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he\OneDrive\Área de Trabalho\Supply Chain Test\"/>
    </mc:Choice>
  </mc:AlternateContent>
  <xr:revisionPtr revIDLastSave="0" documentId="13_ncr:1_{E43FAC3B-2194-489D-82E0-9A563CE38C96}" xr6:coauthVersionLast="47" xr6:coauthVersionMax="47" xr10:uidLastSave="{00000000-0000-0000-0000-000000000000}"/>
  <bookViews>
    <workbookView xWindow="4950" yWindow="1185" windowWidth="15375" windowHeight="7875" firstSheet="9" activeTab="12" xr2:uid="{9A2CCAC7-2B48-4DA2-8678-3B455E31F3B8}"/>
  </bookViews>
  <sheets>
    <sheet name="Min_CO2" sheetId="1" r:id="rId1"/>
    <sheet name="Min_Custo" sheetId="2" r:id="rId2"/>
    <sheet name="Iteração 3" sheetId="15" r:id="rId3"/>
    <sheet name="Iteração 6" sheetId="16" r:id="rId4"/>
    <sheet name="DF Estoque" sheetId="3" r:id="rId5"/>
    <sheet name="Análises" sheetId="8" r:id="rId6"/>
    <sheet name="DF Transporte" sheetId="4" r:id="rId7"/>
    <sheet name="Tabelas Auxiliares" sheetId="10" r:id="rId8"/>
    <sheet name="Análises - min CO2" sheetId="9" r:id="rId9"/>
    <sheet name="DF Demanda Interna" sheetId="6" r:id="rId10"/>
    <sheet name="DF Área" sheetId="5" r:id="rId11"/>
    <sheet name="DF Ativação Silo" sheetId="7" r:id="rId12"/>
    <sheet name="DF Silo - Porto" sheetId="13" r:id="rId13"/>
    <sheet name="DF Portos - Mercado Ext" sheetId="14" r:id="rId14"/>
    <sheet name="Planilha2" sheetId="12" r:id="rId15"/>
  </sheets>
  <externalReferences>
    <externalReference r:id="rId16"/>
    <externalReference r:id="rId17"/>
  </externalReferences>
  <definedNames>
    <definedName name="ITERA3">ITERAC3[]</definedName>
    <definedName name="ITERACAO6">ITERAC6[]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" i="1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" i="3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2" i="6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2" i="4"/>
  <c r="S3" i="13" l="1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" i="13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2" i="6"/>
  <c r="L162" i="13" l="1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" i="13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2" i="5"/>
  <c r="N5" i="14" l="1"/>
  <c r="N8" i="14"/>
  <c r="N9" i="14"/>
  <c r="N6" i="14"/>
  <c r="N7" i="14"/>
  <c r="N2" i="14"/>
  <c r="N3" i="14"/>
  <c r="N4" i="14"/>
  <c r="M5" i="14"/>
  <c r="M8" i="14"/>
  <c r="M9" i="14"/>
  <c r="M6" i="14"/>
  <c r="M7" i="14"/>
  <c r="M2" i="14"/>
  <c r="M3" i="14"/>
  <c r="M4" i="14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" i="13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74" i="4"/>
  <c r="U75" i="4"/>
  <c r="U76" i="4"/>
  <c r="U77" i="4"/>
  <c r="U78" i="4"/>
  <c r="U79" i="4"/>
  <c r="U80" i="4"/>
  <c r="U81" i="4"/>
  <c r="U266" i="4"/>
  <c r="U267" i="4"/>
  <c r="U268" i="4"/>
  <c r="U269" i="4"/>
  <c r="U270" i="4"/>
  <c r="U271" i="4"/>
  <c r="U272" i="4"/>
  <c r="U273" i="4"/>
  <c r="U82" i="4"/>
  <c r="U83" i="4"/>
  <c r="U84" i="4"/>
  <c r="U85" i="4"/>
  <c r="U86" i="4"/>
  <c r="U87" i="4"/>
  <c r="U88" i="4"/>
  <c r="U89" i="4"/>
  <c r="U274" i="4"/>
  <c r="U275" i="4"/>
  <c r="U276" i="4"/>
  <c r="U277" i="4"/>
  <c r="U278" i="4"/>
  <c r="U279" i="4"/>
  <c r="U280" i="4"/>
  <c r="U281" i="4"/>
  <c r="U90" i="4"/>
  <c r="U91" i="4"/>
  <c r="U92" i="4"/>
  <c r="U93" i="4"/>
  <c r="U94" i="4"/>
  <c r="U95" i="4"/>
  <c r="U96" i="4"/>
  <c r="U97" i="4"/>
  <c r="U282" i="4"/>
  <c r="U283" i="4"/>
  <c r="U284" i="4"/>
  <c r="U285" i="4"/>
  <c r="U286" i="4"/>
  <c r="U287" i="4"/>
  <c r="U288" i="4"/>
  <c r="U289" i="4"/>
  <c r="U98" i="4"/>
  <c r="U99" i="4"/>
  <c r="U100" i="4"/>
  <c r="U101" i="4"/>
  <c r="U102" i="4"/>
  <c r="U103" i="4"/>
  <c r="U104" i="4"/>
  <c r="U105" i="4"/>
  <c r="U290" i="4"/>
  <c r="U291" i="4"/>
  <c r="U292" i="4"/>
  <c r="U293" i="4"/>
  <c r="U294" i="4"/>
  <c r="U295" i="4"/>
  <c r="U296" i="4"/>
  <c r="U297" i="4"/>
  <c r="U106" i="4"/>
  <c r="U107" i="4"/>
  <c r="U108" i="4"/>
  <c r="U109" i="4"/>
  <c r="U110" i="4"/>
  <c r="U111" i="4"/>
  <c r="U112" i="4"/>
  <c r="U113" i="4"/>
  <c r="U298" i="4"/>
  <c r="U299" i="4"/>
  <c r="U300" i="4"/>
  <c r="U301" i="4"/>
  <c r="U302" i="4"/>
  <c r="U303" i="4"/>
  <c r="U304" i="4"/>
  <c r="U305" i="4"/>
  <c r="U114" i="4"/>
  <c r="U115" i="4"/>
  <c r="U116" i="4"/>
  <c r="U117" i="4"/>
  <c r="U118" i="4"/>
  <c r="U119" i="4"/>
  <c r="U120" i="4"/>
  <c r="U121" i="4"/>
  <c r="U306" i="4"/>
  <c r="U307" i="4"/>
  <c r="U308" i="4"/>
  <c r="U309" i="4"/>
  <c r="U310" i="4"/>
  <c r="U311" i="4"/>
  <c r="U312" i="4"/>
  <c r="U313" i="4"/>
  <c r="U122" i="4"/>
  <c r="U123" i="4"/>
  <c r="U124" i="4"/>
  <c r="U125" i="4"/>
  <c r="U126" i="4"/>
  <c r="U127" i="4"/>
  <c r="U128" i="4"/>
  <c r="U129" i="4"/>
  <c r="U314" i="4"/>
  <c r="U315" i="4"/>
  <c r="U316" i="4"/>
  <c r="U317" i="4"/>
  <c r="U318" i="4"/>
  <c r="U319" i="4"/>
  <c r="U320" i="4"/>
  <c r="U321" i="4"/>
  <c r="U130" i="4"/>
  <c r="U131" i="4"/>
  <c r="U132" i="4"/>
  <c r="U133" i="4"/>
  <c r="U134" i="4"/>
  <c r="U135" i="4"/>
  <c r="U136" i="4"/>
  <c r="U137" i="4"/>
  <c r="U322" i="4"/>
  <c r="U323" i="4"/>
  <c r="U324" i="4"/>
  <c r="U325" i="4"/>
  <c r="U326" i="4"/>
  <c r="U327" i="4"/>
  <c r="U328" i="4"/>
  <c r="U329" i="4"/>
  <c r="U138" i="4"/>
  <c r="U139" i="4"/>
  <c r="U140" i="4"/>
  <c r="U141" i="4"/>
  <c r="U142" i="4"/>
  <c r="U143" i="4"/>
  <c r="U144" i="4"/>
  <c r="U145" i="4"/>
  <c r="U330" i="4"/>
  <c r="U331" i="4"/>
  <c r="U332" i="4"/>
  <c r="U333" i="4"/>
  <c r="U334" i="4"/>
  <c r="U335" i="4"/>
  <c r="U336" i="4"/>
  <c r="U337" i="4"/>
  <c r="U146" i="4"/>
  <c r="U147" i="4"/>
  <c r="U148" i="4"/>
  <c r="U149" i="4"/>
  <c r="U150" i="4"/>
  <c r="U151" i="4"/>
  <c r="U152" i="4"/>
  <c r="U153" i="4"/>
  <c r="U338" i="4"/>
  <c r="U339" i="4"/>
  <c r="U340" i="4"/>
  <c r="U341" i="4"/>
  <c r="U342" i="4"/>
  <c r="U343" i="4"/>
  <c r="U344" i="4"/>
  <c r="U345" i="4"/>
  <c r="U154" i="4"/>
  <c r="U155" i="4"/>
  <c r="U156" i="4"/>
  <c r="U157" i="4"/>
  <c r="U158" i="4"/>
  <c r="U159" i="4"/>
  <c r="U160" i="4"/>
  <c r="U161" i="4"/>
  <c r="U346" i="4"/>
  <c r="U347" i="4"/>
  <c r="U348" i="4"/>
  <c r="U349" i="4"/>
  <c r="U350" i="4"/>
  <c r="U351" i="4"/>
  <c r="U352" i="4"/>
  <c r="U353" i="4"/>
  <c r="U162" i="4"/>
  <c r="U163" i="4"/>
  <c r="U164" i="4"/>
  <c r="U165" i="4"/>
  <c r="U166" i="4"/>
  <c r="U167" i="4"/>
  <c r="U168" i="4"/>
  <c r="U169" i="4"/>
  <c r="U354" i="4"/>
  <c r="U355" i="4"/>
  <c r="U356" i="4"/>
  <c r="U357" i="4"/>
  <c r="U358" i="4"/>
  <c r="U359" i="4"/>
  <c r="U360" i="4"/>
  <c r="U361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74" i="4"/>
  <c r="T75" i="4"/>
  <c r="T76" i="4"/>
  <c r="T77" i="4"/>
  <c r="T78" i="4"/>
  <c r="T79" i="4"/>
  <c r="T80" i="4"/>
  <c r="T81" i="4"/>
  <c r="T266" i="4"/>
  <c r="T267" i="4"/>
  <c r="T268" i="4"/>
  <c r="T269" i="4"/>
  <c r="T270" i="4"/>
  <c r="T271" i="4"/>
  <c r="T272" i="4"/>
  <c r="T273" i="4"/>
  <c r="T82" i="4"/>
  <c r="T83" i="4"/>
  <c r="T84" i="4"/>
  <c r="T85" i="4"/>
  <c r="T86" i="4"/>
  <c r="T87" i="4"/>
  <c r="T88" i="4"/>
  <c r="T89" i="4"/>
  <c r="T274" i="4"/>
  <c r="T275" i="4"/>
  <c r="T276" i="4"/>
  <c r="T277" i="4"/>
  <c r="T278" i="4"/>
  <c r="T279" i="4"/>
  <c r="T280" i="4"/>
  <c r="T281" i="4"/>
  <c r="T90" i="4"/>
  <c r="T91" i="4"/>
  <c r="T92" i="4"/>
  <c r="T93" i="4"/>
  <c r="T94" i="4"/>
  <c r="T95" i="4"/>
  <c r="T96" i="4"/>
  <c r="T97" i="4"/>
  <c r="T282" i="4"/>
  <c r="T283" i="4"/>
  <c r="T284" i="4"/>
  <c r="T285" i="4"/>
  <c r="T286" i="4"/>
  <c r="T287" i="4"/>
  <c r="T288" i="4"/>
  <c r="T289" i="4"/>
  <c r="T98" i="4"/>
  <c r="T99" i="4"/>
  <c r="T100" i="4"/>
  <c r="T101" i="4"/>
  <c r="T102" i="4"/>
  <c r="T103" i="4"/>
  <c r="T104" i="4"/>
  <c r="T105" i="4"/>
  <c r="T290" i="4"/>
  <c r="T291" i="4"/>
  <c r="T292" i="4"/>
  <c r="T293" i="4"/>
  <c r="T294" i="4"/>
  <c r="T295" i="4"/>
  <c r="T296" i="4"/>
  <c r="T297" i="4"/>
  <c r="T106" i="4"/>
  <c r="T107" i="4"/>
  <c r="T108" i="4"/>
  <c r="T109" i="4"/>
  <c r="T110" i="4"/>
  <c r="T111" i="4"/>
  <c r="T112" i="4"/>
  <c r="T113" i="4"/>
  <c r="T298" i="4"/>
  <c r="T299" i="4"/>
  <c r="T300" i="4"/>
  <c r="T301" i="4"/>
  <c r="T302" i="4"/>
  <c r="T303" i="4"/>
  <c r="T304" i="4"/>
  <c r="T305" i="4"/>
  <c r="T114" i="4"/>
  <c r="T115" i="4"/>
  <c r="T116" i="4"/>
  <c r="T117" i="4"/>
  <c r="T118" i="4"/>
  <c r="T119" i="4"/>
  <c r="T120" i="4"/>
  <c r="T121" i="4"/>
  <c r="T306" i="4"/>
  <c r="T307" i="4"/>
  <c r="T308" i="4"/>
  <c r="T309" i="4"/>
  <c r="T310" i="4"/>
  <c r="T311" i="4"/>
  <c r="T312" i="4"/>
  <c r="T313" i="4"/>
  <c r="T122" i="4"/>
  <c r="T123" i="4"/>
  <c r="T124" i="4"/>
  <c r="T125" i="4"/>
  <c r="T126" i="4"/>
  <c r="T127" i="4"/>
  <c r="T128" i="4"/>
  <c r="T129" i="4"/>
  <c r="T314" i="4"/>
  <c r="T315" i="4"/>
  <c r="T316" i="4"/>
  <c r="T317" i="4"/>
  <c r="T318" i="4"/>
  <c r="T319" i="4"/>
  <c r="T320" i="4"/>
  <c r="T321" i="4"/>
  <c r="T130" i="4"/>
  <c r="T131" i="4"/>
  <c r="T132" i="4"/>
  <c r="T133" i="4"/>
  <c r="T134" i="4"/>
  <c r="T135" i="4"/>
  <c r="T136" i="4"/>
  <c r="T137" i="4"/>
  <c r="T322" i="4"/>
  <c r="T323" i="4"/>
  <c r="T324" i="4"/>
  <c r="T325" i="4"/>
  <c r="T326" i="4"/>
  <c r="T327" i="4"/>
  <c r="T328" i="4"/>
  <c r="T329" i="4"/>
  <c r="T138" i="4"/>
  <c r="T139" i="4"/>
  <c r="T140" i="4"/>
  <c r="T141" i="4"/>
  <c r="T142" i="4"/>
  <c r="T143" i="4"/>
  <c r="T144" i="4"/>
  <c r="T145" i="4"/>
  <c r="T330" i="4"/>
  <c r="T331" i="4"/>
  <c r="T332" i="4"/>
  <c r="T333" i="4"/>
  <c r="T334" i="4"/>
  <c r="T335" i="4"/>
  <c r="T336" i="4"/>
  <c r="T337" i="4"/>
  <c r="T146" i="4"/>
  <c r="T147" i="4"/>
  <c r="T148" i="4"/>
  <c r="T149" i="4"/>
  <c r="T150" i="4"/>
  <c r="T151" i="4"/>
  <c r="T152" i="4"/>
  <c r="T153" i="4"/>
  <c r="T338" i="4"/>
  <c r="T339" i="4"/>
  <c r="T340" i="4"/>
  <c r="T341" i="4"/>
  <c r="T342" i="4"/>
  <c r="T343" i="4"/>
  <c r="T344" i="4"/>
  <c r="T345" i="4"/>
  <c r="T154" i="4"/>
  <c r="T155" i="4"/>
  <c r="T156" i="4"/>
  <c r="T157" i="4"/>
  <c r="T158" i="4"/>
  <c r="T159" i="4"/>
  <c r="T160" i="4"/>
  <c r="T161" i="4"/>
  <c r="T346" i="4"/>
  <c r="T347" i="4"/>
  <c r="T348" i="4"/>
  <c r="T349" i="4"/>
  <c r="T350" i="4"/>
  <c r="T351" i="4"/>
  <c r="T352" i="4"/>
  <c r="T353" i="4"/>
  <c r="T162" i="4"/>
  <c r="T163" i="4"/>
  <c r="T164" i="4"/>
  <c r="T165" i="4"/>
  <c r="T166" i="4"/>
  <c r="T167" i="4"/>
  <c r="T168" i="4"/>
  <c r="T169" i="4"/>
  <c r="T354" i="4"/>
  <c r="T355" i="4"/>
  <c r="T356" i="4"/>
  <c r="T357" i="4"/>
  <c r="T358" i="4"/>
  <c r="T359" i="4"/>
  <c r="T360" i="4"/>
  <c r="T361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2" i="4"/>
  <c r="L5" i="14"/>
  <c r="L8" i="14"/>
  <c r="L9" i="14"/>
  <c r="L6" i="14"/>
  <c r="L7" i="14"/>
  <c r="L2" i="14"/>
  <c r="L3" i="14"/>
  <c r="L4" i="14"/>
  <c r="K3" i="14"/>
  <c r="K2" i="14"/>
  <c r="K7" i="14"/>
  <c r="K6" i="14"/>
  <c r="K9" i="14"/>
  <c r="K8" i="14"/>
  <c r="K5" i="14"/>
  <c r="K4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" i="13"/>
  <c r="G2" i="12"/>
  <c r="G3" i="12"/>
  <c r="G4" i="12"/>
  <c r="G5" i="12"/>
  <c r="G6" i="12"/>
  <c r="G7" i="12"/>
  <c r="G8" i="12"/>
  <c r="G9" i="12"/>
  <c r="G1" i="12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AD4" i="8"/>
  <c r="AD3" i="8"/>
  <c r="AE4" i="8"/>
  <c r="AE3" i="8"/>
  <c r="I8" i="8"/>
  <c r="I9" i="8"/>
  <c r="I10" i="8"/>
  <c r="I11" i="8"/>
  <c r="I12" i="8"/>
  <c r="I13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326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2" i="5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2" i="7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361" i="4"/>
  <c r="S360" i="4"/>
  <c r="S359" i="4"/>
  <c r="S358" i="4"/>
  <c r="S357" i="4"/>
  <c r="S356" i="4"/>
  <c r="S355" i="4"/>
  <c r="S354" i="4"/>
  <c r="S169" i="4"/>
  <c r="S168" i="4"/>
  <c r="S167" i="4"/>
  <c r="S166" i="4"/>
  <c r="S165" i="4"/>
  <c r="S164" i="4"/>
  <c r="S163" i="4"/>
  <c r="S162" i="4"/>
  <c r="S353" i="4"/>
  <c r="S352" i="4"/>
  <c r="S351" i="4"/>
  <c r="S350" i="4"/>
  <c r="S349" i="4"/>
  <c r="S348" i="4"/>
  <c r="S347" i="4"/>
  <c r="S346" i="4"/>
  <c r="S161" i="4"/>
  <c r="S160" i="4"/>
  <c r="S159" i="4"/>
  <c r="S158" i="4"/>
  <c r="S157" i="4"/>
  <c r="S156" i="4"/>
  <c r="S155" i="4"/>
  <c r="S154" i="4"/>
  <c r="S345" i="4"/>
  <c r="S344" i="4"/>
  <c r="S343" i="4"/>
  <c r="S342" i="4"/>
  <c r="S341" i="4"/>
  <c r="S340" i="4"/>
  <c r="S339" i="4"/>
  <c r="S338" i="4"/>
  <c r="S153" i="4"/>
  <c r="S152" i="4"/>
  <c r="S151" i="4"/>
  <c r="S150" i="4"/>
  <c r="S149" i="4"/>
  <c r="S148" i="4"/>
  <c r="S147" i="4"/>
  <c r="S146" i="4"/>
  <c r="S337" i="4"/>
  <c r="S336" i="4"/>
  <c r="S335" i="4"/>
  <c r="S334" i="4"/>
  <c r="S333" i="4"/>
  <c r="S332" i="4"/>
  <c r="S331" i="4"/>
  <c r="S330" i="4"/>
  <c r="S145" i="4"/>
  <c r="S144" i="4"/>
  <c r="S143" i="4"/>
  <c r="S142" i="4"/>
  <c r="S141" i="4"/>
  <c r="S140" i="4"/>
  <c r="S139" i="4"/>
  <c r="S138" i="4"/>
  <c r="S329" i="4"/>
  <c r="S328" i="4"/>
  <c r="S327" i="4"/>
  <c r="S326" i="4"/>
  <c r="S325" i="4"/>
  <c r="S324" i="4"/>
  <c r="S323" i="4"/>
  <c r="S322" i="4"/>
  <c r="S137" i="4"/>
  <c r="S136" i="4"/>
  <c r="S135" i="4"/>
  <c r="S134" i="4"/>
  <c r="S133" i="4"/>
  <c r="S132" i="4"/>
  <c r="S131" i="4"/>
  <c r="S130" i="4"/>
  <c r="S321" i="4"/>
  <c r="S320" i="4"/>
  <c r="S319" i="4"/>
  <c r="S318" i="4"/>
  <c r="S317" i="4"/>
  <c r="S316" i="4"/>
  <c r="S315" i="4"/>
  <c r="S314" i="4"/>
  <c r="S129" i="4"/>
  <c r="S128" i="4"/>
  <c r="S127" i="4"/>
  <c r="S126" i="4"/>
  <c r="S125" i="4"/>
  <c r="S124" i="4"/>
  <c r="S123" i="4"/>
  <c r="S122" i="4"/>
  <c r="S313" i="4"/>
  <c r="S312" i="4"/>
  <c r="S311" i="4"/>
  <c r="S310" i="4"/>
  <c r="S309" i="4"/>
  <c r="S308" i="4"/>
  <c r="S307" i="4"/>
  <c r="S306" i="4"/>
  <c r="S121" i="4"/>
  <c r="S120" i="4"/>
  <c r="S119" i="4"/>
  <c r="S118" i="4"/>
  <c r="S117" i="4"/>
  <c r="S116" i="4"/>
  <c r="S115" i="4"/>
  <c r="S114" i="4"/>
  <c r="S305" i="4"/>
  <c r="S304" i="4"/>
  <c r="S303" i="4"/>
  <c r="S302" i="4"/>
  <c r="S301" i="4"/>
  <c r="S300" i="4"/>
  <c r="S299" i="4"/>
  <c r="S298" i="4"/>
  <c r="S113" i="4"/>
  <c r="S112" i="4"/>
  <c r="S111" i="4"/>
  <c r="S110" i="4"/>
  <c r="S109" i="4"/>
  <c r="S108" i="4"/>
  <c r="S107" i="4"/>
  <c r="S106" i="4"/>
  <c r="S297" i="4"/>
  <c r="S296" i="4"/>
  <c r="S295" i="4"/>
  <c r="S294" i="4"/>
  <c r="S293" i="4"/>
  <c r="S292" i="4"/>
  <c r="S291" i="4"/>
  <c r="S290" i="4"/>
  <c r="S105" i="4"/>
  <c r="S104" i="4"/>
  <c r="S103" i="4"/>
  <c r="S102" i="4"/>
  <c r="S101" i="4"/>
  <c r="S100" i="4"/>
  <c r="S99" i="4"/>
  <c r="S98" i="4"/>
  <c r="S289" i="4"/>
  <c r="S288" i="4"/>
  <c r="S287" i="4"/>
  <c r="S286" i="4"/>
  <c r="S285" i="4"/>
  <c r="S284" i="4"/>
  <c r="S283" i="4"/>
  <c r="S282" i="4"/>
  <c r="S97" i="4"/>
  <c r="S96" i="4"/>
  <c r="S95" i="4"/>
  <c r="S94" i="4"/>
  <c r="S93" i="4"/>
  <c r="S92" i="4"/>
  <c r="S91" i="4"/>
  <c r="S90" i="4"/>
  <c r="S281" i="4"/>
  <c r="S280" i="4"/>
  <c r="S279" i="4"/>
  <c r="S278" i="4"/>
  <c r="S277" i="4"/>
  <c r="S276" i="4"/>
  <c r="S275" i="4"/>
  <c r="S274" i="4"/>
  <c r="S89" i="4"/>
  <c r="S88" i="4"/>
  <c r="S87" i="4"/>
  <c r="S86" i="4"/>
  <c r="S85" i="4"/>
  <c r="S84" i="4"/>
  <c r="S83" i="4"/>
  <c r="S82" i="4"/>
  <c r="S273" i="4"/>
  <c r="S272" i="4"/>
  <c r="S271" i="4"/>
  <c r="S270" i="4"/>
  <c r="S269" i="4"/>
  <c r="S268" i="4"/>
  <c r="S267" i="4"/>
  <c r="S266" i="4"/>
  <c r="S81" i="4"/>
  <c r="S80" i="4"/>
  <c r="S79" i="4"/>
  <c r="S78" i="4"/>
  <c r="S77" i="4"/>
  <c r="S76" i="4"/>
  <c r="S75" i="4"/>
  <c r="S74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74" i="4"/>
  <c r="R75" i="4"/>
  <c r="R76" i="4"/>
  <c r="R77" i="4"/>
  <c r="R78" i="4"/>
  <c r="R79" i="4"/>
  <c r="R80" i="4"/>
  <c r="R81" i="4"/>
  <c r="R266" i="4"/>
  <c r="R267" i="4"/>
  <c r="R268" i="4"/>
  <c r="R269" i="4"/>
  <c r="R270" i="4"/>
  <c r="R271" i="4"/>
  <c r="R272" i="4"/>
  <c r="R273" i="4"/>
  <c r="R82" i="4"/>
  <c r="R83" i="4"/>
  <c r="R84" i="4"/>
  <c r="R85" i="4"/>
  <c r="R86" i="4"/>
  <c r="R87" i="4"/>
  <c r="R88" i="4"/>
  <c r="R89" i="4"/>
  <c r="R274" i="4"/>
  <c r="R275" i="4"/>
  <c r="R276" i="4"/>
  <c r="R277" i="4"/>
  <c r="R278" i="4"/>
  <c r="R279" i="4"/>
  <c r="R280" i="4"/>
  <c r="R281" i="4"/>
  <c r="R90" i="4"/>
  <c r="R91" i="4"/>
  <c r="R92" i="4"/>
  <c r="R93" i="4"/>
  <c r="R94" i="4"/>
  <c r="R95" i="4"/>
  <c r="R96" i="4"/>
  <c r="R97" i="4"/>
  <c r="R282" i="4"/>
  <c r="R283" i="4"/>
  <c r="R284" i="4"/>
  <c r="R285" i="4"/>
  <c r="R286" i="4"/>
  <c r="R287" i="4"/>
  <c r="R288" i="4"/>
  <c r="R289" i="4"/>
  <c r="R98" i="4"/>
  <c r="R99" i="4"/>
  <c r="R100" i="4"/>
  <c r="R101" i="4"/>
  <c r="R102" i="4"/>
  <c r="R103" i="4"/>
  <c r="R104" i="4"/>
  <c r="R105" i="4"/>
  <c r="R290" i="4"/>
  <c r="R291" i="4"/>
  <c r="R292" i="4"/>
  <c r="R293" i="4"/>
  <c r="R294" i="4"/>
  <c r="R295" i="4"/>
  <c r="R296" i="4"/>
  <c r="R297" i="4"/>
  <c r="R106" i="4"/>
  <c r="R107" i="4"/>
  <c r="R108" i="4"/>
  <c r="R109" i="4"/>
  <c r="R110" i="4"/>
  <c r="R111" i="4"/>
  <c r="R112" i="4"/>
  <c r="R113" i="4"/>
  <c r="R298" i="4"/>
  <c r="R299" i="4"/>
  <c r="R300" i="4"/>
  <c r="R301" i="4"/>
  <c r="R302" i="4"/>
  <c r="R303" i="4"/>
  <c r="R304" i="4"/>
  <c r="R305" i="4"/>
  <c r="R114" i="4"/>
  <c r="R115" i="4"/>
  <c r="R116" i="4"/>
  <c r="R117" i="4"/>
  <c r="R118" i="4"/>
  <c r="R119" i="4"/>
  <c r="R120" i="4"/>
  <c r="R121" i="4"/>
  <c r="R306" i="4"/>
  <c r="R307" i="4"/>
  <c r="R308" i="4"/>
  <c r="R309" i="4"/>
  <c r="R310" i="4"/>
  <c r="R311" i="4"/>
  <c r="R312" i="4"/>
  <c r="R313" i="4"/>
  <c r="R122" i="4"/>
  <c r="R123" i="4"/>
  <c r="R124" i="4"/>
  <c r="R125" i="4"/>
  <c r="R126" i="4"/>
  <c r="R127" i="4"/>
  <c r="R128" i="4"/>
  <c r="R129" i="4"/>
  <c r="R314" i="4"/>
  <c r="R315" i="4"/>
  <c r="R316" i="4"/>
  <c r="R317" i="4"/>
  <c r="R318" i="4"/>
  <c r="R319" i="4"/>
  <c r="R320" i="4"/>
  <c r="R321" i="4"/>
  <c r="R130" i="4"/>
  <c r="R131" i="4"/>
  <c r="R132" i="4"/>
  <c r="R133" i="4"/>
  <c r="R134" i="4"/>
  <c r="R135" i="4"/>
  <c r="R136" i="4"/>
  <c r="R137" i="4"/>
  <c r="R322" i="4"/>
  <c r="R323" i="4"/>
  <c r="R324" i="4"/>
  <c r="R325" i="4"/>
  <c r="R326" i="4"/>
  <c r="R327" i="4"/>
  <c r="R328" i="4"/>
  <c r="R329" i="4"/>
  <c r="R138" i="4"/>
  <c r="R139" i="4"/>
  <c r="R140" i="4"/>
  <c r="R141" i="4"/>
  <c r="R142" i="4"/>
  <c r="R143" i="4"/>
  <c r="R144" i="4"/>
  <c r="R145" i="4"/>
  <c r="R330" i="4"/>
  <c r="R331" i="4"/>
  <c r="R332" i="4"/>
  <c r="R333" i="4"/>
  <c r="R334" i="4"/>
  <c r="R335" i="4"/>
  <c r="R336" i="4"/>
  <c r="R337" i="4"/>
  <c r="R146" i="4"/>
  <c r="R147" i="4"/>
  <c r="R148" i="4"/>
  <c r="R149" i="4"/>
  <c r="R150" i="4"/>
  <c r="R151" i="4"/>
  <c r="R152" i="4"/>
  <c r="R153" i="4"/>
  <c r="R338" i="4"/>
  <c r="R339" i="4"/>
  <c r="R340" i="4"/>
  <c r="R341" i="4"/>
  <c r="R342" i="4"/>
  <c r="R343" i="4"/>
  <c r="R344" i="4"/>
  <c r="R345" i="4"/>
  <c r="R154" i="4"/>
  <c r="R155" i="4"/>
  <c r="R156" i="4"/>
  <c r="R157" i="4"/>
  <c r="R158" i="4"/>
  <c r="R159" i="4"/>
  <c r="R160" i="4"/>
  <c r="R161" i="4"/>
  <c r="R346" i="4"/>
  <c r="R347" i="4"/>
  <c r="R348" i="4"/>
  <c r="R349" i="4"/>
  <c r="R350" i="4"/>
  <c r="R351" i="4"/>
  <c r="R352" i="4"/>
  <c r="R353" i="4"/>
  <c r="R162" i="4"/>
  <c r="R163" i="4"/>
  <c r="R164" i="4"/>
  <c r="R165" i="4"/>
  <c r="R166" i="4"/>
  <c r="R167" i="4"/>
  <c r="R168" i="4"/>
  <c r="R169" i="4"/>
  <c r="R354" i="4"/>
  <c r="R355" i="4"/>
  <c r="R356" i="4"/>
  <c r="R357" i="4"/>
  <c r="R358" i="4"/>
  <c r="R359" i="4"/>
  <c r="R360" i="4"/>
  <c r="R361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S2" i="4"/>
  <c r="K12" i="8" l="1"/>
  <c r="K3" i="8"/>
  <c r="K8" i="8"/>
  <c r="K9" i="8"/>
  <c r="K4" i="8"/>
  <c r="K10" i="8"/>
  <c r="K5" i="8"/>
  <c r="K11" i="8"/>
  <c r="K7" i="8"/>
  <c r="K6" i="8"/>
  <c r="AH3" i="8"/>
  <c r="AG3" i="8"/>
  <c r="AH4" i="8"/>
  <c r="AG4" i="8"/>
  <c r="Z7" i="8"/>
  <c r="Z11" i="8"/>
  <c r="AA3" i="8"/>
  <c r="Z3" i="8"/>
  <c r="AA9" i="8"/>
  <c r="AA5" i="8"/>
  <c r="X3" i="8"/>
  <c r="X4" i="8"/>
  <c r="X5" i="8"/>
  <c r="X6" i="8"/>
  <c r="X8" i="8"/>
  <c r="X9" i="8"/>
  <c r="X10" i="8"/>
  <c r="X12" i="8"/>
  <c r="AA12" i="8"/>
  <c r="AA11" i="8"/>
  <c r="AA8" i="8"/>
  <c r="AA7" i="8"/>
  <c r="AA6" i="8"/>
  <c r="Z6" i="8"/>
  <c r="X7" i="8"/>
  <c r="X11" i="8"/>
  <c r="Y9" i="8"/>
  <c r="Y5" i="8"/>
  <c r="Y3" i="8"/>
  <c r="Z9" i="8"/>
  <c r="Z10" i="8"/>
  <c r="AA10" i="8"/>
  <c r="AA4" i="8"/>
  <c r="Z4" i="8"/>
  <c r="Z5" i="8"/>
  <c r="Z12" i="8"/>
  <c r="Z8" i="8"/>
  <c r="Y12" i="8"/>
  <c r="Y8" i="8"/>
  <c r="Y4" i="8"/>
  <c r="Y11" i="8"/>
  <c r="Y7" i="8"/>
  <c r="Y10" i="8"/>
  <c r="Y6" i="8"/>
  <c r="I4" i="8"/>
  <c r="I5" i="8"/>
  <c r="I7" i="8"/>
  <c r="I6" i="8"/>
  <c r="I3" i="8"/>
  <c r="V6" i="8"/>
  <c r="J12" i="8"/>
  <c r="J8" i="8"/>
  <c r="T5" i="8"/>
  <c r="T9" i="8"/>
  <c r="T10" i="8"/>
  <c r="T12" i="8"/>
  <c r="V5" i="8"/>
  <c r="W9" i="8"/>
  <c r="W5" i="8"/>
  <c r="V4" i="8"/>
  <c r="W3" i="8"/>
  <c r="V8" i="8"/>
  <c r="W11" i="8"/>
  <c r="W12" i="8"/>
  <c r="W4" i="8"/>
  <c r="T3" i="8"/>
  <c r="T4" i="8"/>
  <c r="V11" i="8"/>
  <c r="V10" i="8"/>
  <c r="W10" i="8"/>
  <c r="V7" i="8"/>
  <c r="V3" i="8"/>
  <c r="W7" i="8"/>
  <c r="T6" i="8"/>
  <c r="V12" i="8"/>
  <c r="V9" i="8"/>
  <c r="W8" i="8"/>
  <c r="E4" i="8"/>
  <c r="E7" i="8"/>
  <c r="C12" i="8"/>
  <c r="E12" i="8"/>
  <c r="J10" i="8"/>
  <c r="C11" i="8"/>
  <c r="C7" i="8"/>
  <c r="C3" i="8"/>
  <c r="F11" i="8"/>
  <c r="J6" i="8"/>
  <c r="J4" i="8"/>
  <c r="F5" i="8"/>
  <c r="J9" i="8"/>
  <c r="J11" i="8"/>
  <c r="F4" i="8"/>
  <c r="F3" i="8"/>
  <c r="J3" i="8"/>
  <c r="J7" i="8"/>
  <c r="E5" i="8"/>
  <c r="E11" i="8"/>
  <c r="J5" i="8"/>
  <c r="G4" i="8"/>
  <c r="G12" i="8"/>
  <c r="T8" i="8"/>
  <c r="T7" i="8"/>
  <c r="W6" i="8"/>
  <c r="T11" i="8"/>
  <c r="E6" i="8"/>
  <c r="C9" i="8"/>
  <c r="F10" i="8"/>
  <c r="E3" i="8"/>
  <c r="C10" i="8"/>
  <c r="G6" i="8"/>
  <c r="F8" i="8"/>
  <c r="G3" i="8"/>
  <c r="E9" i="8"/>
  <c r="G5" i="8"/>
  <c r="G10" i="8"/>
  <c r="G8" i="8"/>
  <c r="F9" i="8"/>
  <c r="F12" i="8"/>
  <c r="C4" i="8"/>
  <c r="G11" i="8"/>
  <c r="F7" i="8"/>
  <c r="F6" i="8"/>
  <c r="E8" i="8"/>
  <c r="C5" i="8"/>
  <c r="C8" i="8"/>
  <c r="G9" i="8"/>
  <c r="G7" i="8"/>
  <c r="E10" i="8"/>
  <c r="H7" i="8"/>
  <c r="H11" i="8"/>
  <c r="H9" i="8"/>
  <c r="H3" i="8"/>
  <c r="H5" i="8"/>
  <c r="C6" i="8"/>
  <c r="H12" i="8"/>
  <c r="H4" i="8"/>
  <c r="H8" i="8"/>
  <c r="H6" i="8"/>
  <c r="H10" i="8"/>
  <c r="M25" i="8" l="1"/>
  <c r="M27" i="8"/>
  <c r="L23" i="8"/>
  <c r="M23" i="8"/>
  <c r="L26" i="8"/>
  <c r="L25" i="8"/>
  <c r="L24" i="8"/>
  <c r="L27" i="8"/>
  <c r="M24" i="8"/>
  <c r="M26" i="8"/>
  <c r="K13" i="8"/>
  <c r="V13" i="8"/>
  <c r="AA13" i="8"/>
  <c r="Z13" i="8"/>
  <c r="X13" i="8"/>
  <c r="W13" i="8"/>
  <c r="Y13" i="8"/>
  <c r="E13" i="8"/>
  <c r="J13" i="8"/>
  <c r="F13" i="8"/>
  <c r="G13" i="8"/>
  <c r="H13" i="8"/>
  <c r="T13" i="8"/>
  <c r="C13" i="8"/>
  <c r="F15" i="8" l="1"/>
</calcChain>
</file>

<file path=xl/sharedStrings.xml><?xml version="1.0" encoding="utf-8"?>
<sst xmlns="http://schemas.openxmlformats.org/spreadsheetml/2006/main" count="15844" uniqueCount="1735">
  <si>
    <t>Variável</t>
  </si>
  <si>
    <t>Valor</t>
  </si>
  <si>
    <t>Ativação_CAMPO_NOVO_DO_PARECIS_MT_1_P1</t>
  </si>
  <si>
    <t>Ativação_CAMPO_NOVO_DO_PARECIS_MT_1_P2</t>
  </si>
  <si>
    <t>Ativação_CAMPO_NOVO_DO_PARECIS_MT_2_P1</t>
  </si>
  <si>
    <t>Ativação_CAMPO_NOVO_DO_PARECIS_MT_2_P2</t>
  </si>
  <si>
    <t>Ativação_CAMPO_NOVO_DO_PARECIS_MT_3_P1</t>
  </si>
  <si>
    <t>Ativação_CAMPO_NOVO_DO_PARECIS_MT_3_P2</t>
  </si>
  <si>
    <t>Ativação_CASCAVEL_PR_1_P1</t>
  </si>
  <si>
    <t>Ativação_CASCAVEL_PR_1_P2</t>
  </si>
  <si>
    <t>Ativação_CASCAVEL_PR_2_P1</t>
  </si>
  <si>
    <t>Ativação_CASCAVEL_PR_2_P2</t>
  </si>
  <si>
    <t>Ativação_CASCAVEL_PR_3_P1</t>
  </si>
  <si>
    <t>Ativação_CASCAVEL_PR_3_P2</t>
  </si>
  <si>
    <t>Ativação_DOURADOS_MS_1_P1</t>
  </si>
  <si>
    <t>Ativação_DOURADOS_MS_1_P2</t>
  </si>
  <si>
    <t>Ativação_DOURADOS_MS_2_P1</t>
  </si>
  <si>
    <t>Ativação_DOURADOS_MS_2_P2</t>
  </si>
  <si>
    <t>Ativação_DOURADOS_MS_3_P1</t>
  </si>
  <si>
    <t>Ativação_DOURADOS_MS_3_P2</t>
  </si>
  <si>
    <t>Ativação_JATAÍ_GO_1_P1</t>
  </si>
  <si>
    <t>Ativação_JATAÍ_GO_1_P2</t>
  </si>
  <si>
    <t>Ativação_JATAÍ_GO_2_P1</t>
  </si>
  <si>
    <t>Ativação_JATAÍ_GO_2_P2</t>
  </si>
  <si>
    <t>Ativação_JATAÍ_GO_3_P1</t>
  </si>
  <si>
    <t>Ativação_JATAÍ_GO_3_P2</t>
  </si>
  <si>
    <t>Ativação_MARACAJU_MS_1_P1</t>
  </si>
  <si>
    <t>Ativação_MARACAJU_MS_1_P2</t>
  </si>
  <si>
    <t>Ativação_MARACAJU_MS_2_P1</t>
  </si>
  <si>
    <t>Ativação_MARACAJU_MS_2_P2</t>
  </si>
  <si>
    <t>Ativação_MARACAJU_MS_3_P1</t>
  </si>
  <si>
    <t>Ativação_MARACAJU_MS_3_P2</t>
  </si>
  <si>
    <t>Ativação_NOVA_MUTUM_MT_1_P1</t>
  </si>
  <si>
    <t>Ativação_NOVA_MUTUM_MT_1_P2</t>
  </si>
  <si>
    <t>Ativação_NOVA_MUTUM_MT_2_P1</t>
  </si>
  <si>
    <t>Ativação_NOVA_MUTUM_MT_2_P2</t>
  </si>
  <si>
    <t>Ativação_NOVA_MUTUM_MT_3_P1</t>
  </si>
  <si>
    <t>Ativação_NOVA_MUTUM_MT_3_P2</t>
  </si>
  <si>
    <t>Ativação_NOVA_UBIRATÃ_MT_1_P1</t>
  </si>
  <si>
    <t>Ativação_NOVA_UBIRATÃ_MT_1_P2</t>
  </si>
  <si>
    <t>Ativação_NOVA_UBIRATÃ_MT_2_P1</t>
  </si>
  <si>
    <t>Ativação_NOVA_UBIRATÃ_MT_2_P2</t>
  </si>
  <si>
    <t>Ativação_NOVA_UBIRATÃ_MT_3_P1</t>
  </si>
  <si>
    <t>Ativação_NOVA_UBIRATÃ_MT_3_P2</t>
  </si>
  <si>
    <t>Ativação_PATOS_DE_MINAS_MG_1_P1</t>
  </si>
  <si>
    <t>Ativação_PATOS_DE_MINAS_MG_1_P2</t>
  </si>
  <si>
    <t>Ativação_PATOS_DE_MINAS_MG_2_P1</t>
  </si>
  <si>
    <t>Ativação_PATOS_DE_MINAS_MG_2_P2</t>
  </si>
  <si>
    <t>Ativação_PATOS_DE_MINAS_MG_3_P1</t>
  </si>
  <si>
    <t>Ativação_PATOS_DE_MINAS_MG_3_P2</t>
  </si>
  <si>
    <t>Ativação_RIO_VERDE_GO_1_P1</t>
  </si>
  <si>
    <t>Ativação_RIO_VERDE_GO_1_P2</t>
  </si>
  <si>
    <t>Ativação_RIO_VERDE_GO_2_P1</t>
  </si>
  <si>
    <t>Ativação_RIO_VERDE_GO_2_P2</t>
  </si>
  <si>
    <t>Ativação_RIO_VERDE_GO_3_P1</t>
  </si>
  <si>
    <t>Ativação_RIO_VERDE_GO_3_P2</t>
  </si>
  <si>
    <t>Ativação_SORRISO_MT_1_P1</t>
  </si>
  <si>
    <t>Ativação_SORRISO_MT_1_P2</t>
  </si>
  <si>
    <t>Ativação_SORRISO_MT_2_P1</t>
  </si>
  <si>
    <t>Ativação_SORRISO_MT_2_P2</t>
  </si>
  <si>
    <t>Ativação_SORRISO_MT_3_P1</t>
  </si>
  <si>
    <t>Ativação_SORRISO_MT_3_P2</t>
  </si>
  <si>
    <t>Ativação_TOLEDO_PR_1_P1</t>
  </si>
  <si>
    <t>Ativação_TOLEDO_PR_1_P2</t>
  </si>
  <si>
    <t>Ativação_TOLEDO_PR_2_P1</t>
  </si>
  <si>
    <t>Ativação_TOLEDO_PR_2_P2</t>
  </si>
  <si>
    <t>Ativação_TOLEDO_PR_3_P1</t>
  </si>
  <si>
    <t>Ativação_TOLEDO_PR_3_P2</t>
  </si>
  <si>
    <t>Ativação_UBERLÂNDIA_MG_1_P1</t>
  </si>
  <si>
    <t>Ativação_UBERLÂNDIA_MG_1_P2</t>
  </si>
  <si>
    <t>Ativação_UBERLÂNDIA_MG_2_P1</t>
  </si>
  <si>
    <t>Ativação_UBERLÂNDIA_MG_2_P2</t>
  </si>
  <si>
    <t>Ativação_UBERLÂNDIA_MG_3_P1</t>
  </si>
  <si>
    <t>Ativação_UBERLÂNDIA_MG_3_P2</t>
  </si>
  <si>
    <t>I_CAMPO_NOVO_DO_PARECIS_MT_1_P1</t>
  </si>
  <si>
    <t>I_CAMPO_NOVO_DO_PARECIS_MT_2_P1</t>
  </si>
  <si>
    <t>I_CAMPO_NOVO_DO_PARECIS_MT_3_P1</t>
  </si>
  <si>
    <t>I_CASCAVEL_PR_1_P1</t>
  </si>
  <si>
    <t>I_CASCAVEL_PR_2_P1</t>
  </si>
  <si>
    <t>I_CASCAVEL_PR_3_P1</t>
  </si>
  <si>
    <t>I_DOURADOS_MS_1_P1</t>
  </si>
  <si>
    <t>I_DOURADOS_MS_2_P1</t>
  </si>
  <si>
    <t>I_DOURADOS_MS_3_P1</t>
  </si>
  <si>
    <t>I_JATAÍ_GO_1_P1</t>
  </si>
  <si>
    <t>I_JATAÍ_GO_2_P1</t>
  </si>
  <si>
    <t>I_JATAÍ_GO_3_P1</t>
  </si>
  <si>
    <t>I_MARACAJU_MS_1_P1</t>
  </si>
  <si>
    <t>I_MARACAJU_MS_2_P1</t>
  </si>
  <si>
    <t>I_MARACAJU_MS_3_P1</t>
  </si>
  <si>
    <t>I_NOVA_MUTUM_MT_1_P1</t>
  </si>
  <si>
    <t>I_NOVA_MUTUM_MT_2_P1</t>
  </si>
  <si>
    <t>I_NOVA_MUTUM_MT_3_P1</t>
  </si>
  <si>
    <t>I_NOVA_UBIRATÃ_MT_1_P1</t>
  </si>
  <si>
    <t>I_NOVA_UBIRATÃ_MT_2_P1</t>
  </si>
  <si>
    <t>I_NOVA_UBIRATÃ_MT_3_P1</t>
  </si>
  <si>
    <t>I_PATOS_DE_MINAS_MG_1_P1</t>
  </si>
  <si>
    <t>I_PATOS_DE_MINAS_MG_2_P1</t>
  </si>
  <si>
    <t>I_PATOS_DE_MINAS_MG_3_P1</t>
  </si>
  <si>
    <t>I_RIO_VERDE_GO_1_P1</t>
  </si>
  <si>
    <t>I_RIO_VERDE_GO_2_P1</t>
  </si>
  <si>
    <t>I_RIO_VERDE_GO_3_P1</t>
  </si>
  <si>
    <t>I_SORRISO_MT_1_P1</t>
  </si>
  <si>
    <t>I_SORRISO_MT_2_P1</t>
  </si>
  <si>
    <t>I_SORRISO_MT_3_P1</t>
  </si>
  <si>
    <t>I_TOLEDO_PR_1_P1</t>
  </si>
  <si>
    <t>I_TOLEDO_PR_2_P1</t>
  </si>
  <si>
    <t>I_TOLEDO_PR_3_P1</t>
  </si>
  <si>
    <t>I_UBERLÂNDIA_MG_1_P1</t>
  </si>
  <si>
    <t>I_UBERLÂNDIA_MG_2_P1</t>
  </si>
  <si>
    <t>I_UBERLÂNDIA_MG_3_P1</t>
  </si>
  <si>
    <t>X_CAMPO_NOVO_DO_PARECIS_MT_CAMPO_NOVO_DO_PARECIS_MT_1_P1_Safra_Principal</t>
  </si>
  <si>
    <t>X_CAMPO_NOVO_DO_PARECIS_MT_CAMPO_NOVO_DO_PARECIS_MT_1_P1_Safra_Secundaria</t>
  </si>
  <si>
    <t>X_CAMPO_NOVO_DO_PARECIS_MT_CAMPO_NOVO_DO_PARECIS_MT_1_P2_Safra_Principal</t>
  </si>
  <si>
    <t>X_CAMPO_NOVO_DO_PARECIS_MT_CAMPO_NOVO_DO_PARECIS_MT_1_P2_Safra_Secundaria</t>
  </si>
  <si>
    <t>X_CAMPO_NOVO_DO_PARECIS_MT_CAMPO_NOVO_DO_PARECIS_MT_2_P1_Safra_Principal</t>
  </si>
  <si>
    <t>X_CAMPO_NOVO_DO_PARECIS_MT_CAMPO_NOVO_DO_PARECIS_MT_2_P1_Safra_Secundaria</t>
  </si>
  <si>
    <t>X_CAMPO_NOVO_DO_PARECIS_MT_CAMPO_NOVO_DO_PARECIS_MT_2_P2_Safra_Principal</t>
  </si>
  <si>
    <t>X_CAMPO_NOVO_DO_PARECIS_MT_CAMPO_NOVO_DO_PARECIS_MT_2_P2_Safra_Secundaria</t>
  </si>
  <si>
    <t>X_CAMPO_NOVO_DO_PARECIS_MT_CAMPO_NOVO_DO_PARECIS_MT_3_P1_Safra_Principal</t>
  </si>
  <si>
    <t>X_CAMPO_NOVO_DO_PARECIS_MT_CAMPO_NOVO_DO_PARECIS_MT_3_P1_Safra_Secundaria</t>
  </si>
  <si>
    <t>X_CAMPO_NOVO_DO_PARECIS_MT_CAMPO_NOVO_DO_PARECIS_MT_3_P2_Safra_Principal</t>
  </si>
  <si>
    <t>X_CAMPO_NOVO_DO_PARECIS_MT_CAMPO_NOVO_DO_PARECIS_MT_3_P2_Safra_Secundaria</t>
  </si>
  <si>
    <t>X_CAMPO_NOVO_DO_PARECIS_MT_NOVA_MUTUM_MT_1_P1_Safra_Principal</t>
  </si>
  <si>
    <t>X_CAMPO_NOVO_DO_PARECIS_MT_NOVA_MUTUM_MT_1_P1_Safra_Secundaria</t>
  </si>
  <si>
    <t>X_CAMPO_NOVO_DO_PARECIS_MT_NOVA_MUTUM_MT_1_P2_Safra_Principal</t>
  </si>
  <si>
    <t>X_CAMPO_NOVO_DO_PARECIS_MT_NOVA_MUTUM_MT_1_P2_Safra_Secundaria</t>
  </si>
  <si>
    <t>X_CAMPO_NOVO_DO_PARECIS_MT_NOVA_MUTUM_MT_2_P1_Safra_Principal</t>
  </si>
  <si>
    <t>X_CAMPO_NOVO_DO_PARECIS_MT_NOVA_MUTUM_MT_2_P1_Safra_Secundaria</t>
  </si>
  <si>
    <t>X_CAMPO_NOVO_DO_PARECIS_MT_NOVA_MUTUM_MT_2_P2_Safra_Principal</t>
  </si>
  <si>
    <t>X_CAMPO_NOVO_DO_PARECIS_MT_NOVA_MUTUM_MT_2_P2_Safra_Secundaria</t>
  </si>
  <si>
    <t>X_CAMPO_NOVO_DO_PARECIS_MT_NOVA_MUTUM_MT_3_P1_Safra_Principal</t>
  </si>
  <si>
    <t>X_CAMPO_NOVO_DO_PARECIS_MT_NOVA_MUTUM_MT_3_P1_Safra_Secundaria</t>
  </si>
  <si>
    <t>X_CAMPO_NOVO_DO_PARECIS_MT_NOVA_MUTUM_MT_3_P2_Safra_Principal</t>
  </si>
  <si>
    <t>X_CAMPO_NOVO_DO_PARECIS_MT_NOVA_MUTUM_MT_3_P2_Safra_Secundaria</t>
  </si>
  <si>
    <t>X_CAMPO_NOVO_DO_PARECIS_MT_NOVA_UBIRATÃ_MT_1_P1_Safra_Principal</t>
  </si>
  <si>
    <t>X_CAMPO_NOVO_DO_PARECIS_MT_NOVA_UBIRATÃ_MT_1_P1_Safra_Secundaria</t>
  </si>
  <si>
    <t>X_CAMPO_NOVO_DO_PARECIS_MT_NOVA_UBIRATÃ_MT_1_P2_Safra_Principal</t>
  </si>
  <si>
    <t>X_CAMPO_NOVO_DO_PARECIS_MT_NOVA_UBIRATÃ_MT_1_P2_Safra_Secundaria</t>
  </si>
  <si>
    <t>X_CAMPO_NOVO_DO_PARECIS_MT_NOVA_UBIRATÃ_MT_2_P1_Safra_Principal</t>
  </si>
  <si>
    <t>X_CAMPO_NOVO_DO_PARECIS_MT_NOVA_UBIRATÃ_MT_2_P1_Safra_Secundaria</t>
  </si>
  <si>
    <t>X_CAMPO_NOVO_DO_PARECIS_MT_NOVA_UBIRATÃ_MT_2_P2_Safra_Principal</t>
  </si>
  <si>
    <t>X_CAMPO_NOVO_DO_PARECIS_MT_NOVA_UBIRATÃ_MT_2_P2_Safra_Secundaria</t>
  </si>
  <si>
    <t>X_CAMPO_NOVO_DO_PARECIS_MT_NOVA_UBIRATÃ_MT_3_P1_Safra_Principal</t>
  </si>
  <si>
    <t>X_CAMPO_NOVO_DO_PARECIS_MT_NOVA_UBIRATÃ_MT_3_P1_Safra_Secundaria</t>
  </si>
  <si>
    <t>X_CAMPO_NOVO_DO_PARECIS_MT_NOVA_UBIRATÃ_MT_3_P2_Safra_Principal</t>
  </si>
  <si>
    <t>X_CAMPO_NOVO_DO_PARECIS_MT_NOVA_UBIRATÃ_MT_3_P2_Safra_Secundaria</t>
  </si>
  <si>
    <t>X_CAMPO_NOVO_DO_PARECIS_MT_SORRISO_MT_1_P1_Safra_Principal</t>
  </si>
  <si>
    <t>X_CAMPO_NOVO_DO_PARECIS_MT_SORRISO_MT_1_P1_Safra_Secundaria</t>
  </si>
  <si>
    <t>X_CAMPO_NOVO_DO_PARECIS_MT_SORRISO_MT_1_P2_Safra_Principal</t>
  </si>
  <si>
    <t>X_CAMPO_NOVO_DO_PARECIS_MT_SORRISO_MT_1_P2_Safra_Secundaria</t>
  </si>
  <si>
    <t>X_CAMPO_NOVO_DO_PARECIS_MT_SORRISO_MT_2_P1_Safra_Principal</t>
  </si>
  <si>
    <t>X_CAMPO_NOVO_DO_PARECIS_MT_SORRISO_MT_2_P1_Safra_Secundaria</t>
  </si>
  <si>
    <t>X_CAMPO_NOVO_DO_PARECIS_MT_SORRISO_MT_2_P2_Safra_Principal</t>
  </si>
  <si>
    <t>X_CAMPO_NOVO_DO_PARECIS_MT_SORRISO_MT_2_P2_Safra_Secundaria</t>
  </si>
  <si>
    <t>X_CAMPO_NOVO_DO_PARECIS_MT_SORRISO_MT_3_P1_Safra_Principal</t>
  </si>
  <si>
    <t>X_CAMPO_NOVO_DO_PARECIS_MT_SORRISO_MT_3_P1_Safra_Secundaria</t>
  </si>
  <si>
    <t>X_CAMPO_NOVO_DO_PARECIS_MT_SORRISO_MT_3_P2_Safra_Principal</t>
  </si>
  <si>
    <t>X_CAMPO_NOVO_DO_PARECIS_MT_SORRISO_MT_3_P2_Safra_Secundaria</t>
  </si>
  <si>
    <t>X_CASCAVEL_PR_CASCAVEL_PR_1_P1_Safra_Principal</t>
  </si>
  <si>
    <t>X_CASCAVEL_PR_CASCAVEL_PR_1_P1_Safra_Secundaria</t>
  </si>
  <si>
    <t>X_CASCAVEL_PR_CASCAVEL_PR_1_P2_Safra_Principal</t>
  </si>
  <si>
    <t>X_CASCAVEL_PR_CASCAVEL_PR_1_P2_Safra_Secundaria</t>
  </si>
  <si>
    <t>X_CASCAVEL_PR_CASCAVEL_PR_2_P1_Safra_Principal</t>
  </si>
  <si>
    <t>X_CASCAVEL_PR_CASCAVEL_PR_2_P1_Safra_Secundaria</t>
  </si>
  <si>
    <t>X_CASCAVEL_PR_CASCAVEL_PR_2_P2_Safra_Principal</t>
  </si>
  <si>
    <t>X_CASCAVEL_PR_CASCAVEL_PR_2_P2_Safra_Secundaria</t>
  </si>
  <si>
    <t>X_CASCAVEL_PR_CASCAVEL_PR_3_P1_Safra_Principal</t>
  </si>
  <si>
    <t>X_CASCAVEL_PR_CASCAVEL_PR_3_P1_Safra_Secundaria</t>
  </si>
  <si>
    <t>X_CASCAVEL_PR_CASCAVEL_PR_3_P2_Safra_Principal</t>
  </si>
  <si>
    <t>X_CASCAVEL_PR_CASCAVEL_PR_3_P2_Safra_Secundaria</t>
  </si>
  <si>
    <t>X_CASCAVEL_PR_TOLEDO_PR_1_P1_Safra_Principal</t>
  </si>
  <si>
    <t>X_CASCAVEL_PR_TOLEDO_PR_1_P1_Safra_Secundaria</t>
  </si>
  <si>
    <t>X_CASCAVEL_PR_TOLEDO_PR_1_P2_Safra_Principal</t>
  </si>
  <si>
    <t>X_CASCAVEL_PR_TOLEDO_PR_1_P2_Safra_Secundaria</t>
  </si>
  <si>
    <t>X_CASCAVEL_PR_TOLEDO_PR_2_P1_Safra_Principal</t>
  </si>
  <si>
    <t>X_CASCAVEL_PR_TOLEDO_PR_2_P1_Safra_Secundaria</t>
  </si>
  <si>
    <t>X_CASCAVEL_PR_TOLEDO_PR_2_P2_Safra_Principal</t>
  </si>
  <si>
    <t>X_CASCAVEL_PR_TOLEDO_PR_2_P2_Safra_Secundaria</t>
  </si>
  <si>
    <t>X_CASCAVEL_PR_TOLEDO_PR_3_P1_Safra_Principal</t>
  </si>
  <si>
    <t>X_CASCAVEL_PR_TOLEDO_PR_3_P1_Safra_Secundaria</t>
  </si>
  <si>
    <t>X_CASCAVEL_PR_TOLEDO_PR_3_P2_Safra_Principal</t>
  </si>
  <si>
    <t>X_CASCAVEL_PR_TOLEDO_PR_3_P2_Safra_Secundaria</t>
  </si>
  <si>
    <t>X_DOURADOS_MS_DOURADOS_MS_1_P1_Safra_Principal</t>
  </si>
  <si>
    <t>X_DOURADOS_MS_DOURADOS_MS_1_P1_Safra_Secundaria</t>
  </si>
  <si>
    <t>X_DOURADOS_MS_DOURADOS_MS_1_P2_Safra_Principal</t>
  </si>
  <si>
    <t>X_DOURADOS_MS_DOURADOS_MS_1_P2_Safra_Secundaria</t>
  </si>
  <si>
    <t>X_DOURADOS_MS_DOURADOS_MS_2_P1_Safra_Principal</t>
  </si>
  <si>
    <t>X_DOURADOS_MS_DOURADOS_MS_2_P1_Safra_Secundaria</t>
  </si>
  <si>
    <t>X_DOURADOS_MS_DOURADOS_MS_2_P2_Safra_Principal</t>
  </si>
  <si>
    <t>X_DOURADOS_MS_DOURADOS_MS_2_P2_Safra_Secundaria</t>
  </si>
  <si>
    <t>X_DOURADOS_MS_DOURADOS_MS_3_P1_Safra_Principal</t>
  </si>
  <si>
    <t>X_DOURADOS_MS_DOURADOS_MS_3_P1_Safra_Secundaria</t>
  </si>
  <si>
    <t>X_DOURADOS_MS_DOURADOS_MS_3_P2_Safra_Principal</t>
  </si>
  <si>
    <t>X_DOURADOS_MS_DOURADOS_MS_3_P2_Safra_Secundaria</t>
  </si>
  <si>
    <t>X_DOURADOS_MS_MARACAJU_MS_1_P1_Safra_Principal</t>
  </si>
  <si>
    <t>X_DOURADOS_MS_MARACAJU_MS_1_P1_Safra_Secundaria</t>
  </si>
  <si>
    <t>X_DOURADOS_MS_MARACAJU_MS_1_P2_Safra_Principal</t>
  </si>
  <si>
    <t>X_DOURADOS_MS_MARACAJU_MS_1_P2_Safra_Secundaria</t>
  </si>
  <si>
    <t>X_DOURADOS_MS_MARACAJU_MS_2_P1_Safra_Principal</t>
  </si>
  <si>
    <t>X_DOURADOS_MS_MARACAJU_MS_2_P1_Safra_Secundaria</t>
  </si>
  <si>
    <t>X_DOURADOS_MS_MARACAJU_MS_2_P2_Safra_Principal</t>
  </si>
  <si>
    <t>X_DOURADOS_MS_MARACAJU_MS_2_P2_Safra_Secundaria</t>
  </si>
  <si>
    <t>X_DOURADOS_MS_MARACAJU_MS_3_P1_Safra_Principal</t>
  </si>
  <si>
    <t>X_DOURADOS_MS_MARACAJU_MS_3_P1_Safra_Secundaria</t>
  </si>
  <si>
    <t>X_DOURADOS_MS_MARACAJU_MS_3_P2_Safra_Principal</t>
  </si>
  <si>
    <t>X_DOURADOS_MS_MARACAJU_MS_3_P2_Safra_Secundaria</t>
  </si>
  <si>
    <t>X_JATAÍ_GO_JATAÍ_GO_1_P1_Safra_Principal</t>
  </si>
  <si>
    <t>X_JATAÍ_GO_JATAÍ_GO_1_P1_Safra_Secundaria</t>
  </si>
  <si>
    <t>X_JATAÍ_GO_JATAÍ_GO_1_P2_Safra_Principal</t>
  </si>
  <si>
    <t>X_JATAÍ_GO_JATAÍ_GO_1_P2_Safra_Secundaria</t>
  </si>
  <si>
    <t>X_JATAÍ_GO_JATAÍ_GO_2_P1_Safra_Principal</t>
  </si>
  <si>
    <t>X_JATAÍ_GO_JATAÍ_GO_2_P1_Safra_Secundaria</t>
  </si>
  <si>
    <t>X_JATAÍ_GO_JATAÍ_GO_2_P2_Safra_Principal</t>
  </si>
  <si>
    <t>X_JATAÍ_GO_JATAÍ_GO_2_P2_Safra_Secundaria</t>
  </si>
  <si>
    <t>X_JATAÍ_GO_JATAÍ_GO_3_P1_Safra_Principal</t>
  </si>
  <si>
    <t>X_JATAÍ_GO_JATAÍ_GO_3_P1_Safra_Secundaria</t>
  </si>
  <si>
    <t>X_JATAÍ_GO_JATAÍ_GO_3_P2_Safra_Principal</t>
  </si>
  <si>
    <t>X_JATAÍ_GO_JATAÍ_GO_3_P2_Safra_Secundaria</t>
  </si>
  <si>
    <t>X_JATAÍ_GO_RIO_VERDE_GO_1_P1_Safra_Principal</t>
  </si>
  <si>
    <t>X_JATAÍ_GO_RIO_VERDE_GO_1_P1_Safra_Secundaria</t>
  </si>
  <si>
    <t>X_JATAÍ_GO_RIO_VERDE_GO_1_P2_Safra_Principal</t>
  </si>
  <si>
    <t>X_JATAÍ_GO_RIO_VERDE_GO_1_P2_Safra_Secundaria</t>
  </si>
  <si>
    <t>X_JATAÍ_GO_RIO_VERDE_GO_2_P1_Safra_Principal</t>
  </si>
  <si>
    <t>X_JATAÍ_GO_RIO_VERDE_GO_2_P1_Safra_Secundaria</t>
  </si>
  <si>
    <t>X_JATAÍ_GO_RIO_VERDE_GO_2_P2_Safra_Principal</t>
  </si>
  <si>
    <t>X_JATAÍ_GO_RIO_VERDE_GO_2_P2_Safra_Secundaria</t>
  </si>
  <si>
    <t>X_JATAÍ_GO_RIO_VERDE_GO_3_P1_Safra_Principal</t>
  </si>
  <si>
    <t>X_JATAÍ_GO_RIO_VERDE_GO_3_P1_Safra_Secundaria</t>
  </si>
  <si>
    <t>X_JATAÍ_GO_RIO_VERDE_GO_3_P2_Safra_Principal</t>
  </si>
  <si>
    <t>X_JATAÍ_GO_RIO_VERDE_GO_3_P2_Safra_Secundaria</t>
  </si>
  <si>
    <t>X_MARACAJU_MS_DOURADOS_MS_1_P1_Safra_Principal</t>
  </si>
  <si>
    <t>X_MARACAJU_MS_DOURADOS_MS_1_P1_Safra_Secundaria</t>
  </si>
  <si>
    <t>X_MARACAJU_MS_DOURADOS_MS_1_P2_Safra_Principal</t>
  </si>
  <si>
    <t>X_MARACAJU_MS_DOURADOS_MS_1_P2_Safra_Secundaria</t>
  </si>
  <si>
    <t>X_MARACAJU_MS_DOURADOS_MS_2_P1_Safra_Principal</t>
  </si>
  <si>
    <t>X_MARACAJU_MS_DOURADOS_MS_2_P1_Safra_Secundaria</t>
  </si>
  <si>
    <t>X_MARACAJU_MS_DOURADOS_MS_2_P2_Safra_Principal</t>
  </si>
  <si>
    <t>X_MARACAJU_MS_DOURADOS_MS_2_P2_Safra_Secundaria</t>
  </si>
  <si>
    <t>X_MARACAJU_MS_DOURADOS_MS_3_P1_Safra_Principal</t>
  </si>
  <si>
    <t>X_MARACAJU_MS_DOURADOS_MS_3_P1_Safra_Secundaria</t>
  </si>
  <si>
    <t>X_MARACAJU_MS_DOURADOS_MS_3_P2_Safra_Principal</t>
  </si>
  <si>
    <t>X_MARACAJU_MS_DOURADOS_MS_3_P2_Safra_Secundaria</t>
  </si>
  <si>
    <t>X_MARACAJU_MS_MARACAJU_MS_1_P1_Safra_Principal</t>
  </si>
  <si>
    <t>X_MARACAJU_MS_MARACAJU_MS_1_P1_Safra_Secundaria</t>
  </si>
  <si>
    <t>X_MARACAJU_MS_MARACAJU_MS_1_P2_Safra_Principal</t>
  </si>
  <si>
    <t>X_MARACAJU_MS_MARACAJU_MS_1_P2_Safra_Secundaria</t>
  </si>
  <si>
    <t>X_MARACAJU_MS_MARACAJU_MS_2_P1_Safra_Principal</t>
  </si>
  <si>
    <t>X_MARACAJU_MS_MARACAJU_MS_2_P1_Safra_Secundaria</t>
  </si>
  <si>
    <t>X_MARACAJU_MS_MARACAJU_MS_2_P2_Safra_Principal</t>
  </si>
  <si>
    <t>X_MARACAJU_MS_MARACAJU_MS_2_P2_Safra_Secundaria</t>
  </si>
  <si>
    <t>X_MARACAJU_MS_MARACAJU_MS_3_P1_Safra_Principal</t>
  </si>
  <si>
    <t>X_MARACAJU_MS_MARACAJU_MS_3_P1_Safra_Secundaria</t>
  </si>
  <si>
    <t>X_MARACAJU_MS_MARACAJU_MS_3_P2_Safra_Principal</t>
  </si>
  <si>
    <t>X_MARACAJU_MS_MARACAJU_MS_3_P2_Safra_Secundaria</t>
  </si>
  <si>
    <t>X_NOVA_MUTUM_MT_CAMPO_NOVO_DO_PARECIS_MT_1_P1_Safra_Principal</t>
  </si>
  <si>
    <t>X_NOVA_MUTUM_MT_CAMPO_NOVO_DO_PARECIS_MT_1_P1_Safra_Secundaria</t>
  </si>
  <si>
    <t>X_NOVA_MUTUM_MT_CAMPO_NOVO_DO_PARECIS_MT_1_P2_Safra_Principal</t>
  </si>
  <si>
    <t>X_NOVA_MUTUM_MT_CAMPO_NOVO_DO_PARECIS_MT_1_P2_Safra_Secundaria</t>
  </si>
  <si>
    <t>X_NOVA_MUTUM_MT_CAMPO_NOVO_DO_PARECIS_MT_2_P1_Safra_Principal</t>
  </si>
  <si>
    <t>X_NOVA_MUTUM_MT_CAMPO_NOVO_DO_PARECIS_MT_2_P1_Safra_Secundaria</t>
  </si>
  <si>
    <t>X_NOVA_MUTUM_MT_CAMPO_NOVO_DO_PARECIS_MT_2_P2_Safra_Principal</t>
  </si>
  <si>
    <t>X_NOVA_MUTUM_MT_CAMPO_NOVO_DO_PARECIS_MT_2_P2_Safra_Secundaria</t>
  </si>
  <si>
    <t>X_NOVA_MUTUM_MT_CAMPO_NOVO_DO_PARECIS_MT_3_P1_Safra_Principal</t>
  </si>
  <si>
    <t>X_NOVA_MUTUM_MT_CAMPO_NOVO_DO_PARECIS_MT_3_P1_Safra_Secundaria</t>
  </si>
  <si>
    <t>X_NOVA_MUTUM_MT_CAMPO_NOVO_DO_PARECIS_MT_3_P2_Safra_Principal</t>
  </si>
  <si>
    <t>X_NOVA_MUTUM_MT_CAMPO_NOVO_DO_PARECIS_MT_3_P2_Safra_Secundaria</t>
  </si>
  <si>
    <t>X_NOVA_MUTUM_MT_NOVA_MUTUM_MT_1_P1_Safra_Principal</t>
  </si>
  <si>
    <t>X_NOVA_MUTUM_MT_NOVA_MUTUM_MT_1_P1_Safra_Secundaria</t>
  </si>
  <si>
    <t>X_NOVA_MUTUM_MT_NOVA_MUTUM_MT_1_P2_Safra_Principal</t>
  </si>
  <si>
    <t>X_NOVA_MUTUM_MT_NOVA_MUTUM_MT_1_P2_Safra_Secundaria</t>
  </si>
  <si>
    <t>X_NOVA_MUTUM_MT_NOVA_MUTUM_MT_2_P1_Safra_Principal</t>
  </si>
  <si>
    <t>X_NOVA_MUTUM_MT_NOVA_MUTUM_MT_2_P1_Safra_Secundaria</t>
  </si>
  <si>
    <t>X_NOVA_MUTUM_MT_NOVA_MUTUM_MT_2_P2_Safra_Principal</t>
  </si>
  <si>
    <t>X_NOVA_MUTUM_MT_NOVA_MUTUM_MT_2_P2_Safra_Secundaria</t>
  </si>
  <si>
    <t>X_NOVA_MUTUM_MT_NOVA_MUTUM_MT_3_P1_Safra_Principal</t>
  </si>
  <si>
    <t>X_NOVA_MUTUM_MT_NOVA_MUTUM_MT_3_P1_Safra_Secundaria</t>
  </si>
  <si>
    <t>X_NOVA_MUTUM_MT_NOVA_MUTUM_MT_3_P2_Safra_Principal</t>
  </si>
  <si>
    <t>X_NOVA_MUTUM_MT_NOVA_MUTUM_MT_3_P2_Safra_Secundaria</t>
  </si>
  <si>
    <t>X_NOVA_MUTUM_MT_NOVA_UBIRATÃ_MT_1_P1_Safra_Principal</t>
  </si>
  <si>
    <t>X_NOVA_MUTUM_MT_NOVA_UBIRATÃ_MT_1_P1_Safra_Secundaria</t>
  </si>
  <si>
    <t>X_NOVA_MUTUM_MT_NOVA_UBIRATÃ_MT_1_P2_Safra_Principal</t>
  </si>
  <si>
    <t>X_NOVA_MUTUM_MT_NOVA_UBIRATÃ_MT_1_P2_Safra_Secundaria</t>
  </si>
  <si>
    <t>X_NOVA_MUTUM_MT_NOVA_UBIRATÃ_MT_2_P1_Safra_Principal</t>
  </si>
  <si>
    <t>X_NOVA_MUTUM_MT_NOVA_UBIRATÃ_MT_2_P1_Safra_Secundaria</t>
  </si>
  <si>
    <t>X_NOVA_MUTUM_MT_NOVA_UBIRATÃ_MT_2_P2_Safra_Principal</t>
  </si>
  <si>
    <t>X_NOVA_MUTUM_MT_NOVA_UBIRATÃ_MT_2_P2_Safra_Secundaria</t>
  </si>
  <si>
    <t>X_NOVA_MUTUM_MT_NOVA_UBIRATÃ_MT_3_P1_Safra_Principal</t>
  </si>
  <si>
    <t>X_NOVA_MUTUM_MT_NOVA_UBIRATÃ_MT_3_P1_Safra_Secundaria</t>
  </si>
  <si>
    <t>X_NOVA_MUTUM_MT_NOVA_UBIRATÃ_MT_3_P2_Safra_Principal</t>
  </si>
  <si>
    <t>X_NOVA_MUTUM_MT_NOVA_UBIRATÃ_MT_3_P2_Safra_Secundaria</t>
  </si>
  <si>
    <t>X_NOVA_MUTUM_MT_SORRISO_MT_1_P1_Safra_Principal</t>
  </si>
  <si>
    <t>X_NOVA_MUTUM_MT_SORRISO_MT_1_P1_Safra_Secundaria</t>
  </si>
  <si>
    <t>X_NOVA_MUTUM_MT_SORRISO_MT_1_P2_Safra_Principal</t>
  </si>
  <si>
    <t>X_NOVA_MUTUM_MT_SORRISO_MT_1_P2_Safra_Secundaria</t>
  </si>
  <si>
    <t>X_NOVA_MUTUM_MT_SORRISO_MT_2_P1_Safra_Principal</t>
  </si>
  <si>
    <t>X_NOVA_MUTUM_MT_SORRISO_MT_2_P1_Safra_Secundaria</t>
  </si>
  <si>
    <t>X_NOVA_MUTUM_MT_SORRISO_MT_2_P2_Safra_Principal</t>
  </si>
  <si>
    <t>X_NOVA_MUTUM_MT_SORRISO_MT_2_P2_Safra_Secundaria</t>
  </si>
  <si>
    <t>X_NOVA_MUTUM_MT_SORRISO_MT_3_P1_Safra_Principal</t>
  </si>
  <si>
    <t>X_NOVA_MUTUM_MT_SORRISO_MT_3_P1_Safra_Secundaria</t>
  </si>
  <si>
    <t>X_NOVA_MUTUM_MT_SORRISO_MT_3_P2_Safra_Principal</t>
  </si>
  <si>
    <t>X_NOVA_MUTUM_MT_SORRISO_MT_3_P2_Safra_Secundaria</t>
  </si>
  <si>
    <t>X_NOVA_UBIRATÃ_MT_CAMPO_NOVO_DO_PARECIS_MT_1_P1_Safra_Principal</t>
  </si>
  <si>
    <t>X_NOVA_UBIRATÃ_MT_CAMPO_NOVO_DO_PARECIS_MT_1_P1_Safra_Secundaria</t>
  </si>
  <si>
    <t>X_NOVA_UBIRATÃ_MT_CAMPO_NOVO_DO_PARECIS_MT_1_P2_Safra_Principal</t>
  </si>
  <si>
    <t>X_NOVA_UBIRATÃ_MT_CAMPO_NOVO_DO_PARECIS_MT_1_P2_Safra_Secundaria</t>
  </si>
  <si>
    <t>X_NOVA_UBIRATÃ_MT_CAMPO_NOVO_DO_PARECIS_MT_2_P1_Safra_Principal</t>
  </si>
  <si>
    <t>X_NOVA_UBIRATÃ_MT_CAMPO_NOVO_DO_PARECIS_MT_2_P1_Safra_Secundaria</t>
  </si>
  <si>
    <t>X_NOVA_UBIRATÃ_MT_CAMPO_NOVO_DO_PARECIS_MT_2_P2_Safra_Principal</t>
  </si>
  <si>
    <t>X_NOVA_UBIRATÃ_MT_CAMPO_NOVO_DO_PARECIS_MT_2_P2_Safra_Secundaria</t>
  </si>
  <si>
    <t>X_NOVA_UBIRATÃ_MT_CAMPO_NOVO_DO_PARECIS_MT_3_P1_Safra_Principal</t>
  </si>
  <si>
    <t>X_NOVA_UBIRATÃ_MT_CAMPO_NOVO_DO_PARECIS_MT_3_P1_Safra_Secundaria</t>
  </si>
  <si>
    <t>X_NOVA_UBIRATÃ_MT_CAMPO_NOVO_DO_PARECIS_MT_3_P2_Safra_Principal</t>
  </si>
  <si>
    <t>X_NOVA_UBIRATÃ_MT_CAMPO_NOVO_DO_PARECIS_MT_3_P2_Safra_Secundaria</t>
  </si>
  <si>
    <t>X_NOVA_UBIRATÃ_MT_NOVA_MUTUM_MT_1_P1_Safra_Principal</t>
  </si>
  <si>
    <t>X_NOVA_UBIRATÃ_MT_NOVA_MUTUM_MT_1_P1_Safra_Secundaria</t>
  </si>
  <si>
    <t>X_NOVA_UBIRATÃ_MT_NOVA_MUTUM_MT_1_P2_Safra_Principal</t>
  </si>
  <si>
    <t>X_NOVA_UBIRATÃ_MT_NOVA_MUTUM_MT_1_P2_Safra_Secundaria</t>
  </si>
  <si>
    <t>X_NOVA_UBIRATÃ_MT_NOVA_MUTUM_MT_2_P1_Safra_Principal</t>
  </si>
  <si>
    <t>X_NOVA_UBIRATÃ_MT_NOVA_MUTUM_MT_2_P1_Safra_Secundaria</t>
  </si>
  <si>
    <t>X_NOVA_UBIRATÃ_MT_NOVA_MUTUM_MT_2_P2_Safra_Principal</t>
  </si>
  <si>
    <t>X_NOVA_UBIRATÃ_MT_NOVA_MUTUM_MT_2_P2_Safra_Secundaria</t>
  </si>
  <si>
    <t>X_NOVA_UBIRATÃ_MT_NOVA_MUTUM_MT_3_P1_Safra_Principal</t>
  </si>
  <si>
    <t>X_NOVA_UBIRATÃ_MT_NOVA_MUTUM_MT_3_P1_Safra_Secundaria</t>
  </si>
  <si>
    <t>X_NOVA_UBIRATÃ_MT_NOVA_MUTUM_MT_3_P2_Safra_Principal</t>
  </si>
  <si>
    <t>X_NOVA_UBIRATÃ_MT_NOVA_MUTUM_MT_3_P2_Safra_Secundaria</t>
  </si>
  <si>
    <t>X_NOVA_UBIRATÃ_MT_NOVA_UBIRATÃ_MT_1_P1_Safra_Principal</t>
  </si>
  <si>
    <t>X_NOVA_UBIRATÃ_MT_NOVA_UBIRATÃ_MT_1_P1_Safra_Secundaria</t>
  </si>
  <si>
    <t>X_NOVA_UBIRATÃ_MT_NOVA_UBIRATÃ_MT_1_P2_Safra_Principal</t>
  </si>
  <si>
    <t>X_NOVA_UBIRATÃ_MT_NOVA_UBIRATÃ_MT_1_P2_Safra_Secundaria</t>
  </si>
  <si>
    <t>X_NOVA_UBIRATÃ_MT_NOVA_UBIRATÃ_MT_2_P1_Safra_Principal</t>
  </si>
  <si>
    <t>X_NOVA_UBIRATÃ_MT_NOVA_UBIRATÃ_MT_2_P1_Safra_Secundaria</t>
  </si>
  <si>
    <t>X_NOVA_UBIRATÃ_MT_NOVA_UBIRATÃ_MT_2_P2_Safra_Principal</t>
  </si>
  <si>
    <t>X_NOVA_UBIRATÃ_MT_NOVA_UBIRATÃ_MT_2_P2_Safra_Secundaria</t>
  </si>
  <si>
    <t>X_NOVA_UBIRATÃ_MT_NOVA_UBIRATÃ_MT_3_P1_Safra_Principal</t>
  </si>
  <si>
    <t>X_NOVA_UBIRATÃ_MT_NOVA_UBIRATÃ_MT_3_P1_Safra_Secundaria</t>
  </si>
  <si>
    <t>X_NOVA_UBIRATÃ_MT_NOVA_UBIRATÃ_MT_3_P2_Safra_Principal</t>
  </si>
  <si>
    <t>X_NOVA_UBIRATÃ_MT_NOVA_UBIRATÃ_MT_3_P2_Safra_Secundaria</t>
  </si>
  <si>
    <t>X_NOVA_UBIRATÃ_MT_SORRISO_MT_1_P1_Safra_Principal</t>
  </si>
  <si>
    <t>X_NOVA_UBIRATÃ_MT_SORRISO_MT_1_P1_Safra_Secundaria</t>
  </si>
  <si>
    <t>X_NOVA_UBIRATÃ_MT_SORRISO_MT_1_P2_Safra_Principal</t>
  </si>
  <si>
    <t>X_NOVA_UBIRATÃ_MT_SORRISO_MT_1_P2_Safra_Secundaria</t>
  </si>
  <si>
    <t>X_NOVA_UBIRATÃ_MT_SORRISO_MT_2_P1_Safra_Principal</t>
  </si>
  <si>
    <t>X_NOVA_UBIRATÃ_MT_SORRISO_MT_2_P1_Safra_Secundaria</t>
  </si>
  <si>
    <t>X_NOVA_UBIRATÃ_MT_SORRISO_MT_2_P2_Safra_Principal</t>
  </si>
  <si>
    <t>X_NOVA_UBIRATÃ_MT_SORRISO_MT_2_P2_Safra_Secundaria</t>
  </si>
  <si>
    <t>X_NOVA_UBIRATÃ_MT_SORRISO_MT_3_P1_Safra_Principal</t>
  </si>
  <si>
    <t>X_NOVA_UBIRATÃ_MT_SORRISO_MT_3_P1_Safra_Secundaria</t>
  </si>
  <si>
    <t>X_NOVA_UBIRATÃ_MT_SORRISO_MT_3_P2_Safra_Principal</t>
  </si>
  <si>
    <t>X_NOVA_UBIRATÃ_MT_SORRISO_MT_3_P2_Safra_Secundaria</t>
  </si>
  <si>
    <t>X_PATOS_DE_MINAS_MG_PATOS_DE_MINAS_MG_1_P1_Safra_Principal</t>
  </si>
  <si>
    <t>X_PATOS_DE_MINAS_MG_PATOS_DE_MINAS_MG_1_P1_Safra_Secundaria</t>
  </si>
  <si>
    <t>X_PATOS_DE_MINAS_MG_PATOS_DE_MINAS_MG_1_P2_Safra_Principal</t>
  </si>
  <si>
    <t>X_PATOS_DE_MINAS_MG_PATOS_DE_MINAS_MG_1_P2_Safra_Secundaria</t>
  </si>
  <si>
    <t>X_PATOS_DE_MINAS_MG_PATOS_DE_MINAS_MG_2_P1_Safra_Principal</t>
  </si>
  <si>
    <t>X_PATOS_DE_MINAS_MG_PATOS_DE_MINAS_MG_2_P1_Safra_Secundaria</t>
  </si>
  <si>
    <t>X_PATOS_DE_MINAS_MG_PATOS_DE_MINAS_MG_2_P2_Safra_Principal</t>
  </si>
  <si>
    <t>X_PATOS_DE_MINAS_MG_PATOS_DE_MINAS_MG_2_P2_Safra_Secundaria</t>
  </si>
  <si>
    <t>X_PATOS_DE_MINAS_MG_PATOS_DE_MINAS_MG_3_P1_Safra_Principal</t>
  </si>
  <si>
    <t>X_PATOS_DE_MINAS_MG_PATOS_DE_MINAS_MG_3_P1_Safra_Secundaria</t>
  </si>
  <si>
    <t>X_PATOS_DE_MINAS_MG_PATOS_DE_MINAS_MG_3_P2_Safra_Principal</t>
  </si>
  <si>
    <t>X_PATOS_DE_MINAS_MG_PATOS_DE_MINAS_MG_3_P2_Safra_Secundaria</t>
  </si>
  <si>
    <t>X_PATOS_DE_MINAS_MG_UBERLÂNDIA_MG_1_P1_Safra_Principal</t>
  </si>
  <si>
    <t>X_PATOS_DE_MINAS_MG_UBERLÂNDIA_MG_1_P1_Safra_Secundaria</t>
  </si>
  <si>
    <t>X_PATOS_DE_MINAS_MG_UBERLÂNDIA_MG_1_P2_Safra_Principal</t>
  </si>
  <si>
    <t>X_PATOS_DE_MINAS_MG_UBERLÂNDIA_MG_1_P2_Safra_Secundaria</t>
  </si>
  <si>
    <t>X_PATOS_DE_MINAS_MG_UBERLÂNDIA_MG_2_P1_Safra_Principal</t>
  </si>
  <si>
    <t>X_PATOS_DE_MINAS_MG_UBERLÂNDIA_MG_2_P1_Safra_Secundaria</t>
  </si>
  <si>
    <t>X_PATOS_DE_MINAS_MG_UBERLÂNDIA_MG_2_P2_Safra_Principal</t>
  </si>
  <si>
    <t>X_PATOS_DE_MINAS_MG_UBERLÂNDIA_MG_2_P2_Safra_Secundaria</t>
  </si>
  <si>
    <t>X_PATOS_DE_MINAS_MG_UBERLÂNDIA_MG_3_P1_Safra_Principal</t>
  </si>
  <si>
    <t>X_PATOS_DE_MINAS_MG_UBERLÂNDIA_MG_3_P1_Safra_Secundaria</t>
  </si>
  <si>
    <t>X_PATOS_DE_MINAS_MG_UBERLÂNDIA_MG_3_P2_Safra_Principal</t>
  </si>
  <si>
    <t>X_PATOS_DE_MINAS_MG_UBERLÂNDIA_MG_3_P2_Safra_Secundaria</t>
  </si>
  <si>
    <t>X_RIO_VERDE_GO_JATAÍ_GO_1_P1_Safra_Principal</t>
  </si>
  <si>
    <t>X_RIO_VERDE_GO_JATAÍ_GO_1_P1_Safra_Secundaria</t>
  </si>
  <si>
    <t>X_RIO_VERDE_GO_JATAÍ_GO_1_P2_Safra_Principal</t>
  </si>
  <si>
    <t>X_RIO_VERDE_GO_JATAÍ_GO_1_P2_Safra_Secundaria</t>
  </si>
  <si>
    <t>X_RIO_VERDE_GO_JATAÍ_GO_2_P1_Safra_Principal</t>
  </si>
  <si>
    <t>X_RIO_VERDE_GO_JATAÍ_GO_2_P1_Safra_Secundaria</t>
  </si>
  <si>
    <t>X_RIO_VERDE_GO_JATAÍ_GO_2_P2_Safra_Principal</t>
  </si>
  <si>
    <t>X_RIO_VERDE_GO_JATAÍ_GO_2_P2_Safra_Secundaria</t>
  </si>
  <si>
    <t>X_RIO_VERDE_GO_JATAÍ_GO_3_P1_Safra_Principal</t>
  </si>
  <si>
    <t>X_RIO_VERDE_GO_JATAÍ_GO_3_P1_Safra_Secundaria</t>
  </si>
  <si>
    <t>X_RIO_VERDE_GO_JATAÍ_GO_3_P2_Safra_Principal</t>
  </si>
  <si>
    <t>X_RIO_VERDE_GO_JATAÍ_GO_3_P2_Safra_Secundaria</t>
  </si>
  <si>
    <t>X_RIO_VERDE_GO_RIO_VERDE_GO_1_P1_Safra_Principal</t>
  </si>
  <si>
    <t>X_RIO_VERDE_GO_RIO_VERDE_GO_1_P1_Safra_Secundaria</t>
  </si>
  <si>
    <t>X_RIO_VERDE_GO_RIO_VERDE_GO_1_P2_Safra_Principal</t>
  </si>
  <si>
    <t>X_RIO_VERDE_GO_RIO_VERDE_GO_1_P2_Safra_Secundaria</t>
  </si>
  <si>
    <t>X_RIO_VERDE_GO_RIO_VERDE_GO_2_P1_Safra_Principal</t>
  </si>
  <si>
    <t>X_RIO_VERDE_GO_RIO_VERDE_GO_2_P1_Safra_Secundaria</t>
  </si>
  <si>
    <t>X_RIO_VERDE_GO_RIO_VERDE_GO_2_P2_Safra_Principal</t>
  </si>
  <si>
    <t>X_RIO_VERDE_GO_RIO_VERDE_GO_2_P2_Safra_Secundaria</t>
  </si>
  <si>
    <t>X_RIO_VERDE_GO_RIO_VERDE_GO_3_P1_Safra_Principal</t>
  </si>
  <si>
    <t>X_RIO_VERDE_GO_RIO_VERDE_GO_3_P1_Safra_Secundaria</t>
  </si>
  <si>
    <t>X_RIO_VERDE_GO_RIO_VERDE_GO_3_P2_Safra_Principal</t>
  </si>
  <si>
    <t>X_RIO_VERDE_GO_RIO_VERDE_GO_3_P2_Safra_Secundaria</t>
  </si>
  <si>
    <t>X_SORRISO_MT_CAMPO_NOVO_DO_PARECIS_MT_1_P1_Safra_Principal</t>
  </si>
  <si>
    <t>X_SORRISO_MT_CAMPO_NOVO_DO_PARECIS_MT_1_P1_Safra_Secundaria</t>
  </si>
  <si>
    <t>X_SORRISO_MT_CAMPO_NOVO_DO_PARECIS_MT_1_P2_Safra_Principal</t>
  </si>
  <si>
    <t>X_SORRISO_MT_CAMPO_NOVO_DO_PARECIS_MT_1_P2_Safra_Secundaria</t>
  </si>
  <si>
    <t>X_SORRISO_MT_CAMPO_NOVO_DO_PARECIS_MT_2_P1_Safra_Principal</t>
  </si>
  <si>
    <t>X_SORRISO_MT_CAMPO_NOVO_DO_PARECIS_MT_2_P1_Safra_Secundaria</t>
  </si>
  <si>
    <t>X_SORRISO_MT_CAMPO_NOVO_DO_PARECIS_MT_2_P2_Safra_Principal</t>
  </si>
  <si>
    <t>X_SORRISO_MT_CAMPO_NOVO_DO_PARECIS_MT_2_P2_Safra_Secundaria</t>
  </si>
  <si>
    <t>X_SORRISO_MT_CAMPO_NOVO_DO_PARECIS_MT_3_P1_Safra_Principal</t>
  </si>
  <si>
    <t>X_SORRISO_MT_CAMPO_NOVO_DO_PARECIS_MT_3_P1_Safra_Secundaria</t>
  </si>
  <si>
    <t>X_SORRISO_MT_CAMPO_NOVO_DO_PARECIS_MT_3_P2_Safra_Principal</t>
  </si>
  <si>
    <t>X_SORRISO_MT_CAMPO_NOVO_DO_PARECIS_MT_3_P2_Safra_Secundaria</t>
  </si>
  <si>
    <t>X_SORRISO_MT_NOVA_MUTUM_MT_1_P1_Safra_Principal</t>
  </si>
  <si>
    <t>X_SORRISO_MT_NOVA_MUTUM_MT_1_P1_Safra_Secundaria</t>
  </si>
  <si>
    <t>X_SORRISO_MT_NOVA_MUTUM_MT_1_P2_Safra_Principal</t>
  </si>
  <si>
    <t>X_SORRISO_MT_NOVA_MUTUM_MT_1_P2_Safra_Secundaria</t>
  </si>
  <si>
    <t>X_SORRISO_MT_NOVA_MUTUM_MT_2_P1_Safra_Principal</t>
  </si>
  <si>
    <t>X_SORRISO_MT_NOVA_MUTUM_MT_2_P1_Safra_Secundaria</t>
  </si>
  <si>
    <t>X_SORRISO_MT_NOVA_MUTUM_MT_2_P2_Safra_Principal</t>
  </si>
  <si>
    <t>X_SORRISO_MT_NOVA_MUTUM_MT_2_P2_Safra_Secundaria</t>
  </si>
  <si>
    <t>X_SORRISO_MT_NOVA_MUTUM_MT_3_P1_Safra_Principal</t>
  </si>
  <si>
    <t>X_SORRISO_MT_NOVA_MUTUM_MT_3_P1_Safra_Secundaria</t>
  </si>
  <si>
    <t>X_SORRISO_MT_NOVA_MUTUM_MT_3_P2_Safra_Principal</t>
  </si>
  <si>
    <t>X_SORRISO_MT_NOVA_MUTUM_MT_3_P2_Safra_Secundaria</t>
  </si>
  <si>
    <t>X_SORRISO_MT_NOVA_UBIRATÃ_MT_1_P1_Safra_Principal</t>
  </si>
  <si>
    <t>X_SORRISO_MT_NOVA_UBIRATÃ_MT_1_P1_Safra_Secundaria</t>
  </si>
  <si>
    <t>X_SORRISO_MT_NOVA_UBIRATÃ_MT_1_P2_Safra_Principal</t>
  </si>
  <si>
    <t>X_SORRISO_MT_NOVA_UBIRATÃ_MT_1_P2_Safra_Secundaria</t>
  </si>
  <si>
    <t>X_SORRISO_MT_NOVA_UBIRATÃ_MT_2_P1_Safra_Principal</t>
  </si>
  <si>
    <t>X_SORRISO_MT_NOVA_UBIRATÃ_MT_2_P1_Safra_Secundaria</t>
  </si>
  <si>
    <t>X_SORRISO_MT_NOVA_UBIRATÃ_MT_2_P2_Safra_Principal</t>
  </si>
  <si>
    <t>X_SORRISO_MT_NOVA_UBIRATÃ_MT_2_P2_Safra_Secundaria</t>
  </si>
  <si>
    <t>X_SORRISO_MT_NOVA_UBIRATÃ_MT_3_P1_Safra_Principal</t>
  </si>
  <si>
    <t>X_SORRISO_MT_NOVA_UBIRATÃ_MT_3_P1_Safra_Secundaria</t>
  </si>
  <si>
    <t>X_SORRISO_MT_NOVA_UBIRATÃ_MT_3_P2_Safra_Principal</t>
  </si>
  <si>
    <t>X_SORRISO_MT_NOVA_UBIRATÃ_MT_3_P2_Safra_Secundaria</t>
  </si>
  <si>
    <t>X_SORRISO_MT_SORRISO_MT_1_P1_Safra_Principal</t>
  </si>
  <si>
    <t>X_SORRISO_MT_SORRISO_MT_1_P1_Safra_Secundaria</t>
  </si>
  <si>
    <t>X_SORRISO_MT_SORRISO_MT_1_P2_Safra_Principal</t>
  </si>
  <si>
    <t>X_SORRISO_MT_SORRISO_MT_1_P2_Safra_Secundaria</t>
  </si>
  <si>
    <t>X_SORRISO_MT_SORRISO_MT_2_P1_Safra_Principal</t>
  </si>
  <si>
    <t>X_SORRISO_MT_SORRISO_MT_2_P1_Safra_Secundaria</t>
  </si>
  <si>
    <t>X_SORRISO_MT_SORRISO_MT_2_P2_Safra_Principal</t>
  </si>
  <si>
    <t>X_SORRISO_MT_SORRISO_MT_2_P2_Safra_Secundaria</t>
  </si>
  <si>
    <t>X_SORRISO_MT_SORRISO_MT_3_P1_Safra_Principal</t>
  </si>
  <si>
    <t>X_SORRISO_MT_SORRISO_MT_3_P1_Safra_Secundaria</t>
  </si>
  <si>
    <t>X_SORRISO_MT_SORRISO_MT_3_P2_Safra_Principal</t>
  </si>
  <si>
    <t>X_SORRISO_MT_SORRISO_MT_3_P2_Safra_Secundaria</t>
  </si>
  <si>
    <t>X_TOLEDO_PR_CASCAVEL_PR_1_P1_Safra_Principal</t>
  </si>
  <si>
    <t>X_TOLEDO_PR_CASCAVEL_PR_1_P1_Safra_Secundaria</t>
  </si>
  <si>
    <t>X_TOLEDO_PR_CASCAVEL_PR_1_P2_Safra_Principal</t>
  </si>
  <si>
    <t>X_TOLEDO_PR_CASCAVEL_PR_1_P2_Safra_Secundaria</t>
  </si>
  <si>
    <t>X_TOLEDO_PR_CASCAVEL_PR_2_P1_Safra_Principal</t>
  </si>
  <si>
    <t>X_TOLEDO_PR_CASCAVEL_PR_2_P1_Safra_Secundaria</t>
  </si>
  <si>
    <t>X_TOLEDO_PR_CASCAVEL_PR_2_P2_Safra_Principal</t>
  </si>
  <si>
    <t>X_TOLEDO_PR_CASCAVEL_PR_2_P2_Safra_Secundaria</t>
  </si>
  <si>
    <t>X_TOLEDO_PR_CASCAVEL_PR_3_P1_Safra_Principal</t>
  </si>
  <si>
    <t>X_TOLEDO_PR_CASCAVEL_PR_3_P1_Safra_Secundaria</t>
  </si>
  <si>
    <t>X_TOLEDO_PR_CASCAVEL_PR_3_P2_Safra_Principal</t>
  </si>
  <si>
    <t>X_TOLEDO_PR_CASCAVEL_PR_3_P2_Safra_Secundaria</t>
  </si>
  <si>
    <t>X_TOLEDO_PR_TOLEDO_PR_1_P1_Safra_Principal</t>
  </si>
  <si>
    <t>X_TOLEDO_PR_TOLEDO_PR_1_P1_Safra_Secundaria</t>
  </si>
  <si>
    <t>X_TOLEDO_PR_TOLEDO_PR_1_P2_Safra_Principal</t>
  </si>
  <si>
    <t>X_TOLEDO_PR_TOLEDO_PR_1_P2_Safra_Secundaria</t>
  </si>
  <si>
    <t>X_TOLEDO_PR_TOLEDO_PR_2_P1_Safra_Principal</t>
  </si>
  <si>
    <t>X_TOLEDO_PR_TOLEDO_PR_2_P1_Safra_Secundaria</t>
  </si>
  <si>
    <t>X_TOLEDO_PR_TOLEDO_PR_2_P2_Safra_Principal</t>
  </si>
  <si>
    <t>X_TOLEDO_PR_TOLEDO_PR_2_P2_Safra_Secundaria</t>
  </si>
  <si>
    <t>X_TOLEDO_PR_TOLEDO_PR_3_P1_Safra_Principal</t>
  </si>
  <si>
    <t>X_TOLEDO_PR_TOLEDO_PR_3_P1_Safra_Secundaria</t>
  </si>
  <si>
    <t>X_TOLEDO_PR_TOLEDO_PR_3_P2_Safra_Principal</t>
  </si>
  <si>
    <t>X_TOLEDO_PR_TOLEDO_PR_3_P2_Safra_Secundaria</t>
  </si>
  <si>
    <t>X_UBERLÂNDIA_MG_PATOS_DE_MINAS_MG_1_P1_Safra_Principal</t>
  </si>
  <si>
    <t>X_UBERLÂNDIA_MG_PATOS_DE_MINAS_MG_1_P1_Safra_Secundaria</t>
  </si>
  <si>
    <t>X_UBERLÂNDIA_MG_PATOS_DE_MINAS_MG_1_P2_Safra_Principal</t>
  </si>
  <si>
    <t>X_UBERLÂNDIA_MG_PATOS_DE_MINAS_MG_1_P2_Safra_Secundaria</t>
  </si>
  <si>
    <t>X_UBERLÂNDIA_MG_PATOS_DE_MINAS_MG_2_P1_Safra_Principal</t>
  </si>
  <si>
    <t>X_UBERLÂNDIA_MG_PATOS_DE_MINAS_MG_2_P1_Safra_Secundaria</t>
  </si>
  <si>
    <t>X_UBERLÂNDIA_MG_PATOS_DE_MINAS_MG_2_P2_Safra_Principal</t>
  </si>
  <si>
    <t>X_UBERLÂNDIA_MG_PATOS_DE_MINAS_MG_2_P2_Safra_Secundaria</t>
  </si>
  <si>
    <t>X_UBERLÂNDIA_MG_PATOS_DE_MINAS_MG_3_P1_Safra_Principal</t>
  </si>
  <si>
    <t>X_UBERLÂNDIA_MG_PATOS_DE_MINAS_MG_3_P1_Safra_Secundaria</t>
  </si>
  <si>
    <t>X_UBERLÂNDIA_MG_PATOS_DE_MINAS_MG_3_P2_Safra_Principal</t>
  </si>
  <si>
    <t>X_UBERLÂNDIA_MG_PATOS_DE_MINAS_MG_3_P2_Safra_Secundaria</t>
  </si>
  <si>
    <t>X_UBERLÂNDIA_MG_UBERLÂNDIA_MG_1_P1_Safra_Principal</t>
  </si>
  <si>
    <t>X_UBERLÂNDIA_MG_UBERLÂNDIA_MG_1_P1_Safra_Secundaria</t>
  </si>
  <si>
    <t>X_UBERLÂNDIA_MG_UBERLÂNDIA_MG_1_P2_Safra_Principal</t>
  </si>
  <si>
    <t>X_UBERLÂNDIA_MG_UBERLÂNDIA_MG_1_P2_Safra_Secundaria</t>
  </si>
  <si>
    <t>X_UBERLÂNDIA_MG_UBERLÂNDIA_MG_2_P1_Safra_Principal</t>
  </si>
  <si>
    <t>X_UBERLÂNDIA_MG_UBERLÂNDIA_MG_2_P1_Safra_Secundaria</t>
  </si>
  <si>
    <t>X_UBERLÂNDIA_MG_UBERLÂNDIA_MG_2_P2_Safra_Principal</t>
  </si>
  <si>
    <t>X_UBERLÂNDIA_MG_UBERLÂNDIA_MG_2_P2_Safra_Secundaria</t>
  </si>
  <si>
    <t>X_UBERLÂNDIA_MG_UBERLÂNDIA_MG_3_P1_Safra_Principal</t>
  </si>
  <si>
    <t>X_UBERLÂNDIA_MG_UBERLÂNDIA_MG_3_P1_Safra_Secundaria</t>
  </si>
  <si>
    <t>X_UBERLÂNDIA_MG_UBERLÂNDIA_MG_3_P2_Safra_Principal</t>
  </si>
  <si>
    <t>X_UBERLÂNDIA_MG_UBERLÂNDIA_MG_3_P2_Safra_Secundaria</t>
  </si>
  <si>
    <t>Y_CAMPO_NOVO_DO_PARECIS_MT_1_São_Paulo_P1</t>
  </si>
  <si>
    <t>Y_CAMPO_NOVO_DO_PARECIS_MT_1_São_Paulo_P2</t>
  </si>
  <si>
    <t>Y_CAMPO_NOVO_DO_PARECIS_MT_2_São_Paulo_P1</t>
  </si>
  <si>
    <t>Y_CAMPO_NOVO_DO_PARECIS_MT_2_São_Paulo_P2</t>
  </si>
  <si>
    <t>Y_CAMPO_NOVO_DO_PARECIS_MT_3_São_Paulo_P1</t>
  </si>
  <si>
    <t>Y_CAMPO_NOVO_DO_PARECIS_MT_3_São_Paulo_P2</t>
  </si>
  <si>
    <t>Y_CASCAVEL_PR_1_São_Paulo_P1</t>
  </si>
  <si>
    <t>Y_CASCAVEL_PR_1_São_Paulo_P2</t>
  </si>
  <si>
    <t>Y_CASCAVEL_PR_2_São_Paulo_P1</t>
  </si>
  <si>
    <t>Y_CASCAVEL_PR_2_São_Paulo_P2</t>
  </si>
  <si>
    <t>Y_CASCAVEL_PR_3_São_Paulo_P1</t>
  </si>
  <si>
    <t>Y_CASCAVEL_PR_3_São_Paulo_P2</t>
  </si>
  <si>
    <t>Y_DOURADOS_MS_1_São_Paulo_P1</t>
  </si>
  <si>
    <t>Y_DOURADOS_MS_1_São_Paulo_P2</t>
  </si>
  <si>
    <t>Y_DOURADOS_MS_2_São_Paulo_P1</t>
  </si>
  <si>
    <t>Y_DOURADOS_MS_2_São_Paulo_P2</t>
  </si>
  <si>
    <t>Y_DOURADOS_MS_3_São_Paulo_P1</t>
  </si>
  <si>
    <t>Y_DOURADOS_MS_3_São_Paulo_P2</t>
  </si>
  <si>
    <t>Y_JATAÍ_GO_1_São_Paulo_P1</t>
  </si>
  <si>
    <t>Y_JATAÍ_GO_1_São_Paulo_P2</t>
  </si>
  <si>
    <t>Y_JATAÍ_GO_2_São_Paulo_P1</t>
  </si>
  <si>
    <t>Y_JATAÍ_GO_2_São_Paulo_P2</t>
  </si>
  <si>
    <t>Y_JATAÍ_GO_3_São_Paulo_P1</t>
  </si>
  <si>
    <t>Y_JATAÍ_GO_3_São_Paulo_P2</t>
  </si>
  <si>
    <t>Y_MARACAJU_MS_1_São_Paulo_P1</t>
  </si>
  <si>
    <t>Y_MARACAJU_MS_1_São_Paulo_P2</t>
  </si>
  <si>
    <t>Y_MARACAJU_MS_2_São_Paulo_P1</t>
  </si>
  <si>
    <t>Y_MARACAJU_MS_2_São_Paulo_P2</t>
  </si>
  <si>
    <t>Y_MARACAJU_MS_3_São_Paulo_P1</t>
  </si>
  <si>
    <t>Y_MARACAJU_MS_3_São_Paulo_P2</t>
  </si>
  <si>
    <t>Y_NOVA_MUTUM_MT_1_São_Paulo_P1</t>
  </si>
  <si>
    <t>Y_NOVA_MUTUM_MT_1_São_Paulo_P2</t>
  </si>
  <si>
    <t>Y_NOVA_MUTUM_MT_2_São_Paulo_P1</t>
  </si>
  <si>
    <t>Y_NOVA_MUTUM_MT_2_São_Paulo_P2</t>
  </si>
  <si>
    <t>Y_NOVA_MUTUM_MT_3_São_Paulo_P1</t>
  </si>
  <si>
    <t>Y_NOVA_MUTUM_MT_3_São_Paulo_P2</t>
  </si>
  <si>
    <t>Y_NOVA_UBIRATÃ_MT_1_São_Paulo_P1</t>
  </si>
  <si>
    <t>Y_NOVA_UBIRATÃ_MT_1_São_Paulo_P2</t>
  </si>
  <si>
    <t>Y_NOVA_UBIRATÃ_MT_2_São_Paulo_P1</t>
  </si>
  <si>
    <t>Y_NOVA_UBIRATÃ_MT_2_São_Paulo_P2</t>
  </si>
  <si>
    <t>Y_NOVA_UBIRATÃ_MT_3_São_Paulo_P1</t>
  </si>
  <si>
    <t>Y_NOVA_UBIRATÃ_MT_3_São_Paulo_P2</t>
  </si>
  <si>
    <t>Y_PATOS_DE_MINAS_MG_1_São_Paulo_P1</t>
  </si>
  <si>
    <t>Y_PATOS_DE_MINAS_MG_1_São_Paulo_P2</t>
  </si>
  <si>
    <t>Y_PATOS_DE_MINAS_MG_2_São_Paulo_P1</t>
  </si>
  <si>
    <t>Y_PATOS_DE_MINAS_MG_2_São_Paulo_P2</t>
  </si>
  <si>
    <t>Y_PATOS_DE_MINAS_MG_3_São_Paulo_P1</t>
  </si>
  <si>
    <t>Y_PATOS_DE_MINAS_MG_3_São_Paulo_P2</t>
  </si>
  <si>
    <t>Y_RIO_VERDE_GO_1_São_Paulo_P1</t>
  </si>
  <si>
    <t>Y_RIO_VERDE_GO_1_São_Paulo_P2</t>
  </si>
  <si>
    <t>Y_RIO_VERDE_GO_2_São_Paulo_P1</t>
  </si>
  <si>
    <t>Y_RIO_VERDE_GO_2_São_Paulo_P2</t>
  </si>
  <si>
    <t>Y_RIO_VERDE_GO_3_São_Paulo_P1</t>
  </si>
  <si>
    <t>Y_RIO_VERDE_GO_3_São_Paulo_P2</t>
  </si>
  <si>
    <t>Y_SORRISO_MT_1_São_Paulo_P1</t>
  </si>
  <si>
    <t>Y_SORRISO_MT_1_São_Paulo_P2</t>
  </si>
  <si>
    <t>Y_SORRISO_MT_2_São_Paulo_P1</t>
  </si>
  <si>
    <t>Y_SORRISO_MT_2_São_Paulo_P2</t>
  </si>
  <si>
    <t>Y_SORRISO_MT_3_São_Paulo_P1</t>
  </si>
  <si>
    <t>Y_SORRISO_MT_3_São_Paulo_P2</t>
  </si>
  <si>
    <t>Y_TOLEDO_PR_1_São_Paulo_P1</t>
  </si>
  <si>
    <t>Y_TOLEDO_PR_1_São_Paulo_P2</t>
  </si>
  <si>
    <t>Y_TOLEDO_PR_2_São_Paulo_P1</t>
  </si>
  <si>
    <t>Y_TOLEDO_PR_2_São_Paulo_P2</t>
  </si>
  <si>
    <t>Y_TOLEDO_PR_3_São_Paulo_P1</t>
  </si>
  <si>
    <t>Y_TOLEDO_PR_3_São_Paulo_P2</t>
  </si>
  <si>
    <t>Y_UBERLÂNDIA_MG_1_São_Paulo_P1</t>
  </si>
  <si>
    <t>Y_UBERLÂNDIA_MG_1_São_Paulo_P2</t>
  </si>
  <si>
    <t>Y_UBERLÂNDIA_MG_2_São_Paulo_P1</t>
  </si>
  <si>
    <t>Y_UBERLÂNDIA_MG_2_São_Paulo_P2</t>
  </si>
  <si>
    <t>Y_UBERLÂNDIA_MG_3_São_Paulo_P1</t>
  </si>
  <si>
    <t>Y_UBERLÂNDIA_MG_3_São_Paulo_P2</t>
  </si>
  <si>
    <t>Área_CAMPO_NOVO_DO_PARECIS_MT_P1_Safra_Principal</t>
  </si>
  <si>
    <t>Área_CAMPO_NOVO_DO_PARECIS_MT_P1_Safra_Secundaria</t>
  </si>
  <si>
    <t>Área_CAMPO_NOVO_DO_PARECIS_MT_P2_Safra_Principal</t>
  </si>
  <si>
    <t>Área_CAMPO_NOVO_DO_PARECIS_MT_P2_Safra_Secundaria</t>
  </si>
  <si>
    <t>Área_CASCAVEL_PR_P1_Safra_Principal</t>
  </si>
  <si>
    <t>Área_CASCAVEL_PR_P1_Safra_Secundaria</t>
  </si>
  <si>
    <t>Área_CASCAVEL_PR_P2_Safra_Principal</t>
  </si>
  <si>
    <t>Área_CASCAVEL_PR_P2_Safra_Secundaria</t>
  </si>
  <si>
    <t>Área_DOURADOS_MS_P1_Safra_Principal</t>
  </si>
  <si>
    <t>Área_DOURADOS_MS_P1_Safra_Secundaria</t>
  </si>
  <si>
    <t>Área_DOURADOS_MS_P2_Safra_Principal</t>
  </si>
  <si>
    <t>Área_DOURADOS_MS_P2_Safra_Secundaria</t>
  </si>
  <si>
    <t>Área_JATAÍ_GO_P1_Safra_Principal</t>
  </si>
  <si>
    <t>Área_JATAÍ_GO_P1_Safra_Secundaria</t>
  </si>
  <si>
    <t>Área_JATAÍ_GO_P2_Safra_Principal</t>
  </si>
  <si>
    <t>Área_JATAÍ_GO_P2_Safra_Secundaria</t>
  </si>
  <si>
    <t>Área_MARACAJU_MS_P1_Safra_Principal</t>
  </si>
  <si>
    <t>Área_MARACAJU_MS_P1_Safra_Secundaria</t>
  </si>
  <si>
    <t>Área_MARACAJU_MS_P2_Safra_Principal</t>
  </si>
  <si>
    <t>Área_MARACAJU_MS_P2_Safra_Secundaria</t>
  </si>
  <si>
    <t>Área_NOVA_MUTUM_MT_P1_Safra_Principal</t>
  </si>
  <si>
    <t>Área_NOVA_MUTUM_MT_P1_Safra_Secundaria</t>
  </si>
  <si>
    <t>Área_NOVA_MUTUM_MT_P2_Safra_Principal</t>
  </si>
  <si>
    <t>Área_NOVA_MUTUM_MT_P2_Safra_Secundaria</t>
  </si>
  <si>
    <t>Área_NOVA_UBIRATÃ_MT_P1_Safra_Principal</t>
  </si>
  <si>
    <t>Área_NOVA_UBIRATÃ_MT_P1_Safra_Secundaria</t>
  </si>
  <si>
    <t>Área_NOVA_UBIRATÃ_MT_P2_Safra_Principal</t>
  </si>
  <si>
    <t>Área_NOVA_UBIRATÃ_MT_P2_Safra_Secundaria</t>
  </si>
  <si>
    <t>Área_PATOS_DE_MINAS_MG_P1_Safra_Principal</t>
  </si>
  <si>
    <t>Área_PATOS_DE_MINAS_MG_P1_Safra_Secundaria</t>
  </si>
  <si>
    <t>Área_PATOS_DE_MINAS_MG_P2_Safra_Principal</t>
  </si>
  <si>
    <t>Área_PATOS_DE_MINAS_MG_P2_Safra_Secundaria</t>
  </si>
  <si>
    <t>Área_RIO_VERDE_GO_P1_Safra_Principal</t>
  </si>
  <si>
    <t>Área_RIO_VERDE_GO_P1_Safra_Secundaria</t>
  </si>
  <si>
    <t>Área_RIO_VERDE_GO_P2_Safra_Principal</t>
  </si>
  <si>
    <t>Área_RIO_VERDE_GO_P2_Safra_Secundaria</t>
  </si>
  <si>
    <t>Área_SORRISO_MT_P1_Safra_Principal</t>
  </si>
  <si>
    <t>Área_SORRISO_MT_P1_Safra_Secundaria</t>
  </si>
  <si>
    <t>Área_SORRISO_MT_P2_Safra_Principal</t>
  </si>
  <si>
    <t>Área_SORRISO_MT_P2_Safra_Secundaria</t>
  </si>
  <si>
    <t>Área_TOLEDO_PR_P1_Safra_Principal</t>
  </si>
  <si>
    <t>Área_TOLEDO_PR_P1_Safra_Secundaria</t>
  </si>
  <si>
    <t>Área_TOLEDO_PR_P2_Safra_Principal</t>
  </si>
  <si>
    <t>Área_TOLEDO_PR_P2_Safra_Secundaria</t>
  </si>
  <si>
    <t>Área_UBERLÂNDIA_MG_P1_Safra_Principal</t>
  </si>
  <si>
    <t>Área_UBERLÂNDIA_MG_P1_Safra_Secundaria</t>
  </si>
  <si>
    <t>Área_UBERLÂNDIA_MG_P2_Safra_Principal</t>
  </si>
  <si>
    <t>Área_UBERLÂNDIA_MG_P2_Safra_Secundaria</t>
  </si>
  <si>
    <t>Silo</t>
  </si>
  <si>
    <t>Periodo</t>
  </si>
  <si>
    <t>Variaveis Decisão Estoque-Perido</t>
  </si>
  <si>
    <t>CAMPO NOVO DO PARECIS-MT_1</t>
  </si>
  <si>
    <t>CAMPO NOVO DO PARECIS-MT_2</t>
  </si>
  <si>
    <t>CAMPO NOVO DO PARECIS-MT_3</t>
  </si>
  <si>
    <t>NOVA MUTUM-MT_1</t>
  </si>
  <si>
    <t>NOVA MUTUM-MT_2</t>
  </si>
  <si>
    <t>NOVA MUTUM-MT_3</t>
  </si>
  <si>
    <t>NOVA UBIRATÃ-MT_1</t>
  </si>
  <si>
    <t>NOVA UBIRATÃ-MT_2</t>
  </si>
  <si>
    <t>NOVA UBIRATÃ-MT_3</t>
  </si>
  <si>
    <t>SORRISO-MT_1</t>
  </si>
  <si>
    <t>SORRISO-MT_2</t>
  </si>
  <si>
    <t>SORRISO-MT_3</t>
  </si>
  <si>
    <t>JATAÍ-GO_1</t>
  </si>
  <si>
    <t>JATAÍ-GO_2</t>
  </si>
  <si>
    <t>JATAÍ-GO_3</t>
  </si>
  <si>
    <t>RIO VERDE-GO_1</t>
  </si>
  <si>
    <t>RIO VERDE-GO_2</t>
  </si>
  <si>
    <t>RIO VERDE-GO_3</t>
  </si>
  <si>
    <t>DOURADOS-MS_1</t>
  </si>
  <si>
    <t>DOURADOS-MS_2</t>
  </si>
  <si>
    <t>DOURADOS-MS_3</t>
  </si>
  <si>
    <t>MARACAJU-MS_1</t>
  </si>
  <si>
    <t>MARACAJU-MS_2</t>
  </si>
  <si>
    <t>MARACAJU-MS_3</t>
  </si>
  <si>
    <t>PATOS DE MINAS-MG_1</t>
  </si>
  <si>
    <t>PATOS DE MINAS-MG_2</t>
  </si>
  <si>
    <t>PATOS DE MINAS-MG_3</t>
  </si>
  <si>
    <t>UBERLÂNDIA-MG_1</t>
  </si>
  <si>
    <t>UBERLÂNDIA-MG_2</t>
  </si>
  <si>
    <t>UBERLÂNDIA-MG_3</t>
  </si>
  <si>
    <t>CASCAVEL-PR_1</t>
  </si>
  <si>
    <t>CASCAVEL-PR_2</t>
  </si>
  <si>
    <t>CASCAVEL-PR_3</t>
  </si>
  <si>
    <t>TOLEDO-PR_1</t>
  </si>
  <si>
    <t>TOLEDO-PR_2</t>
  </si>
  <si>
    <t>TOLEDO-PR_3</t>
  </si>
  <si>
    <t>I_CAMPO_NOVO_DO_PARECIS_MT_1_P2</t>
  </si>
  <si>
    <t>I_CAMPO_NOVO_DO_PARECIS_MT_2_P2</t>
  </si>
  <si>
    <t>I_CAMPO_NOVO_DO_PARECIS_MT_3_P2</t>
  </si>
  <si>
    <t>I_NOVA_MUTUM_MT_1_P2</t>
  </si>
  <si>
    <t>I_NOVA_MUTUM_MT_2_P2</t>
  </si>
  <si>
    <t>I_NOVA_MUTUM_MT_3_P2</t>
  </si>
  <si>
    <t>I_NOVA_UBIRATÃ_MT_1_P2</t>
  </si>
  <si>
    <t>I_NOVA_UBIRATÃ_MT_2_P2</t>
  </si>
  <si>
    <t>I_NOVA_UBIRATÃ_MT_3_P2</t>
  </si>
  <si>
    <t>I_SORRISO_MT_1_P2</t>
  </si>
  <si>
    <t>I_SORRISO_MT_2_P2</t>
  </si>
  <si>
    <t>I_SORRISO_MT_3_P2</t>
  </si>
  <si>
    <t>I_JATAÍ_GO_1_P2</t>
  </si>
  <si>
    <t>I_JATAÍ_GO_2_P2</t>
  </si>
  <si>
    <t>I_JATAÍ_GO_3_P2</t>
  </si>
  <si>
    <t>I_RIO_VERDE_GO_1_P2</t>
  </si>
  <si>
    <t>I_RIO_VERDE_GO_2_P2</t>
  </si>
  <si>
    <t>I_RIO_VERDE_GO_3_P2</t>
  </si>
  <si>
    <t>I_DOURADOS_MS_1_P2</t>
  </si>
  <si>
    <t>I_DOURADOS_MS_2_P2</t>
  </si>
  <si>
    <t>I_DOURADOS_MS_3_P2</t>
  </si>
  <si>
    <t>I_MARACAJU_MS_1_P2</t>
  </si>
  <si>
    <t>I_MARACAJU_MS_2_P2</t>
  </si>
  <si>
    <t>I_MARACAJU_MS_3_P2</t>
  </si>
  <si>
    <t>I_PATOS_DE_MINAS_MG_1_P2</t>
  </si>
  <si>
    <t>I_PATOS_DE_MINAS_MG_2_P2</t>
  </si>
  <si>
    <t>I_PATOS_DE_MINAS_MG_3_P2</t>
  </si>
  <si>
    <t>I_UBERLÂNDIA_MG_1_P2</t>
  </si>
  <si>
    <t>I_UBERLÂNDIA_MG_2_P2</t>
  </si>
  <si>
    <t>I_UBERLÂNDIA_MG_3_P2</t>
  </si>
  <si>
    <t>I_CASCAVEL_PR_1_P2</t>
  </si>
  <si>
    <t>I_CASCAVEL_PR_2_P2</t>
  </si>
  <si>
    <t>I_CASCAVEL_PR_3_P2</t>
  </si>
  <si>
    <t>I_TOLEDO_PR_1_P2</t>
  </si>
  <si>
    <t>I_TOLEDO_PR_2_P2</t>
  </si>
  <si>
    <t>I_TOLEDO_PR_3_P2</t>
  </si>
  <si>
    <t>origem</t>
  </si>
  <si>
    <t>destino</t>
  </si>
  <si>
    <t>Localidade Estado do Silo</t>
  </si>
  <si>
    <t>Latitude Silo</t>
  </si>
  <si>
    <t>Longitude Silo</t>
  </si>
  <si>
    <t>distancia_metros</t>
  </si>
  <si>
    <t>distancia_km</t>
  </si>
  <si>
    <t>Capacidade Silo (t)</t>
  </si>
  <si>
    <t>Estado Origem</t>
  </si>
  <si>
    <t>Estado Silo</t>
  </si>
  <si>
    <t>Custo Armazenamento Extra/t</t>
  </si>
  <si>
    <t>Safra</t>
  </si>
  <si>
    <t>Custo Ativação Silo</t>
  </si>
  <si>
    <t>Variaveis Decisão Transporte Estado-Silo</t>
  </si>
  <si>
    <t>SORRISO-MT</t>
  </si>
  <si>
    <t>CAMPO NOVO DO PARECIS-MT</t>
  </si>
  <si>
    <t>MT</t>
  </si>
  <si>
    <t>Safra Principal</t>
  </si>
  <si>
    <t>NOVA UBIRATÃ-MT</t>
  </si>
  <si>
    <t>NOVA MUTUM-MT</t>
  </si>
  <si>
    <t>Safra Secundaria</t>
  </si>
  <si>
    <t>TOLEDO-PR</t>
  </si>
  <si>
    <t>CASCAVEL-PR</t>
  </si>
  <si>
    <t>PR</t>
  </si>
  <si>
    <t>MARACAJU-MS</t>
  </si>
  <si>
    <t>DOURADOS-MS</t>
  </si>
  <si>
    <t>MS</t>
  </si>
  <si>
    <t>RIO VERDE-GO</t>
  </si>
  <si>
    <t>JATAÍ-GO</t>
  </si>
  <si>
    <t>GO</t>
  </si>
  <si>
    <t>PATOS DE MINAS-MG</t>
  </si>
  <si>
    <t>MG</t>
  </si>
  <si>
    <t>UBERLÂNDIA-MG</t>
  </si>
  <si>
    <t>Localidade</t>
  </si>
  <si>
    <t>Estado</t>
  </si>
  <si>
    <t>Área Disponível (ha)</t>
  </si>
  <si>
    <t>Custo de Produção/ha</t>
  </si>
  <si>
    <t>Produtividade Safra(t/ha)</t>
  </si>
  <si>
    <t>Periodo Relativo</t>
  </si>
  <si>
    <t>Safra Relativa</t>
  </si>
  <si>
    <t>Variaveis Decisão Área Utilizada</t>
  </si>
  <si>
    <t>Mercado</t>
  </si>
  <si>
    <t>Demanda(t)</t>
  </si>
  <si>
    <t>Mercado Estado</t>
  </si>
  <si>
    <t>Distância Silo-Comprador (m)</t>
  </si>
  <si>
    <t>Distância Silo-Comprador (km)</t>
  </si>
  <si>
    <t>Variaveis Decisão Transporte Silo-Mercado</t>
  </si>
  <si>
    <t>São Paulo</t>
  </si>
  <si>
    <t>SP</t>
  </si>
  <si>
    <t>CE</t>
  </si>
  <si>
    <t>Variaveis de Ativação Binárias</t>
  </si>
  <si>
    <t>Limite por Modal(ton)</t>
  </si>
  <si>
    <t>Valor Variável Transporte min CO2</t>
  </si>
  <si>
    <t>Valor Variável Transporte min Custo</t>
  </si>
  <si>
    <t xml:space="preserve">Produção </t>
  </si>
  <si>
    <t>Silos Ativados</t>
  </si>
  <si>
    <t>Ativação min CO2</t>
  </si>
  <si>
    <t>Ativação min Custo</t>
  </si>
  <si>
    <t>Minimizar CO2</t>
  </si>
  <si>
    <t>Produção (ton.)</t>
  </si>
  <si>
    <t>Área Utilizada (ha)</t>
  </si>
  <si>
    <t>Área (min CO2)</t>
  </si>
  <si>
    <t>Área (min Custo)</t>
  </si>
  <si>
    <t>TOTAL</t>
  </si>
  <si>
    <t>Minimizar Custo</t>
  </si>
  <si>
    <t>min CO2</t>
  </si>
  <si>
    <t>min Custo</t>
  </si>
  <si>
    <t>Otimização</t>
  </si>
  <si>
    <t>Função Custo (R$)</t>
  </si>
  <si>
    <t>Função CO2 (ton.)</t>
  </si>
  <si>
    <t>Envio (ton.) (min Custo)</t>
  </si>
  <si>
    <t>Envio (ton.) (min CO2)</t>
  </si>
  <si>
    <t>Distância em Km (Estado-Silo)</t>
  </si>
  <si>
    <t>Distância em Km (Silo - Mercado)</t>
  </si>
  <si>
    <t>variaveis min co2</t>
  </si>
  <si>
    <t>variaveis min custo</t>
  </si>
  <si>
    <t>Ponto Extremo 1</t>
  </si>
  <si>
    <t>Enviado (ton.)</t>
  </si>
  <si>
    <t>Estoque</t>
  </si>
  <si>
    <t>Capacidade Total</t>
  </si>
  <si>
    <t>Demanda</t>
  </si>
  <si>
    <t>Razao D/C</t>
  </si>
  <si>
    <t>Razao C/D</t>
  </si>
  <si>
    <t>I_porto_Paranaguá_P1</t>
  </si>
  <si>
    <t>I_porto_Santos,_São_Paulo_P1</t>
  </si>
  <si>
    <t>I_porto_São_Francisco_do_Sul_P1</t>
  </si>
  <si>
    <t>I_porto_Vitória,_Espírito_Santo_P1</t>
  </si>
  <si>
    <t>PME_Paranaguá_China___Xangai_P1</t>
  </si>
  <si>
    <t>PME_Paranaguá_China___Xangai_P2</t>
  </si>
  <si>
    <t>PME_Santos,_São_Paulo_China___Xangai_P1</t>
  </si>
  <si>
    <t>PME_Santos,_São_Paulo_China___Xangai_P2</t>
  </si>
  <si>
    <t>PME_São_Francisco_do_Sul_China___Xangai_P1</t>
  </si>
  <si>
    <t>PME_São_Francisco_do_Sul_China___Xangai_P2</t>
  </si>
  <si>
    <t>PME_Vitória,_Espírito_Santo_China___Xangai_P1</t>
  </si>
  <si>
    <t>PME_Vitória,_Espírito_Santo_China___Xangai_P2</t>
  </si>
  <si>
    <t>SP_CAMPO_NOVO_DO_PARECIS_MT_1_Paranaguá_P1</t>
  </si>
  <si>
    <t>SP_CAMPO_NOVO_DO_PARECIS_MT_1_Paranaguá_P2</t>
  </si>
  <si>
    <t>SP_CAMPO_NOVO_DO_PARECIS_MT_1_Santos,_São_Paulo_P1</t>
  </si>
  <si>
    <t>SP_CAMPO_NOVO_DO_PARECIS_MT_1_Santos,_São_Paulo_P2</t>
  </si>
  <si>
    <t>SP_CAMPO_NOVO_DO_PARECIS_MT_1_São_Francisco_do_Sul_P1</t>
  </si>
  <si>
    <t>SP_CAMPO_NOVO_DO_PARECIS_MT_1_São_Francisco_do_Sul_P2</t>
  </si>
  <si>
    <t>SP_CAMPO_NOVO_DO_PARECIS_MT_1_Vitória,_Espírito_Santo_P1</t>
  </si>
  <si>
    <t>SP_CAMPO_NOVO_DO_PARECIS_MT_1_Vitória,_Espírito_Santo_P2</t>
  </si>
  <si>
    <t>SP_CAMPO_NOVO_DO_PARECIS_MT_2_Paranaguá_P1</t>
  </si>
  <si>
    <t>SP_CAMPO_NOVO_DO_PARECIS_MT_2_Paranaguá_P2</t>
  </si>
  <si>
    <t>SP_CAMPO_NOVO_DO_PARECIS_MT_2_Santos,_São_Paulo_P1</t>
  </si>
  <si>
    <t>SP_CAMPO_NOVO_DO_PARECIS_MT_2_Santos,_São_Paulo_P2</t>
  </si>
  <si>
    <t>SP_CAMPO_NOVO_DO_PARECIS_MT_2_São_Francisco_do_Sul_P1</t>
  </si>
  <si>
    <t>SP_CAMPO_NOVO_DO_PARECIS_MT_2_São_Francisco_do_Sul_P2</t>
  </si>
  <si>
    <t>SP_CAMPO_NOVO_DO_PARECIS_MT_2_Vitória,_Espírito_Santo_P1</t>
  </si>
  <si>
    <t>SP_CAMPO_NOVO_DO_PARECIS_MT_2_Vitória,_Espírito_Santo_P2</t>
  </si>
  <si>
    <t>SP_CAMPO_NOVO_DO_PARECIS_MT_3_Paranaguá_P1</t>
  </si>
  <si>
    <t>SP_CAMPO_NOVO_DO_PARECIS_MT_3_Paranaguá_P2</t>
  </si>
  <si>
    <t>SP_CAMPO_NOVO_DO_PARECIS_MT_3_Santos,_São_Paulo_P1</t>
  </si>
  <si>
    <t>SP_CAMPO_NOVO_DO_PARECIS_MT_3_Santos,_São_Paulo_P2</t>
  </si>
  <si>
    <t>SP_CAMPO_NOVO_DO_PARECIS_MT_3_São_Francisco_do_Sul_P1</t>
  </si>
  <si>
    <t>SP_CAMPO_NOVO_DO_PARECIS_MT_3_São_Francisco_do_Sul_P2</t>
  </si>
  <si>
    <t>SP_CAMPO_NOVO_DO_PARECIS_MT_3_Vitória,_Espírito_Santo_P1</t>
  </si>
  <si>
    <t>SP_CAMPO_NOVO_DO_PARECIS_MT_3_Vitória,_Espírito_Santo_P2</t>
  </si>
  <si>
    <t>SP_CASCAVEL_PR_1_Paranaguá_P1</t>
  </si>
  <si>
    <t>SP_CASCAVEL_PR_1_Paranaguá_P2</t>
  </si>
  <si>
    <t>SP_CASCAVEL_PR_1_Santos,_São_Paulo_P1</t>
  </si>
  <si>
    <t>SP_CASCAVEL_PR_1_Santos,_São_Paulo_P2</t>
  </si>
  <si>
    <t>SP_CASCAVEL_PR_1_São_Francisco_do_Sul_P1</t>
  </si>
  <si>
    <t>SP_CASCAVEL_PR_1_São_Francisco_do_Sul_P2</t>
  </si>
  <si>
    <t>SP_CASCAVEL_PR_1_Vitória,_Espírito_Santo_P1</t>
  </si>
  <si>
    <t>SP_CASCAVEL_PR_1_Vitória,_Espírito_Santo_P2</t>
  </si>
  <si>
    <t>SP_CASCAVEL_PR_2_Paranaguá_P1</t>
  </si>
  <si>
    <t>SP_CASCAVEL_PR_2_Paranaguá_P2</t>
  </si>
  <si>
    <t>SP_CASCAVEL_PR_2_Santos,_São_Paulo_P1</t>
  </si>
  <si>
    <t>SP_CASCAVEL_PR_2_Santos,_São_Paulo_P2</t>
  </si>
  <si>
    <t>SP_CASCAVEL_PR_2_São_Francisco_do_Sul_P1</t>
  </si>
  <si>
    <t>SP_CASCAVEL_PR_2_São_Francisco_do_Sul_P2</t>
  </si>
  <si>
    <t>SP_CASCAVEL_PR_2_Vitória,_Espírito_Santo_P1</t>
  </si>
  <si>
    <t>SP_CASCAVEL_PR_2_Vitória,_Espírito_Santo_P2</t>
  </si>
  <si>
    <t>SP_CASCAVEL_PR_3_Paranaguá_P1</t>
  </si>
  <si>
    <t>SP_CASCAVEL_PR_3_Paranaguá_P2</t>
  </si>
  <si>
    <t>SP_CASCAVEL_PR_3_Santos,_São_Paulo_P1</t>
  </si>
  <si>
    <t>SP_CASCAVEL_PR_3_Santos,_São_Paulo_P2</t>
  </si>
  <si>
    <t>SP_CASCAVEL_PR_3_São_Francisco_do_Sul_P1</t>
  </si>
  <si>
    <t>SP_CASCAVEL_PR_3_São_Francisco_do_Sul_P2</t>
  </si>
  <si>
    <t>SP_CASCAVEL_PR_3_Vitória,_Espírito_Santo_P1</t>
  </si>
  <si>
    <t>SP_CASCAVEL_PR_3_Vitória,_Espírito_Santo_P2</t>
  </si>
  <si>
    <t>SP_DOURADOS_MS_1_Paranaguá_P1</t>
  </si>
  <si>
    <t>SP_DOURADOS_MS_1_Paranaguá_P2</t>
  </si>
  <si>
    <t>SP_DOURADOS_MS_1_Santos,_São_Paulo_P1</t>
  </si>
  <si>
    <t>SP_DOURADOS_MS_1_Santos,_São_Paulo_P2</t>
  </si>
  <si>
    <t>SP_DOURADOS_MS_1_São_Francisco_do_Sul_P1</t>
  </si>
  <si>
    <t>SP_DOURADOS_MS_1_São_Francisco_do_Sul_P2</t>
  </si>
  <si>
    <t>SP_DOURADOS_MS_1_Vitória,_Espírito_Santo_P1</t>
  </si>
  <si>
    <t>SP_DOURADOS_MS_1_Vitória,_Espírito_Santo_P2</t>
  </si>
  <si>
    <t>SP_DOURADOS_MS_2_Paranaguá_P1</t>
  </si>
  <si>
    <t>SP_DOURADOS_MS_2_Paranaguá_P2</t>
  </si>
  <si>
    <t>SP_DOURADOS_MS_2_Santos,_São_Paulo_P1</t>
  </si>
  <si>
    <t>SP_DOURADOS_MS_2_Santos,_São_Paulo_P2</t>
  </si>
  <si>
    <t>SP_DOURADOS_MS_2_São_Francisco_do_Sul_P1</t>
  </si>
  <si>
    <t>SP_DOURADOS_MS_2_São_Francisco_do_Sul_P2</t>
  </si>
  <si>
    <t>SP_DOURADOS_MS_2_Vitória,_Espírito_Santo_P1</t>
  </si>
  <si>
    <t>SP_DOURADOS_MS_2_Vitória,_Espírito_Santo_P2</t>
  </si>
  <si>
    <t>SP_DOURADOS_MS_3_Paranaguá_P1</t>
  </si>
  <si>
    <t>SP_DOURADOS_MS_3_Paranaguá_P2</t>
  </si>
  <si>
    <t>SP_DOURADOS_MS_3_Santos,_São_Paulo_P1</t>
  </si>
  <si>
    <t>SP_DOURADOS_MS_3_Santos,_São_Paulo_P2</t>
  </si>
  <si>
    <t>SP_DOURADOS_MS_3_São_Francisco_do_Sul_P1</t>
  </si>
  <si>
    <t>SP_DOURADOS_MS_3_São_Francisco_do_Sul_P2</t>
  </si>
  <si>
    <t>SP_DOURADOS_MS_3_Vitória,_Espírito_Santo_P1</t>
  </si>
  <si>
    <t>SP_DOURADOS_MS_3_Vitória,_Espírito_Santo_P2</t>
  </si>
  <si>
    <t>SP_JATAÍ_GO_1_Paranaguá_P1</t>
  </si>
  <si>
    <t>SP_JATAÍ_GO_1_Paranaguá_P2</t>
  </si>
  <si>
    <t>SP_JATAÍ_GO_1_Santos,_São_Paulo_P1</t>
  </si>
  <si>
    <t>SP_JATAÍ_GO_1_Santos,_São_Paulo_P2</t>
  </si>
  <si>
    <t>SP_JATAÍ_GO_1_São_Francisco_do_Sul_P1</t>
  </si>
  <si>
    <t>SP_JATAÍ_GO_1_São_Francisco_do_Sul_P2</t>
  </si>
  <si>
    <t>SP_JATAÍ_GO_1_Vitória,_Espírito_Santo_P1</t>
  </si>
  <si>
    <t>SP_JATAÍ_GO_1_Vitória,_Espírito_Santo_P2</t>
  </si>
  <si>
    <t>SP_JATAÍ_GO_2_Paranaguá_P1</t>
  </si>
  <si>
    <t>SP_JATAÍ_GO_2_Paranaguá_P2</t>
  </si>
  <si>
    <t>SP_JATAÍ_GO_2_Santos,_São_Paulo_P1</t>
  </si>
  <si>
    <t>SP_JATAÍ_GO_2_Santos,_São_Paulo_P2</t>
  </si>
  <si>
    <t>SP_JATAÍ_GO_2_São_Francisco_do_Sul_P1</t>
  </si>
  <si>
    <t>SP_JATAÍ_GO_2_São_Francisco_do_Sul_P2</t>
  </si>
  <si>
    <t>SP_JATAÍ_GO_2_Vitória,_Espírito_Santo_P1</t>
  </si>
  <si>
    <t>SP_JATAÍ_GO_2_Vitória,_Espírito_Santo_P2</t>
  </si>
  <si>
    <t>SP_JATAÍ_GO_3_Paranaguá_P1</t>
  </si>
  <si>
    <t>SP_JATAÍ_GO_3_Paranaguá_P2</t>
  </si>
  <si>
    <t>SP_JATAÍ_GO_3_Santos,_São_Paulo_P1</t>
  </si>
  <si>
    <t>SP_JATAÍ_GO_3_Santos,_São_Paulo_P2</t>
  </si>
  <si>
    <t>SP_JATAÍ_GO_3_São_Francisco_do_Sul_P1</t>
  </si>
  <si>
    <t>SP_JATAÍ_GO_3_São_Francisco_do_Sul_P2</t>
  </si>
  <si>
    <t>SP_JATAÍ_GO_3_Vitória,_Espírito_Santo_P1</t>
  </si>
  <si>
    <t>SP_JATAÍ_GO_3_Vitória,_Espírito_Santo_P2</t>
  </si>
  <si>
    <t>SP_MARACAJU_MS_1_Paranaguá_P1</t>
  </si>
  <si>
    <t>SP_MARACAJU_MS_1_Paranaguá_P2</t>
  </si>
  <si>
    <t>SP_MARACAJU_MS_1_Santos,_São_Paulo_P1</t>
  </si>
  <si>
    <t>SP_MARACAJU_MS_1_Santos,_São_Paulo_P2</t>
  </si>
  <si>
    <t>SP_MARACAJU_MS_1_São_Francisco_do_Sul_P1</t>
  </si>
  <si>
    <t>SP_MARACAJU_MS_1_São_Francisco_do_Sul_P2</t>
  </si>
  <si>
    <t>SP_MARACAJU_MS_1_Vitória,_Espírito_Santo_P1</t>
  </si>
  <si>
    <t>SP_MARACAJU_MS_1_Vitória,_Espírito_Santo_P2</t>
  </si>
  <si>
    <t>SP_MARACAJU_MS_2_Paranaguá_P1</t>
  </si>
  <si>
    <t>SP_MARACAJU_MS_2_Paranaguá_P2</t>
  </si>
  <si>
    <t>SP_MARACAJU_MS_2_Santos,_São_Paulo_P1</t>
  </si>
  <si>
    <t>SP_MARACAJU_MS_2_Santos,_São_Paulo_P2</t>
  </si>
  <si>
    <t>SP_MARACAJU_MS_2_São_Francisco_do_Sul_P1</t>
  </si>
  <si>
    <t>SP_MARACAJU_MS_2_São_Francisco_do_Sul_P2</t>
  </si>
  <si>
    <t>SP_MARACAJU_MS_2_Vitória,_Espírito_Santo_P1</t>
  </si>
  <si>
    <t>SP_MARACAJU_MS_2_Vitória,_Espírito_Santo_P2</t>
  </si>
  <si>
    <t>SP_MARACAJU_MS_3_Paranaguá_P1</t>
  </si>
  <si>
    <t>SP_MARACAJU_MS_3_Paranaguá_P2</t>
  </si>
  <si>
    <t>SP_MARACAJU_MS_3_Santos,_São_Paulo_P1</t>
  </si>
  <si>
    <t>SP_MARACAJU_MS_3_Santos,_São_Paulo_P2</t>
  </si>
  <si>
    <t>SP_MARACAJU_MS_3_São_Francisco_do_Sul_P1</t>
  </si>
  <si>
    <t>SP_MARACAJU_MS_3_São_Francisco_do_Sul_P2</t>
  </si>
  <si>
    <t>SP_MARACAJU_MS_3_Vitória,_Espírito_Santo_P1</t>
  </si>
  <si>
    <t>SP_MARACAJU_MS_3_Vitória,_Espírito_Santo_P2</t>
  </si>
  <si>
    <t>SP_NOVA_MUTUM_MT_1_Paranaguá_P1</t>
  </si>
  <si>
    <t>SP_NOVA_MUTUM_MT_1_Paranaguá_P2</t>
  </si>
  <si>
    <t>SP_NOVA_MUTUM_MT_1_Santos,_São_Paulo_P1</t>
  </si>
  <si>
    <t>SP_NOVA_MUTUM_MT_1_Santos,_São_Paulo_P2</t>
  </si>
  <si>
    <t>SP_NOVA_MUTUM_MT_1_São_Francisco_do_Sul_P1</t>
  </si>
  <si>
    <t>SP_NOVA_MUTUM_MT_1_São_Francisco_do_Sul_P2</t>
  </si>
  <si>
    <t>SP_NOVA_MUTUM_MT_1_Vitória,_Espírito_Santo_P1</t>
  </si>
  <si>
    <t>SP_NOVA_MUTUM_MT_1_Vitória,_Espírito_Santo_P2</t>
  </si>
  <si>
    <t>SP_NOVA_MUTUM_MT_2_Paranaguá_P1</t>
  </si>
  <si>
    <t>SP_NOVA_MUTUM_MT_2_Paranaguá_P2</t>
  </si>
  <si>
    <t>SP_NOVA_MUTUM_MT_2_Santos,_São_Paulo_P1</t>
  </si>
  <si>
    <t>SP_NOVA_MUTUM_MT_2_Santos,_São_Paulo_P2</t>
  </si>
  <si>
    <t>SP_NOVA_MUTUM_MT_2_São_Francisco_do_Sul_P1</t>
  </si>
  <si>
    <t>SP_NOVA_MUTUM_MT_2_São_Francisco_do_Sul_P2</t>
  </si>
  <si>
    <t>SP_NOVA_MUTUM_MT_2_Vitória,_Espírito_Santo_P1</t>
  </si>
  <si>
    <t>SP_NOVA_MUTUM_MT_2_Vitória,_Espírito_Santo_P2</t>
  </si>
  <si>
    <t>SP_NOVA_MUTUM_MT_3_Paranaguá_P1</t>
  </si>
  <si>
    <t>SP_NOVA_MUTUM_MT_3_Paranaguá_P2</t>
  </si>
  <si>
    <t>SP_NOVA_MUTUM_MT_3_Santos,_São_Paulo_P1</t>
  </si>
  <si>
    <t>SP_NOVA_MUTUM_MT_3_Santos,_São_Paulo_P2</t>
  </si>
  <si>
    <t>SP_NOVA_MUTUM_MT_3_São_Francisco_do_Sul_P1</t>
  </si>
  <si>
    <t>SP_NOVA_MUTUM_MT_3_São_Francisco_do_Sul_P2</t>
  </si>
  <si>
    <t>SP_NOVA_MUTUM_MT_3_Vitória,_Espírito_Santo_P1</t>
  </si>
  <si>
    <t>SP_NOVA_MUTUM_MT_3_Vitória,_Espírito_Santo_P2</t>
  </si>
  <si>
    <t>SP_NOVA_UBIRATÃ_MT_1_Paranaguá_P1</t>
  </si>
  <si>
    <t>SP_NOVA_UBIRATÃ_MT_1_Paranaguá_P2</t>
  </si>
  <si>
    <t>SP_NOVA_UBIRATÃ_MT_1_Santos,_São_Paulo_P1</t>
  </si>
  <si>
    <t>SP_NOVA_UBIRATÃ_MT_1_Santos,_São_Paulo_P2</t>
  </si>
  <si>
    <t>SP_NOVA_UBIRATÃ_MT_1_São_Francisco_do_Sul_P1</t>
  </si>
  <si>
    <t>SP_NOVA_UBIRATÃ_MT_1_São_Francisco_do_Sul_P2</t>
  </si>
  <si>
    <t>SP_NOVA_UBIRATÃ_MT_1_Vitória,_Espírito_Santo_P1</t>
  </si>
  <si>
    <t>SP_NOVA_UBIRATÃ_MT_1_Vitória,_Espírito_Santo_P2</t>
  </si>
  <si>
    <t>SP_NOVA_UBIRATÃ_MT_2_Paranaguá_P1</t>
  </si>
  <si>
    <t>SP_NOVA_UBIRATÃ_MT_2_Paranaguá_P2</t>
  </si>
  <si>
    <t>SP_NOVA_UBIRATÃ_MT_2_Santos,_São_Paulo_P1</t>
  </si>
  <si>
    <t>SP_NOVA_UBIRATÃ_MT_2_Santos,_São_Paulo_P2</t>
  </si>
  <si>
    <t>SP_NOVA_UBIRATÃ_MT_2_São_Francisco_do_Sul_P1</t>
  </si>
  <si>
    <t>SP_NOVA_UBIRATÃ_MT_2_São_Francisco_do_Sul_P2</t>
  </si>
  <si>
    <t>SP_NOVA_UBIRATÃ_MT_2_Vitória,_Espírito_Santo_P1</t>
  </si>
  <si>
    <t>SP_NOVA_UBIRATÃ_MT_2_Vitória,_Espírito_Santo_P2</t>
  </si>
  <si>
    <t>SP_NOVA_UBIRATÃ_MT_3_Paranaguá_P1</t>
  </si>
  <si>
    <t>SP_NOVA_UBIRATÃ_MT_3_Paranaguá_P2</t>
  </si>
  <si>
    <t>SP_NOVA_UBIRATÃ_MT_3_Santos,_São_Paulo_P1</t>
  </si>
  <si>
    <t>SP_NOVA_UBIRATÃ_MT_3_Santos,_São_Paulo_P2</t>
  </si>
  <si>
    <t>SP_NOVA_UBIRATÃ_MT_3_São_Francisco_do_Sul_P1</t>
  </si>
  <si>
    <t>SP_NOVA_UBIRATÃ_MT_3_São_Francisco_do_Sul_P2</t>
  </si>
  <si>
    <t>SP_NOVA_UBIRATÃ_MT_3_Vitória,_Espírito_Santo_P1</t>
  </si>
  <si>
    <t>SP_NOVA_UBIRATÃ_MT_3_Vitória,_Espírito_Santo_P2</t>
  </si>
  <si>
    <t>SP_PATOS_DE_MINAS_MG_1_Paranaguá_P1</t>
  </si>
  <si>
    <t>SP_PATOS_DE_MINAS_MG_1_Paranaguá_P2</t>
  </si>
  <si>
    <t>SP_PATOS_DE_MINAS_MG_1_Santos,_São_Paulo_P1</t>
  </si>
  <si>
    <t>SP_PATOS_DE_MINAS_MG_1_Santos,_São_Paulo_P2</t>
  </si>
  <si>
    <t>SP_PATOS_DE_MINAS_MG_1_São_Francisco_do_Sul_P1</t>
  </si>
  <si>
    <t>SP_PATOS_DE_MINAS_MG_1_São_Francisco_do_Sul_P2</t>
  </si>
  <si>
    <t>SP_PATOS_DE_MINAS_MG_1_Vitória,_Espírito_Santo_P1</t>
  </si>
  <si>
    <t>SP_PATOS_DE_MINAS_MG_1_Vitória,_Espírito_Santo_P2</t>
  </si>
  <si>
    <t>SP_PATOS_DE_MINAS_MG_2_Paranaguá_P1</t>
  </si>
  <si>
    <t>SP_PATOS_DE_MINAS_MG_2_Paranaguá_P2</t>
  </si>
  <si>
    <t>SP_PATOS_DE_MINAS_MG_2_Santos,_São_Paulo_P1</t>
  </si>
  <si>
    <t>SP_PATOS_DE_MINAS_MG_2_Santos,_São_Paulo_P2</t>
  </si>
  <si>
    <t>SP_PATOS_DE_MINAS_MG_2_São_Francisco_do_Sul_P1</t>
  </si>
  <si>
    <t>SP_PATOS_DE_MINAS_MG_2_São_Francisco_do_Sul_P2</t>
  </si>
  <si>
    <t>SP_PATOS_DE_MINAS_MG_2_Vitória,_Espírito_Santo_P1</t>
  </si>
  <si>
    <t>SP_PATOS_DE_MINAS_MG_2_Vitória,_Espírito_Santo_P2</t>
  </si>
  <si>
    <t>SP_PATOS_DE_MINAS_MG_3_Paranaguá_P1</t>
  </si>
  <si>
    <t>SP_PATOS_DE_MINAS_MG_3_Paranaguá_P2</t>
  </si>
  <si>
    <t>SP_PATOS_DE_MINAS_MG_3_Santos,_São_Paulo_P1</t>
  </si>
  <si>
    <t>SP_PATOS_DE_MINAS_MG_3_Santos,_São_Paulo_P2</t>
  </si>
  <si>
    <t>SP_PATOS_DE_MINAS_MG_3_São_Francisco_do_Sul_P1</t>
  </si>
  <si>
    <t>SP_PATOS_DE_MINAS_MG_3_São_Francisco_do_Sul_P2</t>
  </si>
  <si>
    <t>SP_PATOS_DE_MINAS_MG_3_Vitória,_Espírito_Santo_P1</t>
  </si>
  <si>
    <t>SP_PATOS_DE_MINAS_MG_3_Vitória,_Espírito_Santo_P2</t>
  </si>
  <si>
    <t>SP_RIO_VERDE_GO_1_Paranaguá_P1</t>
  </si>
  <si>
    <t>SP_RIO_VERDE_GO_1_Paranaguá_P2</t>
  </si>
  <si>
    <t>SP_RIO_VERDE_GO_1_Santos,_São_Paulo_P1</t>
  </si>
  <si>
    <t>SP_RIO_VERDE_GO_1_Santos,_São_Paulo_P2</t>
  </si>
  <si>
    <t>SP_RIO_VERDE_GO_1_São_Francisco_do_Sul_P1</t>
  </si>
  <si>
    <t>SP_RIO_VERDE_GO_1_São_Francisco_do_Sul_P2</t>
  </si>
  <si>
    <t>SP_RIO_VERDE_GO_1_Vitória,_Espírito_Santo_P1</t>
  </si>
  <si>
    <t>SP_RIO_VERDE_GO_1_Vitória,_Espírito_Santo_P2</t>
  </si>
  <si>
    <t>SP_RIO_VERDE_GO_2_Paranaguá_P1</t>
  </si>
  <si>
    <t>SP_RIO_VERDE_GO_2_Paranaguá_P2</t>
  </si>
  <si>
    <t>SP_RIO_VERDE_GO_2_Santos,_São_Paulo_P1</t>
  </si>
  <si>
    <t>SP_RIO_VERDE_GO_2_Santos,_São_Paulo_P2</t>
  </si>
  <si>
    <t>SP_RIO_VERDE_GO_2_São_Francisco_do_Sul_P1</t>
  </si>
  <si>
    <t>SP_RIO_VERDE_GO_2_São_Francisco_do_Sul_P2</t>
  </si>
  <si>
    <t>SP_RIO_VERDE_GO_2_Vitória,_Espírito_Santo_P1</t>
  </si>
  <si>
    <t>SP_RIO_VERDE_GO_2_Vitória,_Espírito_Santo_P2</t>
  </si>
  <si>
    <t>SP_RIO_VERDE_GO_3_Paranaguá_P1</t>
  </si>
  <si>
    <t>SP_RIO_VERDE_GO_3_Paranaguá_P2</t>
  </si>
  <si>
    <t>SP_RIO_VERDE_GO_3_Santos,_São_Paulo_P1</t>
  </si>
  <si>
    <t>SP_RIO_VERDE_GO_3_Santos,_São_Paulo_P2</t>
  </si>
  <si>
    <t>SP_RIO_VERDE_GO_3_São_Francisco_do_Sul_P1</t>
  </si>
  <si>
    <t>SP_RIO_VERDE_GO_3_São_Francisco_do_Sul_P2</t>
  </si>
  <si>
    <t>SP_RIO_VERDE_GO_3_Vitória,_Espírito_Santo_P1</t>
  </si>
  <si>
    <t>SP_RIO_VERDE_GO_3_Vitória,_Espírito_Santo_P2</t>
  </si>
  <si>
    <t>SP_SORRISO_MT_1_Paranaguá_P1</t>
  </si>
  <si>
    <t>SP_SORRISO_MT_1_Paranaguá_P2</t>
  </si>
  <si>
    <t>SP_SORRISO_MT_1_Santos,_São_Paulo_P1</t>
  </si>
  <si>
    <t>SP_SORRISO_MT_1_Santos,_São_Paulo_P2</t>
  </si>
  <si>
    <t>SP_SORRISO_MT_1_São_Francisco_do_Sul_P1</t>
  </si>
  <si>
    <t>SP_SORRISO_MT_1_São_Francisco_do_Sul_P2</t>
  </si>
  <si>
    <t>SP_SORRISO_MT_1_Vitória,_Espírito_Santo_P1</t>
  </si>
  <si>
    <t>SP_SORRISO_MT_1_Vitória,_Espírito_Santo_P2</t>
  </si>
  <si>
    <t>SP_SORRISO_MT_2_Paranaguá_P1</t>
  </si>
  <si>
    <t>SP_SORRISO_MT_2_Paranaguá_P2</t>
  </si>
  <si>
    <t>SP_SORRISO_MT_2_Santos,_São_Paulo_P1</t>
  </si>
  <si>
    <t>SP_SORRISO_MT_2_Santos,_São_Paulo_P2</t>
  </si>
  <si>
    <t>SP_SORRISO_MT_2_São_Francisco_do_Sul_P1</t>
  </si>
  <si>
    <t>SP_SORRISO_MT_2_São_Francisco_do_Sul_P2</t>
  </si>
  <si>
    <t>SP_SORRISO_MT_2_Vitória,_Espírito_Santo_P1</t>
  </si>
  <si>
    <t>SP_SORRISO_MT_2_Vitória,_Espírito_Santo_P2</t>
  </si>
  <si>
    <t>SP_SORRISO_MT_3_Paranaguá_P1</t>
  </si>
  <si>
    <t>SP_SORRISO_MT_3_Paranaguá_P2</t>
  </si>
  <si>
    <t>SP_SORRISO_MT_3_Santos,_São_Paulo_P1</t>
  </si>
  <si>
    <t>SP_SORRISO_MT_3_Santos,_São_Paulo_P2</t>
  </si>
  <si>
    <t>SP_SORRISO_MT_3_São_Francisco_do_Sul_P1</t>
  </si>
  <si>
    <t>SP_SORRISO_MT_3_São_Francisco_do_Sul_P2</t>
  </si>
  <si>
    <t>SP_SORRISO_MT_3_Vitória,_Espírito_Santo_P1</t>
  </si>
  <si>
    <t>SP_SORRISO_MT_3_Vitória,_Espírito_Santo_P2</t>
  </si>
  <si>
    <t>SP_TOLEDO_PR_1_Paranaguá_P1</t>
  </si>
  <si>
    <t>SP_TOLEDO_PR_1_Paranaguá_P2</t>
  </si>
  <si>
    <t>SP_TOLEDO_PR_1_Santos,_São_Paulo_P1</t>
  </si>
  <si>
    <t>SP_TOLEDO_PR_1_Santos,_São_Paulo_P2</t>
  </si>
  <si>
    <t>SP_TOLEDO_PR_1_São_Francisco_do_Sul_P1</t>
  </si>
  <si>
    <t>SP_TOLEDO_PR_1_São_Francisco_do_Sul_P2</t>
  </si>
  <si>
    <t>SP_TOLEDO_PR_1_Vitória,_Espírito_Santo_P1</t>
  </si>
  <si>
    <t>SP_TOLEDO_PR_1_Vitória,_Espírito_Santo_P2</t>
  </si>
  <si>
    <t>SP_TOLEDO_PR_2_Paranaguá_P1</t>
  </si>
  <si>
    <t>SP_TOLEDO_PR_2_Paranaguá_P2</t>
  </si>
  <si>
    <t>SP_TOLEDO_PR_2_Santos,_São_Paulo_P1</t>
  </si>
  <si>
    <t>SP_TOLEDO_PR_2_Santos,_São_Paulo_P2</t>
  </si>
  <si>
    <t>SP_TOLEDO_PR_2_São_Francisco_do_Sul_P1</t>
  </si>
  <si>
    <t>SP_TOLEDO_PR_2_São_Francisco_do_Sul_P2</t>
  </si>
  <si>
    <t>SP_TOLEDO_PR_2_Vitória,_Espírito_Santo_P1</t>
  </si>
  <si>
    <t>SP_TOLEDO_PR_2_Vitória,_Espírito_Santo_P2</t>
  </si>
  <si>
    <t>SP_TOLEDO_PR_3_Paranaguá_P1</t>
  </si>
  <si>
    <t>SP_TOLEDO_PR_3_Paranaguá_P2</t>
  </si>
  <si>
    <t>SP_TOLEDO_PR_3_Santos,_São_Paulo_P1</t>
  </si>
  <si>
    <t>SP_TOLEDO_PR_3_Santos,_São_Paulo_P2</t>
  </si>
  <si>
    <t>SP_TOLEDO_PR_3_São_Francisco_do_Sul_P1</t>
  </si>
  <si>
    <t>SP_TOLEDO_PR_3_São_Francisco_do_Sul_P2</t>
  </si>
  <si>
    <t>SP_TOLEDO_PR_3_Vitória,_Espírito_Santo_P1</t>
  </si>
  <si>
    <t>SP_TOLEDO_PR_3_Vitória,_Espírito_Santo_P2</t>
  </si>
  <si>
    <t>SP_UBERLÂNDIA_MG_1_Paranaguá_P1</t>
  </si>
  <si>
    <t>SP_UBERLÂNDIA_MG_1_Paranaguá_P2</t>
  </si>
  <si>
    <t>SP_UBERLÂNDIA_MG_1_Santos,_São_Paulo_P1</t>
  </si>
  <si>
    <t>SP_UBERLÂNDIA_MG_1_Santos,_São_Paulo_P2</t>
  </si>
  <si>
    <t>SP_UBERLÂNDIA_MG_1_São_Francisco_do_Sul_P1</t>
  </si>
  <si>
    <t>SP_UBERLÂNDIA_MG_1_São_Francisco_do_Sul_P2</t>
  </si>
  <si>
    <t>SP_UBERLÂNDIA_MG_1_Vitória,_Espírito_Santo_P1</t>
  </si>
  <si>
    <t>SP_UBERLÂNDIA_MG_1_Vitória,_Espírito_Santo_P2</t>
  </si>
  <si>
    <t>SP_UBERLÂNDIA_MG_2_Paranaguá_P1</t>
  </si>
  <si>
    <t>SP_UBERLÂNDIA_MG_2_Paranaguá_P2</t>
  </si>
  <si>
    <t>SP_UBERLÂNDIA_MG_2_Santos,_São_Paulo_P1</t>
  </si>
  <si>
    <t>SP_UBERLÂNDIA_MG_2_Santos,_São_Paulo_P2</t>
  </si>
  <si>
    <t>SP_UBERLÂNDIA_MG_2_São_Francisco_do_Sul_P1</t>
  </si>
  <si>
    <t>SP_UBERLÂNDIA_MG_2_São_Francisco_do_Sul_P2</t>
  </si>
  <si>
    <t>SP_UBERLÂNDIA_MG_2_Vitória,_Espírito_Santo_P1</t>
  </si>
  <si>
    <t>SP_UBERLÂNDIA_MG_2_Vitória,_Espírito_Santo_P2</t>
  </si>
  <si>
    <t>SP_UBERLÂNDIA_MG_3_Paranaguá_P1</t>
  </si>
  <si>
    <t>SP_UBERLÂNDIA_MG_3_Paranaguá_P2</t>
  </si>
  <si>
    <t>SP_UBERLÂNDIA_MG_3_Santos,_São_Paulo_P1</t>
  </si>
  <si>
    <t>SP_UBERLÂNDIA_MG_3_Santos,_São_Paulo_P2</t>
  </si>
  <si>
    <t>SP_UBERLÂNDIA_MG_3_São_Francisco_do_Sul_P1</t>
  </si>
  <si>
    <t>SP_UBERLÂNDIA_MG_3_São_Francisco_do_Sul_P2</t>
  </si>
  <si>
    <t>SP_UBERLÂNDIA_MG_3_Vitória,_Espírito_Santo_P1</t>
  </si>
  <si>
    <t>SP_UBERLÂNDIA_MG_3_Vitória,_Espírito_Santo_P2</t>
  </si>
  <si>
    <t>Y_CAMPO_NOVO_DO_PARECIS_MT_1_Acre_P1</t>
  </si>
  <si>
    <t>Y_CAMPO_NOVO_DO_PARECIS_MT_1_Acre_P2</t>
  </si>
  <si>
    <t>Y_CAMPO_NOVO_DO_PARECIS_MT_1_Amapá_P1</t>
  </si>
  <si>
    <t>Y_CAMPO_NOVO_DO_PARECIS_MT_1_Amapá_P2</t>
  </si>
  <si>
    <t>Y_CAMPO_NOVO_DO_PARECIS_MT_1_Ceará_P1</t>
  </si>
  <si>
    <t>Y_CAMPO_NOVO_DO_PARECIS_MT_1_Ceará_P2</t>
  </si>
  <si>
    <t>Y_CAMPO_NOVO_DO_PARECIS_MT_1_Mato_Grosso_do_Sul_P1</t>
  </si>
  <si>
    <t>Y_CAMPO_NOVO_DO_PARECIS_MT_1_Mato_Grosso_do_Sul_P2</t>
  </si>
  <si>
    <t>Y_CAMPO_NOVO_DO_PARECIS_MT_1_Pará_P1</t>
  </si>
  <si>
    <t>Y_CAMPO_NOVO_DO_PARECIS_MT_1_Pará_P2</t>
  </si>
  <si>
    <t>Y_CAMPO_NOVO_DO_PARECIS_MT_1_Rondônia_P1</t>
  </si>
  <si>
    <t>Y_CAMPO_NOVO_DO_PARECIS_MT_1_Rondônia_P2</t>
  </si>
  <si>
    <t>Y_CAMPO_NOVO_DO_PARECIS_MT_1_Santa_Catarina_P1</t>
  </si>
  <si>
    <t>Y_CAMPO_NOVO_DO_PARECIS_MT_1_Santa_Catarina_P2</t>
  </si>
  <si>
    <t>Y_CAMPO_NOVO_DO_PARECIS_MT_1_Tocantins_P1</t>
  </si>
  <si>
    <t>Y_CAMPO_NOVO_DO_PARECIS_MT_1_Tocantins_P2</t>
  </si>
  <si>
    <t>Y_CAMPO_NOVO_DO_PARECIS_MT_2_Acre_P1</t>
  </si>
  <si>
    <t>Y_CAMPO_NOVO_DO_PARECIS_MT_2_Acre_P2</t>
  </si>
  <si>
    <t>Y_CAMPO_NOVO_DO_PARECIS_MT_2_Amapá_P1</t>
  </si>
  <si>
    <t>Y_CAMPO_NOVO_DO_PARECIS_MT_2_Amapá_P2</t>
  </si>
  <si>
    <t>Y_CAMPO_NOVO_DO_PARECIS_MT_2_Ceará_P1</t>
  </si>
  <si>
    <t>Y_CAMPO_NOVO_DO_PARECIS_MT_2_Ceará_P2</t>
  </si>
  <si>
    <t>Y_CAMPO_NOVO_DO_PARECIS_MT_2_Mato_Grosso_do_Sul_P1</t>
  </si>
  <si>
    <t>Y_CAMPO_NOVO_DO_PARECIS_MT_2_Mato_Grosso_do_Sul_P2</t>
  </si>
  <si>
    <t>Y_CAMPO_NOVO_DO_PARECIS_MT_2_Pará_P1</t>
  </si>
  <si>
    <t>Y_CAMPO_NOVO_DO_PARECIS_MT_2_Pará_P2</t>
  </si>
  <si>
    <t>Y_CAMPO_NOVO_DO_PARECIS_MT_2_Rondônia_P1</t>
  </si>
  <si>
    <t>Y_CAMPO_NOVO_DO_PARECIS_MT_2_Rondônia_P2</t>
  </si>
  <si>
    <t>Y_CAMPO_NOVO_DO_PARECIS_MT_2_Santa_Catarina_P1</t>
  </si>
  <si>
    <t>Y_CAMPO_NOVO_DO_PARECIS_MT_2_Santa_Catarina_P2</t>
  </si>
  <si>
    <t>Y_CAMPO_NOVO_DO_PARECIS_MT_2_Tocantins_P1</t>
  </si>
  <si>
    <t>Y_CAMPO_NOVO_DO_PARECIS_MT_2_Tocantins_P2</t>
  </si>
  <si>
    <t>Y_CAMPO_NOVO_DO_PARECIS_MT_3_Acre_P1</t>
  </si>
  <si>
    <t>Y_CAMPO_NOVO_DO_PARECIS_MT_3_Acre_P2</t>
  </si>
  <si>
    <t>Y_CAMPO_NOVO_DO_PARECIS_MT_3_Amapá_P1</t>
  </si>
  <si>
    <t>Y_CAMPO_NOVO_DO_PARECIS_MT_3_Amapá_P2</t>
  </si>
  <si>
    <t>Y_CAMPO_NOVO_DO_PARECIS_MT_3_Ceará_P1</t>
  </si>
  <si>
    <t>Y_CAMPO_NOVO_DO_PARECIS_MT_3_Ceará_P2</t>
  </si>
  <si>
    <t>Y_CAMPO_NOVO_DO_PARECIS_MT_3_Mato_Grosso_do_Sul_P1</t>
  </si>
  <si>
    <t>Y_CAMPO_NOVO_DO_PARECIS_MT_3_Mato_Grosso_do_Sul_P2</t>
  </si>
  <si>
    <t>Y_CAMPO_NOVO_DO_PARECIS_MT_3_Pará_P1</t>
  </si>
  <si>
    <t>Y_CAMPO_NOVO_DO_PARECIS_MT_3_Pará_P2</t>
  </si>
  <si>
    <t>Y_CAMPO_NOVO_DO_PARECIS_MT_3_Rondônia_P1</t>
  </si>
  <si>
    <t>Y_CAMPO_NOVO_DO_PARECIS_MT_3_Rondônia_P2</t>
  </si>
  <si>
    <t>Y_CAMPO_NOVO_DO_PARECIS_MT_3_Santa_Catarina_P1</t>
  </si>
  <si>
    <t>Y_CAMPO_NOVO_DO_PARECIS_MT_3_Santa_Catarina_P2</t>
  </si>
  <si>
    <t>Y_CAMPO_NOVO_DO_PARECIS_MT_3_Tocantins_P1</t>
  </si>
  <si>
    <t>Y_CAMPO_NOVO_DO_PARECIS_MT_3_Tocantins_P2</t>
  </si>
  <si>
    <t>Y_CASCAVEL_PR_1_Acre_P1</t>
  </si>
  <si>
    <t>Y_CASCAVEL_PR_1_Acre_P2</t>
  </si>
  <si>
    <t>Y_CASCAVEL_PR_1_Amapá_P1</t>
  </si>
  <si>
    <t>Y_CASCAVEL_PR_1_Amapá_P2</t>
  </si>
  <si>
    <t>Y_CASCAVEL_PR_1_Ceará_P1</t>
  </si>
  <si>
    <t>Y_CASCAVEL_PR_1_Ceará_P2</t>
  </si>
  <si>
    <t>Y_CASCAVEL_PR_1_Mato_Grosso_do_Sul_P1</t>
  </si>
  <si>
    <t>Y_CASCAVEL_PR_1_Mato_Grosso_do_Sul_P2</t>
  </si>
  <si>
    <t>Y_CASCAVEL_PR_1_Pará_P1</t>
  </si>
  <si>
    <t>Y_CASCAVEL_PR_1_Pará_P2</t>
  </si>
  <si>
    <t>Y_CASCAVEL_PR_1_Rondônia_P1</t>
  </si>
  <si>
    <t>Y_CASCAVEL_PR_1_Rondônia_P2</t>
  </si>
  <si>
    <t>Y_CASCAVEL_PR_1_Santa_Catarina_P1</t>
  </si>
  <si>
    <t>Y_CASCAVEL_PR_1_Santa_Catarina_P2</t>
  </si>
  <si>
    <t>Y_CASCAVEL_PR_1_Tocantins_P1</t>
  </si>
  <si>
    <t>Y_CASCAVEL_PR_1_Tocantins_P2</t>
  </si>
  <si>
    <t>Y_CASCAVEL_PR_2_Acre_P1</t>
  </si>
  <si>
    <t>Y_CASCAVEL_PR_2_Acre_P2</t>
  </si>
  <si>
    <t>Y_CASCAVEL_PR_2_Amapá_P1</t>
  </si>
  <si>
    <t>Y_CASCAVEL_PR_2_Amapá_P2</t>
  </si>
  <si>
    <t>Y_CASCAVEL_PR_2_Ceará_P1</t>
  </si>
  <si>
    <t>Y_CASCAVEL_PR_2_Ceará_P2</t>
  </si>
  <si>
    <t>Y_CASCAVEL_PR_2_Mato_Grosso_do_Sul_P1</t>
  </si>
  <si>
    <t>Y_CASCAVEL_PR_2_Mato_Grosso_do_Sul_P2</t>
  </si>
  <si>
    <t>Y_CASCAVEL_PR_2_Pará_P1</t>
  </si>
  <si>
    <t>Y_CASCAVEL_PR_2_Pará_P2</t>
  </si>
  <si>
    <t>Y_CASCAVEL_PR_2_Rondônia_P1</t>
  </si>
  <si>
    <t>Y_CASCAVEL_PR_2_Rondônia_P2</t>
  </si>
  <si>
    <t>Y_CASCAVEL_PR_2_Santa_Catarina_P1</t>
  </si>
  <si>
    <t>Y_CASCAVEL_PR_2_Santa_Catarina_P2</t>
  </si>
  <si>
    <t>Y_CASCAVEL_PR_2_Tocantins_P1</t>
  </si>
  <si>
    <t>Y_CASCAVEL_PR_2_Tocantins_P2</t>
  </si>
  <si>
    <t>Y_CASCAVEL_PR_3_Acre_P1</t>
  </si>
  <si>
    <t>Y_CASCAVEL_PR_3_Acre_P2</t>
  </si>
  <si>
    <t>Y_CASCAVEL_PR_3_Amapá_P1</t>
  </si>
  <si>
    <t>Y_CASCAVEL_PR_3_Amapá_P2</t>
  </si>
  <si>
    <t>Y_CASCAVEL_PR_3_Ceará_P1</t>
  </si>
  <si>
    <t>Y_CASCAVEL_PR_3_Ceará_P2</t>
  </si>
  <si>
    <t>Y_CASCAVEL_PR_3_Mato_Grosso_do_Sul_P1</t>
  </si>
  <si>
    <t>Y_CASCAVEL_PR_3_Mato_Grosso_do_Sul_P2</t>
  </si>
  <si>
    <t>Y_CASCAVEL_PR_3_Pará_P1</t>
  </si>
  <si>
    <t>Y_CASCAVEL_PR_3_Pará_P2</t>
  </si>
  <si>
    <t>Y_CASCAVEL_PR_3_Rondônia_P1</t>
  </si>
  <si>
    <t>Y_CASCAVEL_PR_3_Rondônia_P2</t>
  </si>
  <si>
    <t>Y_CASCAVEL_PR_3_Santa_Catarina_P1</t>
  </si>
  <si>
    <t>Y_CASCAVEL_PR_3_Santa_Catarina_P2</t>
  </si>
  <si>
    <t>Y_CASCAVEL_PR_3_Tocantins_P1</t>
  </si>
  <si>
    <t>Y_CASCAVEL_PR_3_Tocantins_P2</t>
  </si>
  <si>
    <t>Y_DOURADOS_MS_1_Acre_P1</t>
  </si>
  <si>
    <t>Y_DOURADOS_MS_1_Acre_P2</t>
  </si>
  <si>
    <t>Y_DOURADOS_MS_1_Amapá_P1</t>
  </si>
  <si>
    <t>Y_DOURADOS_MS_1_Amapá_P2</t>
  </si>
  <si>
    <t>Y_DOURADOS_MS_1_Ceará_P1</t>
  </si>
  <si>
    <t>Y_DOURADOS_MS_1_Ceará_P2</t>
  </si>
  <si>
    <t>Y_DOURADOS_MS_1_Mato_Grosso_do_Sul_P1</t>
  </si>
  <si>
    <t>Y_DOURADOS_MS_1_Mato_Grosso_do_Sul_P2</t>
  </si>
  <si>
    <t>Y_DOURADOS_MS_1_Pará_P1</t>
  </si>
  <si>
    <t>Y_DOURADOS_MS_1_Pará_P2</t>
  </si>
  <si>
    <t>Y_DOURADOS_MS_1_Rondônia_P1</t>
  </si>
  <si>
    <t>Y_DOURADOS_MS_1_Rondônia_P2</t>
  </si>
  <si>
    <t>Y_DOURADOS_MS_1_Santa_Catarina_P1</t>
  </si>
  <si>
    <t>Y_DOURADOS_MS_1_Santa_Catarina_P2</t>
  </si>
  <si>
    <t>Y_DOURADOS_MS_1_Tocantins_P1</t>
  </si>
  <si>
    <t>Y_DOURADOS_MS_1_Tocantins_P2</t>
  </si>
  <si>
    <t>Y_DOURADOS_MS_2_Acre_P1</t>
  </si>
  <si>
    <t>Y_DOURADOS_MS_2_Acre_P2</t>
  </si>
  <si>
    <t>Y_DOURADOS_MS_2_Amapá_P1</t>
  </si>
  <si>
    <t>Y_DOURADOS_MS_2_Amapá_P2</t>
  </si>
  <si>
    <t>Y_DOURADOS_MS_2_Ceará_P1</t>
  </si>
  <si>
    <t>Y_DOURADOS_MS_2_Ceará_P2</t>
  </si>
  <si>
    <t>Y_DOURADOS_MS_2_Mato_Grosso_do_Sul_P1</t>
  </si>
  <si>
    <t>Y_DOURADOS_MS_2_Mato_Grosso_do_Sul_P2</t>
  </si>
  <si>
    <t>Y_DOURADOS_MS_2_Pará_P1</t>
  </si>
  <si>
    <t>Y_DOURADOS_MS_2_Pará_P2</t>
  </si>
  <si>
    <t>Y_DOURADOS_MS_2_Rondônia_P1</t>
  </si>
  <si>
    <t>Y_DOURADOS_MS_2_Rondônia_P2</t>
  </si>
  <si>
    <t>Y_DOURADOS_MS_2_Santa_Catarina_P1</t>
  </si>
  <si>
    <t>Y_DOURADOS_MS_2_Santa_Catarina_P2</t>
  </si>
  <si>
    <t>Y_DOURADOS_MS_2_Tocantins_P1</t>
  </si>
  <si>
    <t>Y_DOURADOS_MS_2_Tocantins_P2</t>
  </si>
  <si>
    <t>Y_DOURADOS_MS_3_Acre_P1</t>
  </si>
  <si>
    <t>Y_DOURADOS_MS_3_Acre_P2</t>
  </si>
  <si>
    <t>Y_DOURADOS_MS_3_Amapá_P1</t>
  </si>
  <si>
    <t>Y_DOURADOS_MS_3_Amapá_P2</t>
  </si>
  <si>
    <t>Y_DOURADOS_MS_3_Ceará_P1</t>
  </si>
  <si>
    <t>Y_DOURADOS_MS_3_Ceará_P2</t>
  </si>
  <si>
    <t>Y_DOURADOS_MS_3_Mato_Grosso_do_Sul_P1</t>
  </si>
  <si>
    <t>Y_DOURADOS_MS_3_Mato_Grosso_do_Sul_P2</t>
  </si>
  <si>
    <t>Y_DOURADOS_MS_3_Pará_P1</t>
  </si>
  <si>
    <t>Y_DOURADOS_MS_3_Pará_P2</t>
  </si>
  <si>
    <t>Y_DOURADOS_MS_3_Rondônia_P1</t>
  </si>
  <si>
    <t>Y_DOURADOS_MS_3_Rondônia_P2</t>
  </si>
  <si>
    <t>Y_DOURADOS_MS_3_Santa_Catarina_P1</t>
  </si>
  <si>
    <t>Y_DOURADOS_MS_3_Santa_Catarina_P2</t>
  </si>
  <si>
    <t>Y_DOURADOS_MS_3_Tocantins_P1</t>
  </si>
  <si>
    <t>Y_DOURADOS_MS_3_Tocantins_P2</t>
  </si>
  <si>
    <t>Y_JATAÍ_GO_1_Acre_P1</t>
  </si>
  <si>
    <t>Y_JATAÍ_GO_1_Acre_P2</t>
  </si>
  <si>
    <t>Y_JATAÍ_GO_1_Amapá_P1</t>
  </si>
  <si>
    <t>Y_JATAÍ_GO_1_Amapá_P2</t>
  </si>
  <si>
    <t>Y_JATAÍ_GO_1_Ceará_P1</t>
  </si>
  <si>
    <t>Y_JATAÍ_GO_1_Ceará_P2</t>
  </si>
  <si>
    <t>Y_JATAÍ_GO_1_Mato_Grosso_do_Sul_P1</t>
  </si>
  <si>
    <t>Y_JATAÍ_GO_1_Mato_Grosso_do_Sul_P2</t>
  </si>
  <si>
    <t>Y_JATAÍ_GO_1_Pará_P1</t>
  </si>
  <si>
    <t>Y_JATAÍ_GO_1_Pará_P2</t>
  </si>
  <si>
    <t>Y_JATAÍ_GO_1_Rondônia_P1</t>
  </si>
  <si>
    <t>Y_JATAÍ_GO_1_Rondônia_P2</t>
  </si>
  <si>
    <t>Y_JATAÍ_GO_1_Santa_Catarina_P1</t>
  </si>
  <si>
    <t>Y_JATAÍ_GO_1_Santa_Catarina_P2</t>
  </si>
  <si>
    <t>Y_JATAÍ_GO_1_Tocantins_P1</t>
  </si>
  <si>
    <t>Y_JATAÍ_GO_1_Tocantins_P2</t>
  </si>
  <si>
    <t>Y_JATAÍ_GO_2_Acre_P1</t>
  </si>
  <si>
    <t>Y_JATAÍ_GO_2_Acre_P2</t>
  </si>
  <si>
    <t>Y_JATAÍ_GO_2_Amapá_P1</t>
  </si>
  <si>
    <t>Y_JATAÍ_GO_2_Amapá_P2</t>
  </si>
  <si>
    <t>Y_JATAÍ_GO_2_Ceará_P1</t>
  </si>
  <si>
    <t>Y_JATAÍ_GO_2_Ceará_P2</t>
  </si>
  <si>
    <t>Y_JATAÍ_GO_2_Mato_Grosso_do_Sul_P1</t>
  </si>
  <si>
    <t>Y_JATAÍ_GO_2_Mato_Grosso_do_Sul_P2</t>
  </si>
  <si>
    <t>Y_JATAÍ_GO_2_Pará_P1</t>
  </si>
  <si>
    <t>Y_JATAÍ_GO_2_Pará_P2</t>
  </si>
  <si>
    <t>Y_JATAÍ_GO_2_Rondônia_P1</t>
  </si>
  <si>
    <t>Y_JATAÍ_GO_2_Rondônia_P2</t>
  </si>
  <si>
    <t>Y_JATAÍ_GO_2_Santa_Catarina_P1</t>
  </si>
  <si>
    <t>Y_JATAÍ_GO_2_Santa_Catarina_P2</t>
  </si>
  <si>
    <t>Y_JATAÍ_GO_2_Tocantins_P1</t>
  </si>
  <si>
    <t>Y_JATAÍ_GO_2_Tocantins_P2</t>
  </si>
  <si>
    <t>Y_JATAÍ_GO_3_Acre_P1</t>
  </si>
  <si>
    <t>Y_JATAÍ_GO_3_Acre_P2</t>
  </si>
  <si>
    <t>Y_JATAÍ_GO_3_Amapá_P1</t>
  </si>
  <si>
    <t>Y_JATAÍ_GO_3_Amapá_P2</t>
  </si>
  <si>
    <t>Y_JATAÍ_GO_3_Ceará_P1</t>
  </si>
  <si>
    <t>Y_JATAÍ_GO_3_Ceará_P2</t>
  </si>
  <si>
    <t>Y_JATAÍ_GO_3_Mato_Grosso_do_Sul_P1</t>
  </si>
  <si>
    <t>Y_JATAÍ_GO_3_Mato_Grosso_do_Sul_P2</t>
  </si>
  <si>
    <t>Y_JATAÍ_GO_3_Pará_P1</t>
  </si>
  <si>
    <t>Y_JATAÍ_GO_3_Pará_P2</t>
  </si>
  <si>
    <t>Y_JATAÍ_GO_3_Rondônia_P1</t>
  </si>
  <si>
    <t>Y_JATAÍ_GO_3_Rondônia_P2</t>
  </si>
  <si>
    <t>Y_JATAÍ_GO_3_Santa_Catarina_P1</t>
  </si>
  <si>
    <t>Y_JATAÍ_GO_3_Santa_Catarina_P2</t>
  </si>
  <si>
    <t>Y_JATAÍ_GO_3_Tocantins_P1</t>
  </si>
  <si>
    <t>Y_JATAÍ_GO_3_Tocantins_P2</t>
  </si>
  <si>
    <t>Y_MARACAJU_MS_1_Acre_P1</t>
  </si>
  <si>
    <t>Y_MARACAJU_MS_1_Acre_P2</t>
  </si>
  <si>
    <t>Y_MARACAJU_MS_1_Amapá_P1</t>
  </si>
  <si>
    <t>Y_MARACAJU_MS_1_Amapá_P2</t>
  </si>
  <si>
    <t>Y_MARACAJU_MS_1_Ceará_P1</t>
  </si>
  <si>
    <t>Y_MARACAJU_MS_1_Ceará_P2</t>
  </si>
  <si>
    <t>Y_MARACAJU_MS_1_Mato_Grosso_do_Sul_P1</t>
  </si>
  <si>
    <t>Y_MARACAJU_MS_1_Mato_Grosso_do_Sul_P2</t>
  </si>
  <si>
    <t>Y_MARACAJU_MS_1_Pará_P1</t>
  </si>
  <si>
    <t>Y_MARACAJU_MS_1_Pará_P2</t>
  </si>
  <si>
    <t>Y_MARACAJU_MS_1_Rondônia_P1</t>
  </si>
  <si>
    <t>Y_MARACAJU_MS_1_Rondônia_P2</t>
  </si>
  <si>
    <t>Y_MARACAJU_MS_1_Santa_Catarina_P1</t>
  </si>
  <si>
    <t>Y_MARACAJU_MS_1_Santa_Catarina_P2</t>
  </si>
  <si>
    <t>Y_MARACAJU_MS_1_Tocantins_P1</t>
  </si>
  <si>
    <t>Y_MARACAJU_MS_1_Tocantins_P2</t>
  </si>
  <si>
    <t>Y_MARACAJU_MS_2_Acre_P1</t>
  </si>
  <si>
    <t>Y_MARACAJU_MS_2_Acre_P2</t>
  </si>
  <si>
    <t>Y_MARACAJU_MS_2_Amapá_P1</t>
  </si>
  <si>
    <t>Y_MARACAJU_MS_2_Amapá_P2</t>
  </si>
  <si>
    <t>Y_MARACAJU_MS_2_Ceará_P1</t>
  </si>
  <si>
    <t>Y_MARACAJU_MS_2_Ceará_P2</t>
  </si>
  <si>
    <t>Y_MARACAJU_MS_2_Mato_Grosso_do_Sul_P1</t>
  </si>
  <si>
    <t>Y_MARACAJU_MS_2_Mato_Grosso_do_Sul_P2</t>
  </si>
  <si>
    <t>Y_MARACAJU_MS_2_Pará_P1</t>
  </si>
  <si>
    <t>Y_MARACAJU_MS_2_Pará_P2</t>
  </si>
  <si>
    <t>Y_MARACAJU_MS_2_Rondônia_P1</t>
  </si>
  <si>
    <t>Y_MARACAJU_MS_2_Rondônia_P2</t>
  </si>
  <si>
    <t>Y_MARACAJU_MS_2_Santa_Catarina_P1</t>
  </si>
  <si>
    <t>Y_MARACAJU_MS_2_Santa_Catarina_P2</t>
  </si>
  <si>
    <t>Y_MARACAJU_MS_2_Tocantins_P1</t>
  </si>
  <si>
    <t>Y_MARACAJU_MS_2_Tocantins_P2</t>
  </si>
  <si>
    <t>Y_MARACAJU_MS_3_Acre_P1</t>
  </si>
  <si>
    <t>Y_MARACAJU_MS_3_Acre_P2</t>
  </si>
  <si>
    <t>Y_MARACAJU_MS_3_Amapá_P1</t>
  </si>
  <si>
    <t>Y_MARACAJU_MS_3_Amapá_P2</t>
  </si>
  <si>
    <t>Y_MARACAJU_MS_3_Ceará_P1</t>
  </si>
  <si>
    <t>Y_MARACAJU_MS_3_Ceará_P2</t>
  </si>
  <si>
    <t>Y_MARACAJU_MS_3_Mato_Grosso_do_Sul_P1</t>
  </si>
  <si>
    <t>Y_MARACAJU_MS_3_Mato_Grosso_do_Sul_P2</t>
  </si>
  <si>
    <t>Y_MARACAJU_MS_3_Pará_P1</t>
  </si>
  <si>
    <t>Y_MARACAJU_MS_3_Pará_P2</t>
  </si>
  <si>
    <t>Y_MARACAJU_MS_3_Rondônia_P1</t>
  </si>
  <si>
    <t>Y_MARACAJU_MS_3_Rondônia_P2</t>
  </si>
  <si>
    <t>Y_MARACAJU_MS_3_Santa_Catarina_P1</t>
  </si>
  <si>
    <t>Y_MARACAJU_MS_3_Santa_Catarina_P2</t>
  </si>
  <si>
    <t>Y_MARACAJU_MS_3_Tocantins_P1</t>
  </si>
  <si>
    <t>Y_MARACAJU_MS_3_Tocantins_P2</t>
  </si>
  <si>
    <t>Y_NOVA_MUTUM_MT_1_Acre_P1</t>
  </si>
  <si>
    <t>Y_NOVA_MUTUM_MT_1_Acre_P2</t>
  </si>
  <si>
    <t>Y_NOVA_MUTUM_MT_1_Amapá_P1</t>
  </si>
  <si>
    <t>Y_NOVA_MUTUM_MT_1_Amapá_P2</t>
  </si>
  <si>
    <t>Y_NOVA_MUTUM_MT_1_Ceará_P1</t>
  </si>
  <si>
    <t>Y_NOVA_MUTUM_MT_1_Ceará_P2</t>
  </si>
  <si>
    <t>Y_NOVA_MUTUM_MT_1_Mato_Grosso_do_Sul_P1</t>
  </si>
  <si>
    <t>Y_NOVA_MUTUM_MT_1_Mato_Grosso_do_Sul_P2</t>
  </si>
  <si>
    <t>Y_NOVA_MUTUM_MT_1_Pará_P1</t>
  </si>
  <si>
    <t>Y_NOVA_MUTUM_MT_1_Pará_P2</t>
  </si>
  <si>
    <t>Y_NOVA_MUTUM_MT_1_Rondônia_P1</t>
  </si>
  <si>
    <t>Y_NOVA_MUTUM_MT_1_Rondônia_P2</t>
  </si>
  <si>
    <t>Y_NOVA_MUTUM_MT_1_Santa_Catarina_P1</t>
  </si>
  <si>
    <t>Y_NOVA_MUTUM_MT_1_Santa_Catarina_P2</t>
  </si>
  <si>
    <t>Y_NOVA_MUTUM_MT_1_Tocantins_P1</t>
  </si>
  <si>
    <t>Y_NOVA_MUTUM_MT_1_Tocantins_P2</t>
  </si>
  <si>
    <t>Y_NOVA_MUTUM_MT_2_Acre_P1</t>
  </si>
  <si>
    <t>Y_NOVA_MUTUM_MT_2_Acre_P2</t>
  </si>
  <si>
    <t>Y_NOVA_MUTUM_MT_2_Amapá_P1</t>
  </si>
  <si>
    <t>Y_NOVA_MUTUM_MT_2_Amapá_P2</t>
  </si>
  <si>
    <t>Y_NOVA_MUTUM_MT_2_Ceará_P1</t>
  </si>
  <si>
    <t>Y_NOVA_MUTUM_MT_2_Ceará_P2</t>
  </si>
  <si>
    <t>Y_NOVA_MUTUM_MT_2_Mato_Grosso_do_Sul_P1</t>
  </si>
  <si>
    <t>Y_NOVA_MUTUM_MT_2_Mato_Grosso_do_Sul_P2</t>
  </si>
  <si>
    <t>Y_NOVA_MUTUM_MT_2_Pará_P1</t>
  </si>
  <si>
    <t>Y_NOVA_MUTUM_MT_2_Pará_P2</t>
  </si>
  <si>
    <t>Y_NOVA_MUTUM_MT_2_Rondônia_P1</t>
  </si>
  <si>
    <t>Y_NOVA_MUTUM_MT_2_Rondônia_P2</t>
  </si>
  <si>
    <t>Y_NOVA_MUTUM_MT_2_Santa_Catarina_P1</t>
  </si>
  <si>
    <t>Y_NOVA_MUTUM_MT_2_Santa_Catarina_P2</t>
  </si>
  <si>
    <t>Y_NOVA_MUTUM_MT_2_Tocantins_P1</t>
  </si>
  <si>
    <t>Y_NOVA_MUTUM_MT_2_Tocantins_P2</t>
  </si>
  <si>
    <t>Y_NOVA_MUTUM_MT_3_Acre_P1</t>
  </si>
  <si>
    <t>Y_NOVA_MUTUM_MT_3_Acre_P2</t>
  </si>
  <si>
    <t>Y_NOVA_MUTUM_MT_3_Amapá_P1</t>
  </si>
  <si>
    <t>Y_NOVA_MUTUM_MT_3_Amapá_P2</t>
  </si>
  <si>
    <t>Y_NOVA_MUTUM_MT_3_Ceará_P1</t>
  </si>
  <si>
    <t>Y_NOVA_MUTUM_MT_3_Ceará_P2</t>
  </si>
  <si>
    <t>Y_NOVA_MUTUM_MT_3_Mato_Grosso_do_Sul_P1</t>
  </si>
  <si>
    <t>Y_NOVA_MUTUM_MT_3_Mato_Grosso_do_Sul_P2</t>
  </si>
  <si>
    <t>Y_NOVA_MUTUM_MT_3_Pará_P1</t>
  </si>
  <si>
    <t>Y_NOVA_MUTUM_MT_3_Pará_P2</t>
  </si>
  <si>
    <t>Y_NOVA_MUTUM_MT_3_Rondônia_P1</t>
  </si>
  <si>
    <t>Y_NOVA_MUTUM_MT_3_Rondônia_P2</t>
  </si>
  <si>
    <t>Y_NOVA_MUTUM_MT_3_Santa_Catarina_P1</t>
  </si>
  <si>
    <t>Y_NOVA_MUTUM_MT_3_Santa_Catarina_P2</t>
  </si>
  <si>
    <t>Y_NOVA_MUTUM_MT_3_Tocantins_P1</t>
  </si>
  <si>
    <t>Y_NOVA_MUTUM_MT_3_Tocantins_P2</t>
  </si>
  <si>
    <t>Y_NOVA_UBIRATÃ_MT_1_Acre_P1</t>
  </si>
  <si>
    <t>Y_NOVA_UBIRATÃ_MT_1_Acre_P2</t>
  </si>
  <si>
    <t>Y_NOVA_UBIRATÃ_MT_1_Amapá_P1</t>
  </si>
  <si>
    <t>Y_NOVA_UBIRATÃ_MT_1_Amapá_P2</t>
  </si>
  <si>
    <t>Y_NOVA_UBIRATÃ_MT_1_Ceará_P1</t>
  </si>
  <si>
    <t>Y_NOVA_UBIRATÃ_MT_1_Ceará_P2</t>
  </si>
  <si>
    <t>Y_NOVA_UBIRATÃ_MT_1_Mato_Grosso_do_Sul_P1</t>
  </si>
  <si>
    <t>Y_NOVA_UBIRATÃ_MT_1_Mato_Grosso_do_Sul_P2</t>
  </si>
  <si>
    <t>Y_NOVA_UBIRATÃ_MT_1_Pará_P1</t>
  </si>
  <si>
    <t>Y_NOVA_UBIRATÃ_MT_1_Pará_P2</t>
  </si>
  <si>
    <t>Y_NOVA_UBIRATÃ_MT_1_Rondônia_P1</t>
  </si>
  <si>
    <t>Y_NOVA_UBIRATÃ_MT_1_Rondônia_P2</t>
  </si>
  <si>
    <t>Y_NOVA_UBIRATÃ_MT_1_Santa_Catarina_P1</t>
  </si>
  <si>
    <t>Y_NOVA_UBIRATÃ_MT_1_Santa_Catarina_P2</t>
  </si>
  <si>
    <t>Y_NOVA_UBIRATÃ_MT_1_Tocantins_P1</t>
  </si>
  <si>
    <t>Y_NOVA_UBIRATÃ_MT_1_Tocantins_P2</t>
  </si>
  <si>
    <t>Y_NOVA_UBIRATÃ_MT_2_Acre_P1</t>
  </si>
  <si>
    <t>Y_NOVA_UBIRATÃ_MT_2_Acre_P2</t>
  </si>
  <si>
    <t>Y_NOVA_UBIRATÃ_MT_2_Amapá_P1</t>
  </si>
  <si>
    <t>Y_NOVA_UBIRATÃ_MT_2_Amapá_P2</t>
  </si>
  <si>
    <t>Y_NOVA_UBIRATÃ_MT_2_Ceará_P1</t>
  </si>
  <si>
    <t>Y_NOVA_UBIRATÃ_MT_2_Ceará_P2</t>
  </si>
  <si>
    <t>Y_NOVA_UBIRATÃ_MT_2_Mato_Grosso_do_Sul_P1</t>
  </si>
  <si>
    <t>Y_NOVA_UBIRATÃ_MT_2_Mato_Grosso_do_Sul_P2</t>
  </si>
  <si>
    <t>Y_NOVA_UBIRATÃ_MT_2_Pará_P1</t>
  </si>
  <si>
    <t>Y_NOVA_UBIRATÃ_MT_2_Pará_P2</t>
  </si>
  <si>
    <t>Y_NOVA_UBIRATÃ_MT_2_Rondônia_P1</t>
  </si>
  <si>
    <t>Y_NOVA_UBIRATÃ_MT_2_Rondônia_P2</t>
  </si>
  <si>
    <t>Y_NOVA_UBIRATÃ_MT_2_Santa_Catarina_P1</t>
  </si>
  <si>
    <t>Y_NOVA_UBIRATÃ_MT_2_Santa_Catarina_P2</t>
  </si>
  <si>
    <t>Y_NOVA_UBIRATÃ_MT_2_Tocantins_P1</t>
  </si>
  <si>
    <t>Y_NOVA_UBIRATÃ_MT_2_Tocantins_P2</t>
  </si>
  <si>
    <t>Y_NOVA_UBIRATÃ_MT_3_Acre_P1</t>
  </si>
  <si>
    <t>Y_NOVA_UBIRATÃ_MT_3_Acre_P2</t>
  </si>
  <si>
    <t>Y_NOVA_UBIRATÃ_MT_3_Amapá_P1</t>
  </si>
  <si>
    <t>Y_NOVA_UBIRATÃ_MT_3_Amapá_P2</t>
  </si>
  <si>
    <t>Y_NOVA_UBIRATÃ_MT_3_Ceará_P1</t>
  </si>
  <si>
    <t>Y_NOVA_UBIRATÃ_MT_3_Ceará_P2</t>
  </si>
  <si>
    <t>Y_NOVA_UBIRATÃ_MT_3_Mato_Grosso_do_Sul_P1</t>
  </si>
  <si>
    <t>Y_NOVA_UBIRATÃ_MT_3_Mato_Grosso_do_Sul_P2</t>
  </si>
  <si>
    <t>Y_NOVA_UBIRATÃ_MT_3_Pará_P1</t>
  </si>
  <si>
    <t>Y_NOVA_UBIRATÃ_MT_3_Pará_P2</t>
  </si>
  <si>
    <t>Y_NOVA_UBIRATÃ_MT_3_Rondônia_P1</t>
  </si>
  <si>
    <t>Y_NOVA_UBIRATÃ_MT_3_Rondônia_P2</t>
  </si>
  <si>
    <t>Y_NOVA_UBIRATÃ_MT_3_Santa_Catarina_P1</t>
  </si>
  <si>
    <t>Y_NOVA_UBIRATÃ_MT_3_Santa_Catarina_P2</t>
  </si>
  <si>
    <t>Y_NOVA_UBIRATÃ_MT_3_Tocantins_P1</t>
  </si>
  <si>
    <t>Y_NOVA_UBIRATÃ_MT_3_Tocantins_P2</t>
  </si>
  <si>
    <t>Y_PATOS_DE_MINAS_MG_1_Acre_P1</t>
  </si>
  <si>
    <t>Y_PATOS_DE_MINAS_MG_1_Acre_P2</t>
  </si>
  <si>
    <t>Y_PATOS_DE_MINAS_MG_1_Amapá_P1</t>
  </si>
  <si>
    <t>Y_PATOS_DE_MINAS_MG_1_Amapá_P2</t>
  </si>
  <si>
    <t>Y_PATOS_DE_MINAS_MG_1_Ceará_P1</t>
  </si>
  <si>
    <t>Y_PATOS_DE_MINAS_MG_1_Ceará_P2</t>
  </si>
  <si>
    <t>Y_PATOS_DE_MINAS_MG_1_Mato_Grosso_do_Sul_P1</t>
  </si>
  <si>
    <t>Y_PATOS_DE_MINAS_MG_1_Mato_Grosso_do_Sul_P2</t>
  </si>
  <si>
    <t>Y_PATOS_DE_MINAS_MG_1_Pará_P1</t>
  </si>
  <si>
    <t>Y_PATOS_DE_MINAS_MG_1_Pará_P2</t>
  </si>
  <si>
    <t>Y_PATOS_DE_MINAS_MG_1_Rondônia_P1</t>
  </si>
  <si>
    <t>Y_PATOS_DE_MINAS_MG_1_Rondônia_P2</t>
  </si>
  <si>
    <t>Y_PATOS_DE_MINAS_MG_1_Santa_Catarina_P1</t>
  </si>
  <si>
    <t>Y_PATOS_DE_MINAS_MG_1_Santa_Catarina_P2</t>
  </si>
  <si>
    <t>Y_PATOS_DE_MINAS_MG_1_Tocantins_P1</t>
  </si>
  <si>
    <t>Y_PATOS_DE_MINAS_MG_1_Tocantins_P2</t>
  </si>
  <si>
    <t>Y_PATOS_DE_MINAS_MG_2_Acre_P1</t>
  </si>
  <si>
    <t>Y_PATOS_DE_MINAS_MG_2_Acre_P2</t>
  </si>
  <si>
    <t>Y_PATOS_DE_MINAS_MG_2_Amapá_P1</t>
  </si>
  <si>
    <t>Y_PATOS_DE_MINAS_MG_2_Amapá_P2</t>
  </si>
  <si>
    <t>Y_PATOS_DE_MINAS_MG_2_Ceará_P1</t>
  </si>
  <si>
    <t>Y_PATOS_DE_MINAS_MG_2_Ceará_P2</t>
  </si>
  <si>
    <t>Y_PATOS_DE_MINAS_MG_2_Mato_Grosso_do_Sul_P1</t>
  </si>
  <si>
    <t>Y_PATOS_DE_MINAS_MG_2_Mato_Grosso_do_Sul_P2</t>
  </si>
  <si>
    <t>Y_PATOS_DE_MINAS_MG_2_Pará_P1</t>
  </si>
  <si>
    <t>Y_PATOS_DE_MINAS_MG_2_Pará_P2</t>
  </si>
  <si>
    <t>Y_PATOS_DE_MINAS_MG_2_Rondônia_P1</t>
  </si>
  <si>
    <t>Y_PATOS_DE_MINAS_MG_2_Rondônia_P2</t>
  </si>
  <si>
    <t>Y_PATOS_DE_MINAS_MG_2_Santa_Catarina_P1</t>
  </si>
  <si>
    <t>Y_PATOS_DE_MINAS_MG_2_Santa_Catarina_P2</t>
  </si>
  <si>
    <t>Y_PATOS_DE_MINAS_MG_2_Tocantins_P1</t>
  </si>
  <si>
    <t>Y_PATOS_DE_MINAS_MG_2_Tocantins_P2</t>
  </si>
  <si>
    <t>Y_PATOS_DE_MINAS_MG_3_Acre_P1</t>
  </si>
  <si>
    <t>Y_PATOS_DE_MINAS_MG_3_Acre_P2</t>
  </si>
  <si>
    <t>Y_PATOS_DE_MINAS_MG_3_Amapá_P1</t>
  </si>
  <si>
    <t>Y_PATOS_DE_MINAS_MG_3_Amapá_P2</t>
  </si>
  <si>
    <t>Y_PATOS_DE_MINAS_MG_3_Ceará_P1</t>
  </si>
  <si>
    <t>Y_PATOS_DE_MINAS_MG_3_Ceará_P2</t>
  </si>
  <si>
    <t>Y_PATOS_DE_MINAS_MG_3_Mato_Grosso_do_Sul_P1</t>
  </si>
  <si>
    <t>Y_PATOS_DE_MINAS_MG_3_Mato_Grosso_do_Sul_P2</t>
  </si>
  <si>
    <t>Y_PATOS_DE_MINAS_MG_3_Pará_P1</t>
  </si>
  <si>
    <t>Y_PATOS_DE_MINAS_MG_3_Pará_P2</t>
  </si>
  <si>
    <t>Y_PATOS_DE_MINAS_MG_3_Rondônia_P1</t>
  </si>
  <si>
    <t>Y_PATOS_DE_MINAS_MG_3_Rondônia_P2</t>
  </si>
  <si>
    <t>Y_PATOS_DE_MINAS_MG_3_Santa_Catarina_P1</t>
  </si>
  <si>
    <t>Y_PATOS_DE_MINAS_MG_3_Santa_Catarina_P2</t>
  </si>
  <si>
    <t>Y_PATOS_DE_MINAS_MG_3_Tocantins_P1</t>
  </si>
  <si>
    <t>Y_PATOS_DE_MINAS_MG_3_Tocantins_P2</t>
  </si>
  <si>
    <t>Y_RIO_VERDE_GO_1_Acre_P1</t>
  </si>
  <si>
    <t>Y_RIO_VERDE_GO_1_Acre_P2</t>
  </si>
  <si>
    <t>Y_RIO_VERDE_GO_1_Amapá_P1</t>
  </si>
  <si>
    <t>Y_RIO_VERDE_GO_1_Amapá_P2</t>
  </si>
  <si>
    <t>Y_RIO_VERDE_GO_1_Ceará_P1</t>
  </si>
  <si>
    <t>Y_RIO_VERDE_GO_1_Ceará_P2</t>
  </si>
  <si>
    <t>Y_RIO_VERDE_GO_1_Mato_Grosso_do_Sul_P1</t>
  </si>
  <si>
    <t>Y_RIO_VERDE_GO_1_Mato_Grosso_do_Sul_P2</t>
  </si>
  <si>
    <t>Y_RIO_VERDE_GO_1_Pará_P1</t>
  </si>
  <si>
    <t>Y_RIO_VERDE_GO_1_Pará_P2</t>
  </si>
  <si>
    <t>Y_RIO_VERDE_GO_1_Rondônia_P1</t>
  </si>
  <si>
    <t>Y_RIO_VERDE_GO_1_Rondônia_P2</t>
  </si>
  <si>
    <t>Y_RIO_VERDE_GO_1_Santa_Catarina_P1</t>
  </si>
  <si>
    <t>Y_RIO_VERDE_GO_1_Santa_Catarina_P2</t>
  </si>
  <si>
    <t>Y_RIO_VERDE_GO_1_Tocantins_P1</t>
  </si>
  <si>
    <t>Y_RIO_VERDE_GO_1_Tocantins_P2</t>
  </si>
  <si>
    <t>Y_RIO_VERDE_GO_2_Acre_P1</t>
  </si>
  <si>
    <t>Y_RIO_VERDE_GO_2_Acre_P2</t>
  </si>
  <si>
    <t>Y_RIO_VERDE_GO_2_Amapá_P1</t>
  </si>
  <si>
    <t>Y_RIO_VERDE_GO_2_Amapá_P2</t>
  </si>
  <si>
    <t>Y_RIO_VERDE_GO_2_Ceará_P1</t>
  </si>
  <si>
    <t>Y_RIO_VERDE_GO_2_Ceará_P2</t>
  </si>
  <si>
    <t>Y_RIO_VERDE_GO_2_Mato_Grosso_do_Sul_P1</t>
  </si>
  <si>
    <t>Y_RIO_VERDE_GO_2_Mato_Grosso_do_Sul_P2</t>
  </si>
  <si>
    <t>Y_RIO_VERDE_GO_2_Pará_P1</t>
  </si>
  <si>
    <t>Y_RIO_VERDE_GO_2_Pará_P2</t>
  </si>
  <si>
    <t>Y_RIO_VERDE_GO_2_Rondônia_P1</t>
  </si>
  <si>
    <t>Y_RIO_VERDE_GO_2_Rondônia_P2</t>
  </si>
  <si>
    <t>Y_RIO_VERDE_GO_2_Santa_Catarina_P1</t>
  </si>
  <si>
    <t>Y_RIO_VERDE_GO_2_Santa_Catarina_P2</t>
  </si>
  <si>
    <t>Y_RIO_VERDE_GO_2_Tocantins_P1</t>
  </si>
  <si>
    <t>Y_RIO_VERDE_GO_2_Tocantins_P2</t>
  </si>
  <si>
    <t>Y_RIO_VERDE_GO_3_Acre_P1</t>
  </si>
  <si>
    <t>Y_RIO_VERDE_GO_3_Acre_P2</t>
  </si>
  <si>
    <t>Y_RIO_VERDE_GO_3_Amapá_P1</t>
  </si>
  <si>
    <t>Y_RIO_VERDE_GO_3_Amapá_P2</t>
  </si>
  <si>
    <t>Y_RIO_VERDE_GO_3_Ceará_P1</t>
  </si>
  <si>
    <t>Y_RIO_VERDE_GO_3_Ceará_P2</t>
  </si>
  <si>
    <t>Y_RIO_VERDE_GO_3_Mato_Grosso_do_Sul_P1</t>
  </si>
  <si>
    <t>Y_RIO_VERDE_GO_3_Mato_Grosso_do_Sul_P2</t>
  </si>
  <si>
    <t>Y_RIO_VERDE_GO_3_Pará_P1</t>
  </si>
  <si>
    <t>Y_RIO_VERDE_GO_3_Pará_P2</t>
  </si>
  <si>
    <t>Y_RIO_VERDE_GO_3_Rondônia_P1</t>
  </si>
  <si>
    <t>Y_RIO_VERDE_GO_3_Rondônia_P2</t>
  </si>
  <si>
    <t>Y_RIO_VERDE_GO_3_Santa_Catarina_P1</t>
  </si>
  <si>
    <t>Y_RIO_VERDE_GO_3_Santa_Catarina_P2</t>
  </si>
  <si>
    <t>Y_RIO_VERDE_GO_3_Tocantins_P1</t>
  </si>
  <si>
    <t>Y_RIO_VERDE_GO_3_Tocantins_P2</t>
  </si>
  <si>
    <t>Y_SORRISO_MT_1_Acre_P1</t>
  </si>
  <si>
    <t>Y_SORRISO_MT_1_Acre_P2</t>
  </si>
  <si>
    <t>Y_SORRISO_MT_1_Amapá_P1</t>
  </si>
  <si>
    <t>Y_SORRISO_MT_1_Amapá_P2</t>
  </si>
  <si>
    <t>Y_SORRISO_MT_1_Ceará_P1</t>
  </si>
  <si>
    <t>Y_SORRISO_MT_1_Ceará_P2</t>
  </si>
  <si>
    <t>Y_SORRISO_MT_1_Mato_Grosso_do_Sul_P1</t>
  </si>
  <si>
    <t>Y_SORRISO_MT_1_Mato_Grosso_do_Sul_P2</t>
  </si>
  <si>
    <t>Y_SORRISO_MT_1_Pará_P1</t>
  </si>
  <si>
    <t>Y_SORRISO_MT_1_Pará_P2</t>
  </si>
  <si>
    <t>Y_SORRISO_MT_1_Rondônia_P1</t>
  </si>
  <si>
    <t>Y_SORRISO_MT_1_Rondônia_P2</t>
  </si>
  <si>
    <t>Y_SORRISO_MT_1_Santa_Catarina_P1</t>
  </si>
  <si>
    <t>Y_SORRISO_MT_1_Santa_Catarina_P2</t>
  </si>
  <si>
    <t>Y_SORRISO_MT_1_Tocantins_P1</t>
  </si>
  <si>
    <t>Y_SORRISO_MT_1_Tocantins_P2</t>
  </si>
  <si>
    <t>Y_SORRISO_MT_2_Acre_P1</t>
  </si>
  <si>
    <t>Y_SORRISO_MT_2_Acre_P2</t>
  </si>
  <si>
    <t>Y_SORRISO_MT_2_Amapá_P1</t>
  </si>
  <si>
    <t>Y_SORRISO_MT_2_Amapá_P2</t>
  </si>
  <si>
    <t>Y_SORRISO_MT_2_Ceará_P1</t>
  </si>
  <si>
    <t>Y_SORRISO_MT_2_Ceará_P2</t>
  </si>
  <si>
    <t>Y_SORRISO_MT_2_Mato_Grosso_do_Sul_P1</t>
  </si>
  <si>
    <t>Y_SORRISO_MT_2_Mato_Grosso_do_Sul_P2</t>
  </si>
  <si>
    <t>Y_SORRISO_MT_2_Pará_P1</t>
  </si>
  <si>
    <t>Y_SORRISO_MT_2_Pará_P2</t>
  </si>
  <si>
    <t>Y_SORRISO_MT_2_Rondônia_P1</t>
  </si>
  <si>
    <t>Y_SORRISO_MT_2_Rondônia_P2</t>
  </si>
  <si>
    <t>Y_SORRISO_MT_2_Santa_Catarina_P1</t>
  </si>
  <si>
    <t>Y_SORRISO_MT_2_Santa_Catarina_P2</t>
  </si>
  <si>
    <t>Y_SORRISO_MT_2_Tocantins_P1</t>
  </si>
  <si>
    <t>Y_SORRISO_MT_2_Tocantins_P2</t>
  </si>
  <si>
    <t>Y_SORRISO_MT_3_Acre_P1</t>
  </si>
  <si>
    <t>Y_SORRISO_MT_3_Acre_P2</t>
  </si>
  <si>
    <t>Y_SORRISO_MT_3_Amapá_P1</t>
  </si>
  <si>
    <t>Y_SORRISO_MT_3_Amapá_P2</t>
  </si>
  <si>
    <t>Y_SORRISO_MT_3_Ceará_P1</t>
  </si>
  <si>
    <t>Y_SORRISO_MT_3_Ceará_P2</t>
  </si>
  <si>
    <t>Y_SORRISO_MT_3_Mato_Grosso_do_Sul_P1</t>
  </si>
  <si>
    <t>Y_SORRISO_MT_3_Mato_Grosso_do_Sul_P2</t>
  </si>
  <si>
    <t>Y_SORRISO_MT_3_Pará_P1</t>
  </si>
  <si>
    <t>Y_SORRISO_MT_3_Pará_P2</t>
  </si>
  <si>
    <t>Y_SORRISO_MT_3_Rondônia_P1</t>
  </si>
  <si>
    <t>Y_SORRISO_MT_3_Rondônia_P2</t>
  </si>
  <si>
    <t>Y_SORRISO_MT_3_Santa_Catarina_P1</t>
  </si>
  <si>
    <t>Y_SORRISO_MT_3_Santa_Catarina_P2</t>
  </si>
  <si>
    <t>Y_SORRISO_MT_3_Tocantins_P1</t>
  </si>
  <si>
    <t>Y_SORRISO_MT_3_Tocantins_P2</t>
  </si>
  <si>
    <t>Y_TOLEDO_PR_1_Acre_P1</t>
  </si>
  <si>
    <t>Y_TOLEDO_PR_1_Acre_P2</t>
  </si>
  <si>
    <t>Y_TOLEDO_PR_1_Amapá_P1</t>
  </si>
  <si>
    <t>Y_TOLEDO_PR_1_Amapá_P2</t>
  </si>
  <si>
    <t>Y_TOLEDO_PR_1_Ceará_P1</t>
  </si>
  <si>
    <t>Y_TOLEDO_PR_1_Ceará_P2</t>
  </si>
  <si>
    <t>Y_TOLEDO_PR_1_Mato_Grosso_do_Sul_P1</t>
  </si>
  <si>
    <t>Y_TOLEDO_PR_1_Mato_Grosso_do_Sul_P2</t>
  </si>
  <si>
    <t>Y_TOLEDO_PR_1_Pará_P1</t>
  </si>
  <si>
    <t>Y_TOLEDO_PR_1_Pará_P2</t>
  </si>
  <si>
    <t>Y_TOLEDO_PR_1_Rondônia_P1</t>
  </si>
  <si>
    <t>Y_TOLEDO_PR_1_Rondônia_P2</t>
  </si>
  <si>
    <t>Y_TOLEDO_PR_1_Santa_Catarina_P1</t>
  </si>
  <si>
    <t>Y_TOLEDO_PR_1_Santa_Catarina_P2</t>
  </si>
  <si>
    <t>Y_TOLEDO_PR_1_Tocantins_P1</t>
  </si>
  <si>
    <t>Y_TOLEDO_PR_1_Tocantins_P2</t>
  </si>
  <si>
    <t>Y_TOLEDO_PR_2_Acre_P1</t>
  </si>
  <si>
    <t>Y_TOLEDO_PR_2_Acre_P2</t>
  </si>
  <si>
    <t>Y_TOLEDO_PR_2_Amapá_P1</t>
  </si>
  <si>
    <t>Y_TOLEDO_PR_2_Amapá_P2</t>
  </si>
  <si>
    <t>Y_TOLEDO_PR_2_Ceará_P1</t>
  </si>
  <si>
    <t>Y_TOLEDO_PR_2_Ceará_P2</t>
  </si>
  <si>
    <t>Y_TOLEDO_PR_2_Mato_Grosso_do_Sul_P1</t>
  </si>
  <si>
    <t>Y_TOLEDO_PR_2_Mato_Grosso_do_Sul_P2</t>
  </si>
  <si>
    <t>Y_TOLEDO_PR_2_Pará_P1</t>
  </si>
  <si>
    <t>Y_TOLEDO_PR_2_Pará_P2</t>
  </si>
  <si>
    <t>Y_TOLEDO_PR_2_Rondônia_P1</t>
  </si>
  <si>
    <t>Y_TOLEDO_PR_2_Rondônia_P2</t>
  </si>
  <si>
    <t>Y_TOLEDO_PR_2_Santa_Catarina_P1</t>
  </si>
  <si>
    <t>Y_TOLEDO_PR_2_Santa_Catarina_P2</t>
  </si>
  <si>
    <t>Y_TOLEDO_PR_2_Tocantins_P1</t>
  </si>
  <si>
    <t>Y_TOLEDO_PR_2_Tocantins_P2</t>
  </si>
  <si>
    <t>Y_TOLEDO_PR_3_Acre_P1</t>
  </si>
  <si>
    <t>Y_TOLEDO_PR_3_Acre_P2</t>
  </si>
  <si>
    <t>Y_TOLEDO_PR_3_Amapá_P1</t>
  </si>
  <si>
    <t>Y_TOLEDO_PR_3_Amapá_P2</t>
  </si>
  <si>
    <t>Y_TOLEDO_PR_3_Ceará_P1</t>
  </si>
  <si>
    <t>Y_TOLEDO_PR_3_Ceará_P2</t>
  </si>
  <si>
    <t>Y_TOLEDO_PR_3_Mato_Grosso_do_Sul_P1</t>
  </si>
  <si>
    <t>Y_TOLEDO_PR_3_Mato_Grosso_do_Sul_P2</t>
  </si>
  <si>
    <t>Y_TOLEDO_PR_3_Pará_P1</t>
  </si>
  <si>
    <t>Y_TOLEDO_PR_3_Pará_P2</t>
  </si>
  <si>
    <t>Y_TOLEDO_PR_3_Rondônia_P1</t>
  </si>
  <si>
    <t>Y_TOLEDO_PR_3_Rondônia_P2</t>
  </si>
  <si>
    <t>Y_TOLEDO_PR_3_Santa_Catarina_P1</t>
  </si>
  <si>
    <t>Y_TOLEDO_PR_3_Santa_Catarina_P2</t>
  </si>
  <si>
    <t>Y_TOLEDO_PR_3_Tocantins_P1</t>
  </si>
  <si>
    <t>Y_TOLEDO_PR_3_Tocantins_P2</t>
  </si>
  <si>
    <t>Y_UBERLÂNDIA_MG_1_Acre_P1</t>
  </si>
  <si>
    <t>Y_UBERLÂNDIA_MG_1_Acre_P2</t>
  </si>
  <si>
    <t>Y_UBERLÂNDIA_MG_1_Amapá_P1</t>
  </si>
  <si>
    <t>Y_UBERLÂNDIA_MG_1_Amapá_P2</t>
  </si>
  <si>
    <t>Y_UBERLÂNDIA_MG_1_Ceará_P1</t>
  </si>
  <si>
    <t>Y_UBERLÂNDIA_MG_1_Ceará_P2</t>
  </si>
  <si>
    <t>Y_UBERLÂNDIA_MG_1_Mato_Grosso_do_Sul_P1</t>
  </si>
  <si>
    <t>Y_UBERLÂNDIA_MG_1_Mato_Grosso_do_Sul_P2</t>
  </si>
  <si>
    <t>Y_UBERLÂNDIA_MG_1_Pará_P1</t>
  </si>
  <si>
    <t>Y_UBERLÂNDIA_MG_1_Pará_P2</t>
  </si>
  <si>
    <t>Y_UBERLÂNDIA_MG_1_Rondônia_P1</t>
  </si>
  <si>
    <t>Y_UBERLÂNDIA_MG_1_Rondônia_P2</t>
  </si>
  <si>
    <t>Y_UBERLÂNDIA_MG_1_Santa_Catarina_P1</t>
  </si>
  <si>
    <t>Y_UBERLÂNDIA_MG_1_Santa_Catarina_P2</t>
  </si>
  <si>
    <t>Y_UBERLÂNDIA_MG_1_Tocantins_P1</t>
  </si>
  <si>
    <t>Y_UBERLÂNDIA_MG_1_Tocantins_P2</t>
  </si>
  <si>
    <t>Y_UBERLÂNDIA_MG_2_Acre_P1</t>
  </si>
  <si>
    <t>Y_UBERLÂNDIA_MG_2_Acre_P2</t>
  </si>
  <si>
    <t>Y_UBERLÂNDIA_MG_2_Amapá_P1</t>
  </si>
  <si>
    <t>Y_UBERLÂNDIA_MG_2_Amapá_P2</t>
  </si>
  <si>
    <t>Y_UBERLÂNDIA_MG_2_Ceará_P1</t>
  </si>
  <si>
    <t>Y_UBERLÂNDIA_MG_2_Ceará_P2</t>
  </si>
  <si>
    <t>Y_UBERLÂNDIA_MG_2_Mato_Grosso_do_Sul_P1</t>
  </si>
  <si>
    <t>Y_UBERLÂNDIA_MG_2_Mato_Grosso_do_Sul_P2</t>
  </si>
  <si>
    <t>Y_UBERLÂNDIA_MG_2_Pará_P1</t>
  </si>
  <si>
    <t>Y_UBERLÂNDIA_MG_2_Pará_P2</t>
  </si>
  <si>
    <t>Y_UBERLÂNDIA_MG_2_Rondônia_P1</t>
  </si>
  <si>
    <t>Y_UBERLÂNDIA_MG_2_Rondônia_P2</t>
  </si>
  <si>
    <t>Y_UBERLÂNDIA_MG_2_Santa_Catarina_P1</t>
  </si>
  <si>
    <t>Y_UBERLÂNDIA_MG_2_Santa_Catarina_P2</t>
  </si>
  <si>
    <t>Y_UBERLÂNDIA_MG_2_Tocantins_P1</t>
  </si>
  <si>
    <t>Y_UBERLÂNDIA_MG_2_Tocantins_P2</t>
  </si>
  <si>
    <t>Y_UBERLÂNDIA_MG_3_Acre_P1</t>
  </si>
  <si>
    <t>Y_UBERLÂNDIA_MG_3_Acre_P2</t>
  </si>
  <si>
    <t>Y_UBERLÂNDIA_MG_3_Amapá_P1</t>
  </si>
  <si>
    <t>Y_UBERLÂNDIA_MG_3_Amapá_P2</t>
  </si>
  <si>
    <t>Y_UBERLÂNDIA_MG_3_Ceará_P1</t>
  </si>
  <si>
    <t>Y_UBERLÂNDIA_MG_3_Ceará_P2</t>
  </si>
  <si>
    <t>Y_UBERLÂNDIA_MG_3_Mato_Grosso_do_Sul_P1</t>
  </si>
  <si>
    <t>Y_UBERLÂNDIA_MG_3_Mato_Grosso_do_Sul_P2</t>
  </si>
  <si>
    <t>Y_UBERLÂNDIA_MG_3_Pará_P1</t>
  </si>
  <si>
    <t>Y_UBERLÂNDIA_MG_3_Pará_P2</t>
  </si>
  <si>
    <t>Y_UBERLÂNDIA_MG_3_Rondônia_P1</t>
  </si>
  <si>
    <t>Y_UBERLÂNDIA_MG_3_Rondônia_P2</t>
  </si>
  <si>
    <t>Y_UBERLÂNDIA_MG_3_Santa_Catarina_P1</t>
  </si>
  <si>
    <t>Y_UBERLÂNDIA_MG_3_Santa_Catarina_P2</t>
  </si>
  <si>
    <t>Y_UBERLÂNDIA_MG_3_Tocantins_P1</t>
  </si>
  <si>
    <t>Y_UBERLÂNDIA_MG_3_Tocantins_P2</t>
  </si>
  <si>
    <t>Estoque Silo</t>
  </si>
  <si>
    <t>Coluna1</t>
  </si>
  <si>
    <t>Enviado Porto (ton.)</t>
  </si>
  <si>
    <t>Ceará</t>
  </si>
  <si>
    <t>Pará</t>
  </si>
  <si>
    <t>PA</t>
  </si>
  <si>
    <t>Acre</t>
  </si>
  <si>
    <t>AC</t>
  </si>
  <si>
    <t>Santa Catarina</t>
  </si>
  <si>
    <t>SC</t>
  </si>
  <si>
    <t>Amapá</t>
  </si>
  <si>
    <t>AM</t>
  </si>
  <si>
    <t>Rondônia</t>
  </si>
  <si>
    <t>RO</t>
  </si>
  <si>
    <t>Mato Grosso do Sul</t>
  </si>
  <si>
    <t>Tocantins</t>
  </si>
  <si>
    <t>TO</t>
  </si>
  <si>
    <t>RR</t>
  </si>
  <si>
    <t>MA</t>
  </si>
  <si>
    <t>PI</t>
  </si>
  <si>
    <t>RN</t>
  </si>
  <si>
    <t>PB</t>
  </si>
  <si>
    <t>PE</t>
  </si>
  <si>
    <t>AL</t>
  </si>
  <si>
    <t>SE</t>
  </si>
  <si>
    <t>BA</t>
  </si>
  <si>
    <t>ES</t>
  </si>
  <si>
    <t>RJ</t>
  </si>
  <si>
    <t>RS</t>
  </si>
  <si>
    <t>DF</t>
  </si>
  <si>
    <t>Localidade Silo</t>
  </si>
  <si>
    <t>Porto</t>
  </si>
  <si>
    <t>Capacidade Porto</t>
  </si>
  <si>
    <t>Período</t>
  </si>
  <si>
    <t>Distância (km)</t>
  </si>
  <si>
    <t>Estado Porto</t>
  </si>
  <si>
    <t>Variaveis Decisão Transporte Silo-Porto</t>
  </si>
  <si>
    <t>Santos, São Paulo</t>
  </si>
  <si>
    <t>São Francisco do Sul</t>
  </si>
  <si>
    <t>Vitória, Espírito Santo</t>
  </si>
  <si>
    <t>Paranaguá</t>
  </si>
  <si>
    <t>Mercado Externo</t>
  </si>
  <si>
    <t>Custo de Exportação por ton.</t>
  </si>
  <si>
    <t>Custo de Transporte (RS/ton/km)</t>
  </si>
  <si>
    <t>Taxa de Emissão ( ton CO2 /ton.*km)</t>
  </si>
  <si>
    <t>Variaveis Decisão Transporte Porto-Mercado_Externo</t>
  </si>
  <si>
    <t>China - Xangai</t>
  </si>
  <si>
    <t>Valores Porto - Mercado min CO2</t>
  </si>
  <si>
    <t>Valores Porto - Mercado min Custo</t>
  </si>
  <si>
    <t>Coluna2</t>
  </si>
  <si>
    <t>min co2</t>
  </si>
  <si>
    <t>a</t>
  </si>
  <si>
    <t>min custo</t>
  </si>
  <si>
    <t>Variavel_S2</t>
  </si>
  <si>
    <t>Variavel estoque it.3</t>
  </si>
  <si>
    <t>Variavel estoque it.6</t>
  </si>
  <si>
    <t>TransporteProdutor-Silo  it.6</t>
  </si>
  <si>
    <t>Transporte Produtor-Silo it.3</t>
  </si>
  <si>
    <t>DEMANDA INTERNA IT3</t>
  </si>
  <si>
    <t>DEMANDA INTERNA IT6</t>
  </si>
  <si>
    <t>AREA IT3</t>
  </si>
  <si>
    <t>AREA IT6</t>
  </si>
  <si>
    <t>ATIVACAO SILO IT3</t>
  </si>
  <si>
    <t>ATIVACAO SILO IT6</t>
  </si>
  <si>
    <t>Silo-Porto min CO2</t>
  </si>
  <si>
    <t>Silo-Porto min Custo</t>
  </si>
  <si>
    <t>Silo-Porto IT3</t>
  </si>
  <si>
    <t>Silo-Porto IT6</t>
  </si>
  <si>
    <t>Porto Mercado Ext IT3</t>
  </si>
  <si>
    <t>Porto Mercado Ext IT6</t>
  </si>
  <si>
    <t>Custo Estoque (R$/ton)</t>
  </si>
  <si>
    <t>aux</t>
  </si>
  <si>
    <t>aux2</t>
  </si>
  <si>
    <t>Taxa icms</t>
  </si>
  <si>
    <t>aa</t>
  </si>
  <si>
    <t>ICMS</t>
  </si>
  <si>
    <t>Taxa Total Envio imposto</t>
  </si>
  <si>
    <t>Silo Secagem</t>
  </si>
  <si>
    <t>Taxa Imposto total</t>
  </si>
  <si>
    <t>Imposto total</t>
  </si>
  <si>
    <t>aaa</t>
  </si>
  <si>
    <t>Taxa de Emissão CO2</t>
  </si>
  <si>
    <t>Taxa de Sequestro CO2</t>
  </si>
  <si>
    <t>Taxa Emissão CO2</t>
  </si>
  <si>
    <t>Taxa Sequestro CO2</t>
  </si>
  <si>
    <t>SUMX(Demanda_Interna,Demanda_Interna[Taxa Emissão CO2]*Demanda_Interna[Distância Silo-Comprador (km)]*Demanda_Interna[Envio (ton.) (min Custo)])+
    SUMX(Silo_Porto,Silo_Porto[Taxa Emissão CO2]*Silo_Porto[Distância (km)]*Silo_Porto[Silo-Porto min Custo])</t>
  </si>
  <si>
    <t>Local do Silo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</si>
</sst>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#,##0.0000"/>
    <numFmt numFmtId="165" formatCode="&quot;R$&quot;\ #,##0.00"/>
    <numFmt numFmtId="166" formatCode="0.000"/>
    <numFmt numFmtId="167" formatCode="0.00000"/>
    <numFmt numFmtId="168" formatCode="0.0000000"/>
    <numFmt numFmtId="169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4" fontId="0" fillId="0" borderId="0" xfId="1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26">
    <dxf>
      <numFmt numFmtId="167" formatCode="0.00000"/>
    </dxf>
    <dxf>
      <numFmt numFmtId="167" formatCode="0.00000"/>
    </dxf>
    <dxf>
      <numFmt numFmtId="2" formatCode="0.00"/>
    </dxf>
    <dxf>
      <numFmt numFmtId="2" formatCode="0.00"/>
    </dxf>
    <dxf>
      <numFmt numFmtId="168" formatCode="0.0000000"/>
    </dxf>
    <dxf>
      <numFmt numFmtId="168" formatCode="0.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00000"/>
    </dxf>
    <dxf>
      <numFmt numFmtId="2" formatCode="0.00"/>
    </dxf>
    <dxf>
      <numFmt numFmtId="166" formatCode="0.000"/>
    </dxf>
    <dxf>
      <numFmt numFmtId="168" formatCode="0.0000000"/>
    </dxf>
    <dxf>
      <numFmt numFmtId="2" formatCode="0.00"/>
    </dxf>
    <dxf>
      <numFmt numFmtId="164" formatCode="#,##0.0000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\OneDrive\&#193;rea%20de%20Trabalho\IC%202\dados_modelo_otimizacao%20-%20Copia.xlsx" TargetMode="External"/><Relationship Id="rId1" Type="http://schemas.openxmlformats.org/officeDocument/2006/relationships/externalLinkPath" Target="/Users/mathe/OneDrive/&#193;rea%20de%20Trabalho/IC%202/dados_modelo_otimizacao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T7CA\Documents\Supply%20Chain%20Test\dados_modelo_otimizacao.xlsx" TargetMode="External"/><Relationship Id="rId1" Type="http://schemas.openxmlformats.org/officeDocument/2006/relationships/externalLinkPath" Target="dados_modelo_otim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âncias Todas Combinações"/>
      <sheetName val="Centros"/>
      <sheetName val="Silos"/>
      <sheetName val="Dados Extras"/>
      <sheetName val="Distâncias Por Localidade"/>
      <sheetName val="Estoque"/>
      <sheetName val="Itens Soltos"/>
      <sheetName val="Compradores"/>
      <sheetName val="Demanda"/>
      <sheetName val="dados_modelo_otimizacao - Copi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âncias Todas Combinações"/>
      <sheetName val="Centros"/>
      <sheetName val="Silos"/>
      <sheetName val="Dados Extras"/>
      <sheetName val="Distâncias Por Localidade"/>
      <sheetName val="Estoque"/>
      <sheetName val="Compradores"/>
      <sheetName val="Itens Soltos"/>
      <sheetName val="Planilha1"/>
      <sheetName val="Planilha2"/>
      <sheetName val="Demanda"/>
      <sheetName val="Demanda Interna"/>
      <sheetName val="Silo - Porto"/>
      <sheetName val="dados_modelo_otimizaca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72DFC-CEFD-47F4-9EBC-4BA2B582551D}" name="Val_Min_CO2" displayName="Val_Min_CO2" ref="A1:B1487" totalsRowShown="0">
  <autoFilter ref="A1:B1487" xr:uid="{D7372DFC-CEFD-47F4-9EBC-4BA2B582551D}"/>
  <tableColumns count="2">
    <tableColumn id="1" xr3:uid="{3ECB1F4A-3ECD-4D82-BC26-DC91CB726EF6}" name="Variável"/>
    <tableColumn id="2" xr3:uid="{5585BCDE-7A08-4570-8EB5-95FE301BCB7A}" name="Valor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99F719-98DC-4318-8D21-18CA5F713EA6}" name="Tabela13" displayName="Tabela13" ref="AL2:AN386" totalsRowShown="0">
  <autoFilter ref="AL2:AN386" xr:uid="{6199F719-98DC-4318-8D21-18CA5F713EA6}"/>
  <tableColumns count="3">
    <tableColumn id="1" xr3:uid="{FEC21B3B-B04C-47A7-BF7E-7B8430FBBCBC}" name="destino"/>
    <tableColumn id="2" xr3:uid="{72F305D8-ED5B-42B8-8398-4BF3C5F75CE0}" name="Capacidade Silo (t)"/>
    <tableColumn id="3" xr3:uid="{A66BA975-4505-4460-BCA1-A43C341C2CBD}" name="Periodo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E4574E-5A8B-45A4-9D7B-CFD5C703354A}" name="Tabela17" displayName="Tabela17" ref="K22:M27" totalsRowShown="0">
  <autoFilter ref="K22:M27" xr:uid="{30E4574E-5A8B-45A4-9D7B-CFD5C703354A}"/>
  <sortState xmlns:xlrd2="http://schemas.microsoft.com/office/spreadsheetml/2017/richdata2" ref="K23:M27">
    <sortCondition descending="1" ref="L24:L27"/>
  </sortState>
  <tableColumns count="3">
    <tableColumn id="1" xr3:uid="{D8D22C4F-A8D6-4555-9153-5CC4C286CB5D}" name="Coluna1"/>
    <tableColumn id="2" xr3:uid="{CEAD0211-1E40-4BCC-8E32-D417C879AB03}" name="Coluna2">
      <calculatedColumnFormula>SUMIF(Tabela8[Estado],Tabela17[[#This Row],[Coluna1]],Tabela8[Produção (ton.)])</calculatedColumnFormula>
    </tableColumn>
    <tableColumn id="3" xr3:uid="{A47ADC8D-44BF-419A-9AF2-AF693DD0F118}" name="a">
      <calculatedColumnFormula>SUMIF(Tabela9[Estado],Tabela17[[#This Row],[Coluna1]],Tabela9[[Produção ]])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0AB15-3F40-4B7F-BB2B-01DE1B86AD94}" name="Produtor_Silo" displayName="Produtor_Silo" ref="A1:AA385" totalsRowShown="0">
  <autoFilter ref="A1:AA385" xr:uid="{C160AB15-3F40-4B7F-BB2B-01DE1B86AD94}"/>
  <tableColumns count="27">
    <tableColumn id="1" xr3:uid="{4E2A849F-15D3-472C-986C-9DB877D874E4}" name="origem"/>
    <tableColumn id="2" xr3:uid="{5A36E9CD-5203-4F0E-95CC-0BDF4BB13AF0}" name="destino"/>
    <tableColumn id="3" xr3:uid="{92B4AE02-29E1-42D7-8B92-C799F48D4F66}" name="Localidade Estado do Silo"/>
    <tableColumn id="4" xr3:uid="{53B7E583-3E17-43B3-8854-E2993EF435CE}" name="Latitude Silo"/>
    <tableColumn id="5" xr3:uid="{7AF43779-F679-4171-9DA6-C0A44BCD635F}" name="Longitude Silo"/>
    <tableColumn id="6" xr3:uid="{674F8163-94D9-4301-B1B4-1352E9707F1C}" name="distancia_metros"/>
    <tableColumn id="7" xr3:uid="{2B2CE901-FB3E-4720-8E4C-4F9CC1A76FE8}" name="distancia_km" dataDxfId="14"/>
    <tableColumn id="8" xr3:uid="{20CCF3FF-0814-4D1B-A78B-A5004BB7B30C}" name="Capacidade Silo (t)"/>
    <tableColumn id="9" xr3:uid="{959AC58E-0F54-4613-ABA7-44B92F37E737}" name="Estado Origem"/>
    <tableColumn id="10" xr3:uid="{5EC56B9F-E7AF-48E4-86A8-1E41568A288C}" name="Estado Silo"/>
    <tableColumn id="11" xr3:uid="{2B171321-FC0B-4ACE-8FE9-877F25F83593}" name="Custo Armazenamento Extra/t"/>
    <tableColumn id="12" xr3:uid="{59AC0131-D8EC-4FD5-8387-4853F8308872}" name="Periodo"/>
    <tableColumn id="13" xr3:uid="{FE607CE3-51E3-4CF6-AB8B-49EF9A132E68}" name="Safra"/>
    <tableColumn id="14" xr3:uid="{1F591B57-185A-441E-A92A-342EAF583CBF}" name="Custo Ativação Silo"/>
    <tableColumn id="26" xr3:uid="{23A2D096-DC4B-482C-B175-DCB7720A2E0A}" name="Taxa de Emissão CO2" dataDxfId="13"/>
    <tableColumn id="27" xr3:uid="{126E4957-B17A-439C-BA0D-F7FC48017463}" name="Taxa de Sequestro CO2"/>
    <tableColumn id="16" xr3:uid="{DBCD4B80-374F-4E8F-B96A-D2C45A8B7433}" name="Variaveis Decisão Transporte Estado-Silo"/>
    <tableColumn id="18" xr3:uid="{5CDEC8DE-E4C6-4212-9D40-445847C222A2}" name="Valor Variável Transporte min CO2">
      <calculatedColumnFormula>INDEX(Val_Min_CO2[],MATCH(Produtor_Silo[[#This Row],[Variaveis Decisão Transporte Estado-Silo]],Val_Min_CO2[Variável],0),2)</calculatedColumnFormula>
    </tableColumn>
    <tableColumn id="19" xr3:uid="{98F5E854-96D4-4BE8-8611-2D552114815B}" name="Valor Variável Transporte min Custo">
      <calculatedColumnFormula>INDEX(Val_min_Custo[],MATCH(Produtor_Silo[[#This Row],[Variaveis Decisão Transporte Estado-Silo]],Val_min_Custo[Variável],0),2)</calculatedColumnFormula>
    </tableColumn>
    <tableColumn id="17" xr3:uid="{FBB6F1F5-42CD-40FB-BB85-EBFE02D1F197}" name="Transporte Produtor-Silo it.3">
      <calculatedColumnFormula>INDEX(ITERAC3[],MATCH(Produtor_Silo[[#This Row],[Variaveis Decisão Transporte Estado-Silo]],ITERAC3[Variável],0),2)</calculatedColumnFormula>
    </tableColumn>
    <tableColumn id="20" xr3:uid="{B451F8E6-2999-44EE-97B5-1C288DB3E550}" name="TransporteProdutor-Silo  it.6">
      <calculatedColumnFormula>INDEX(ITERAC6[],MATCH(Produtor_Silo[[#This Row],[Variaveis Decisão Transporte Estado-Silo]],ITERAC6[Variável],0),2)</calculatedColumnFormula>
    </tableColumn>
    <tableColumn id="15" xr3:uid="{A4E248BC-F96B-4A4E-9DCD-EB23E93CEF3F}" name="Taxa icms">
      <calculatedColumnFormula>INDEX([2]!Tabela4[#Data],MATCH(Produtor_Silo[[#This Row],[aa]],[2]!Tabela4[aaa],0),17)</calculatedColumnFormula>
    </tableColumn>
    <tableColumn id="23" xr3:uid="{FAC8D764-ED6B-4319-ABF5-909011D03EF1}" name="Coluna1"/>
    <tableColumn id="21" xr3:uid="{3E5C46B5-7DFA-4422-9E29-055138BE4ECE}" name="Taxa Total Envio imposto" dataDxfId="12"/>
    <tableColumn id="22" xr3:uid="{CADB70FE-7F1F-4E27-AD35-BD9E745F9772}" name="Silo Secagem"/>
    <tableColumn id="24" xr3:uid="{3E90272B-B993-4883-B211-9286C8F254CC}" name="aa">
      <calculatedColumnFormula>Produtor_Silo[[#This Row],[Estado Origem]]&amp;Produtor_Silo[[#This Row],[Estado Silo]]</calculatedColumnFormula>
    </tableColumn>
    <tableColumn id="25" xr3:uid="{80F02EE1-E53D-4BAC-ABA0-76345997F563}" name="aaa">
      <calculatedColumnFormula>Produtor_Silo[[#This Row],[destino]]&amp;Produtor_Silo[[#This Row],[Periodo]]&amp;Produtor_Silo[[#This Row],[Safra]]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CC509F-EA8D-4249-ACE2-AC80ED124C21}" name="Tabela11" displayName="Tabela11" ref="A1:B1489" totalsRowShown="0">
  <autoFilter ref="A1:B1489" xr:uid="{FFCC509F-EA8D-4249-ACE2-AC80ED124C21}"/>
  <tableColumns count="2">
    <tableColumn id="1" xr3:uid="{AF4CF9FF-3F01-4BCF-92EF-630618FF5B33}" name="Variável"/>
    <tableColumn id="2" xr3:uid="{37A534CB-4153-4893-901F-3BF4E63BACB3}" name="Valor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23230-4111-4D0A-8D1E-9181F47135A2}" name="Demanda_Interna" displayName="Demanda_Interna" ref="A1:U649" totalsRowShown="0">
  <autoFilter ref="A1:U649" xr:uid="{84E23230-4111-4D0A-8D1E-9181F47135A2}"/>
  <tableColumns count="21">
    <tableColumn id="1" xr3:uid="{8358301C-113F-46D7-9AAA-BA179E3C0EDE}" name="Mercado"/>
    <tableColumn id="2" xr3:uid="{A0459AE1-3549-46F0-BB28-3CC7DB865676}" name="Periodo"/>
    <tableColumn id="3" xr3:uid="{CE0AF2DF-D726-427F-9DC5-291A55C0AB81}" name="Demanda(t)"/>
    <tableColumn id="4" xr3:uid="{80327471-7EC1-4E6D-A763-7CE26922809E}" name="Mercado Estado"/>
    <tableColumn id="5" xr3:uid="{EE310AD0-729E-4FCC-9280-6D574B3E84D3}" name="Silo"/>
    <tableColumn id="6" xr3:uid="{AAF1DE99-80C4-4905-AB21-6F880B373385}" name="Distância Silo-Comprador (m)"/>
    <tableColumn id="7" xr3:uid="{FEC3E43A-5BA6-4CEC-B2EE-EA8CFDB6E53D}" name="Distância Silo-Comprador (km)" dataDxfId="11"/>
    <tableColumn id="8" xr3:uid="{BEB98B90-AB9E-43A3-B59A-B9B39E1E5052}" name="Estado Silo"/>
    <tableColumn id="20" xr3:uid="{D09CF3B2-12A6-473B-9F7C-1272825558BE}" name="Taxa Emissão CO2" dataDxfId="10"/>
    <tableColumn id="21" xr3:uid="{4F4BC19D-425D-40A2-81C2-83C6919B2D5F}" name="Taxa Sequestro CO2" dataDxfId="9"/>
    <tableColumn id="9" xr3:uid="{2B04FBF9-FC6A-48CA-A952-557BD5A4BD46}" name="Variaveis Decisão Transporte Silo-Mercado"/>
    <tableColumn id="10" xr3:uid="{1E00A9AF-E93C-4FDF-99BA-D8D0D10D3CC9}" name="Envio (ton.) (min CO2)">
      <calculatedColumnFormula>INDEX(Val_Min_CO2[],MATCH(Demanda_Interna[[#This Row],[Variaveis Decisão Transporte Silo-Mercado]],Val_Min_CO2[Variável],0),2)</calculatedColumnFormula>
    </tableColumn>
    <tableColumn id="11" xr3:uid="{5B8BB428-325B-4A14-B1B2-59C7568C9E9F}" name="Envio (ton.) (min Custo)">
      <calculatedColumnFormula>INDEX(Val_min_Custo[],MATCH(Demanda_Interna[[#This Row],[Variaveis Decisão Transporte Silo-Mercado]],Val_min_Custo[Variável],0),2)</calculatedColumnFormula>
    </tableColumn>
    <tableColumn id="12" xr3:uid="{2FE197F6-235C-4A88-B148-A9F59297A8A0}" name="DEMANDA INTERNA IT3">
      <calculatedColumnFormula>INDEX(ITERAC3[],MATCH(Demanda_Interna[[#This Row],[Variaveis Decisão Transporte Silo-Mercado]],ITERAC3[Variável],0),2)</calculatedColumnFormula>
    </tableColumn>
    <tableColumn id="13" xr3:uid="{ED429345-07AC-4CF9-B00E-055A1746F268}" name="DEMANDA INTERNA IT6">
      <calculatedColumnFormula>INDEX(ITERAC6[],MATCH(Demanda_Interna[[#This Row],[Variaveis Decisão Transporte Silo-Mercado]],ITERAC6[Variável],0),2)</calculatedColumnFormula>
    </tableColumn>
    <tableColumn id="16" xr3:uid="{A8276F2C-F18E-430C-8255-04911266D167}" name="ICMS"/>
    <tableColumn id="14" xr3:uid="{6D3E7A29-560B-43C2-8E0C-3AF775C6F5FD}" name="a">
      <calculatedColumnFormula>Demanda_Interna[[#This Row],[Mercado]]&amp;Demanda_Interna[[#This Row],[Periodo]]</calculatedColumnFormula>
    </tableColumn>
    <tableColumn id="18" xr3:uid="{9CFB3EE2-20BB-41D9-9A3E-E3EBE8D835DC}" name="Coluna1"/>
    <tableColumn id="15" xr3:uid="{216F4B9D-7E07-4F8B-87FD-8BA5F03809EA}" name="aa">
      <calculatedColumnFormula>Demanda_Interna[[#This Row],[Mercado Estado]]&amp;Demanda_Interna[[#This Row],[Estado Silo]]</calculatedColumnFormula>
    </tableColumn>
    <tableColumn id="17" xr3:uid="{504853F3-6273-41AD-802B-42F33910949D}" name="Taxa Imposto total" dataDxfId="8">
      <calculatedColumnFormula>Demanda_Interna[[#This Row],[ICMS]]*Demanda_Interna[[#This Row],[Coluna1]]</calculatedColumnFormula>
    </tableColumn>
    <tableColumn id="19" xr3:uid="{323B4256-1E23-4E07-A367-5ADD0F84622A}" name="Localidade Silo">
      <calculatedColumnFormula>INDEX(Produtor_Silo[],MATCH(Demanda_Interna[[#This Row],[Silo]],Produtor_Silo[destino],0),3)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5D52B8-BECD-4CC0-AF57-39385D1D3E2B}" name="Area_Utilizada" displayName="Area_Utilizada" ref="A1:O49" totalsRowShown="0">
  <autoFilter ref="A1:O49" xr:uid="{595D52B8-BECD-4CC0-AF57-39385D1D3E2B}"/>
  <tableColumns count="15">
    <tableColumn id="1" xr3:uid="{09ADC99A-816A-4250-9439-4C0C8A7F0157}" name="Localidade"/>
    <tableColumn id="2" xr3:uid="{F99574C1-B1D8-448A-86EA-21D15E3B42D4}" name="Estado"/>
    <tableColumn id="15" xr3:uid="{17F64494-0F7D-46A5-9256-6A4F3F103EB0}" name="Taxa Sequestro CO2" dataDxfId="7"/>
    <tableColumn id="3" xr3:uid="{A02349A9-7C2D-46E5-BE04-A6D629118E54}" name="Área Disponível (ha)"/>
    <tableColumn id="4" xr3:uid="{DBD8FF4F-EEAA-425B-9DA0-AB8B5480F494}" name="Custo de Produção/ha"/>
    <tableColumn id="5" xr3:uid="{7822F60B-1C04-4352-BC99-44350761D24A}" name="Produtividade Safra(t/ha)"/>
    <tableColumn id="6" xr3:uid="{7D3AA3D2-0FB6-4E8F-96B1-4F7A1D8D8039}" name="Periodo Relativo"/>
    <tableColumn id="7" xr3:uid="{45CAB3E9-92E0-42AE-87EF-E70C72C7FC39}" name="Safra Relativa"/>
    <tableColumn id="8" xr3:uid="{618DBAB5-1F61-4C5F-BF22-3037E78CB0FC}" name="Variaveis Decisão Área Utilizada"/>
    <tableColumn id="9" xr3:uid="{4FBE5A28-549C-4F19-A8F5-EAB942FE9B12}" name="Área (min CO2)">
      <calculatedColumnFormula>INDEX(Val_Min_CO2[],MATCH(Area_Utilizada[[#This Row],[Variaveis Decisão Área Utilizada]],Val_Min_CO2[Variável],0),2)</calculatedColumnFormula>
    </tableColumn>
    <tableColumn id="10" xr3:uid="{EEB6F0C7-5A4C-409F-8578-7F7D75C42DC4}" name="Área (min Custo)">
      <calculatedColumnFormula>INDEX(Val_min_Custo[],MATCH(Area_Utilizada[[#This Row],[Variaveis Decisão Área Utilizada]],Val_min_Custo[Variável],0),2)</calculatedColumnFormula>
    </tableColumn>
    <tableColumn id="11" xr3:uid="{2493D1E9-2CBF-404B-9864-20724C8C9AF1}" name="AREA IT3">
      <calculatedColumnFormula>INDEX(ITERAC3[],MATCH(Area_Utilizada[[#This Row],[Variaveis Decisão Área Utilizada]],ITERAC3[Variável],0),2)</calculatedColumnFormula>
    </tableColumn>
    <tableColumn id="12" xr3:uid="{B0C24085-38BA-4C02-85CD-244FBCBF7D6D}" name="AREA IT6">
      <calculatedColumnFormula>INDEX(ITERAC6[],MATCH(Area_Utilizada[[#This Row],[Variaveis Decisão Área Utilizada]],ITERAC6[Variável],0),2)</calculatedColumnFormula>
    </tableColumn>
    <tableColumn id="13" xr3:uid="{446ED5EC-E563-4DAB-9ED6-614C6A8ABC0B}" name="aux">
      <calculatedColumnFormula>Area_Utilizada[[#This Row],[Localidade]]&amp;Area_Utilizada[[#This Row],[Periodo Relativo]]</calculatedColumnFormula>
    </tableColumn>
    <tableColumn id="14" xr3:uid="{B3E924A1-F38D-422A-9536-575698F7C03E}" name="aux2">
      <calculatedColumnFormula>Area_Utilizada[[#This Row],[Localidade]]&amp;Area_Utilizada[[#This Row],[Periodo Relativo]]&amp;Area_Utilizada[[#This Row],[Safra Relativa]]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C887FA-EB64-47CD-8590-CFD03CABB516}" name="Ativacao_Silo" displayName="Ativacao_Silo" ref="A1:L73" totalsRowShown="0">
  <autoFilter ref="A1:L73" xr:uid="{EBC887FA-EB64-47CD-8590-CFD03CABB516}"/>
  <tableColumns count="12">
    <tableColumn id="1" xr3:uid="{DC5FFADB-3724-4591-BC02-1CD6827E8085}" name="destino"/>
    <tableColumn id="2" xr3:uid="{4F5C10EC-3E7E-4454-8FA3-F3BD9586CBF1}" name="Periodo"/>
    <tableColumn id="3" xr3:uid="{6B051CA5-865F-43B0-82B3-E75920E901AB}" name="Custo Ativação Silo"/>
    <tableColumn id="4" xr3:uid="{A4776E97-9CA1-4766-9D11-99504FF12EE2}" name="Capacidade Silo (t)"/>
    <tableColumn id="5" xr3:uid="{62C4BE5D-C7AA-4657-BF01-DC93C551E3AB}" name="Localidade Estado do Silo"/>
    <tableColumn id="6" xr3:uid="{9F34F32D-7809-4776-9F11-99EBE1221D14}" name="Variaveis de Ativação Binárias"/>
    <tableColumn id="7" xr3:uid="{49ADC2BD-BF4B-4678-8A82-DC32DB9832A5}" name="Limite por Modal(ton)"/>
    <tableColumn id="8" xr3:uid="{FF92711F-C30B-43E9-AD2B-BBCFB8108AB1}" name="Estado"/>
    <tableColumn id="9" xr3:uid="{FE4C41F4-3EB5-43DD-9B67-7575DC633B52}" name="Ativação min CO2">
      <calculatedColumnFormula>INDEX(Val_Min_CO2[],MATCH(Ativacao_Silo[[#This Row],[Variaveis de Ativação Binárias]],Val_Min_CO2[Variável],0),2)</calculatedColumnFormula>
    </tableColumn>
    <tableColumn id="10" xr3:uid="{88164810-44B4-4C8C-BA36-DE4016A9650A}" name="Ativação min Custo">
      <calculatedColumnFormula>INDEX(Val_min_Custo[],MATCH(Ativacao_Silo[[#This Row],[Variaveis de Ativação Binárias]],Val_min_Custo[Variável],0),2)</calculatedColumnFormula>
    </tableColumn>
    <tableColumn id="11" xr3:uid="{8A226D92-A886-430E-976E-6620B588E123}" name="ATIVACAO SILO IT3">
      <calculatedColumnFormula>INDEX(ITERAC3[],MATCH(Ativacao_Silo[[#This Row],[Variaveis de Ativação Binárias]],ITERAC3[Variável],0),2)</calculatedColumnFormula>
    </tableColumn>
    <tableColumn id="12" xr3:uid="{C31EF215-657B-46A3-8ADD-55EFA5C01F9F}" name="ATIVACAO SILO IT6">
      <calculatedColumnFormula>INDEX(ITERAC6[],MATCH(Ativacao_Silo[[#This Row],[Variaveis de Ativação Binárias]],ITERAC6[Variável],0),2)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4147B-741D-426D-B000-1C36D6877511}" name="Silo_Porto" displayName="Silo_Porto" ref="A1:S289" totalsRowShown="0">
  <autoFilter ref="A1:S289" xr:uid="{AE84147B-741D-426D-B000-1C36D6877511}"/>
  <tableColumns count="19">
    <tableColumn id="1" xr3:uid="{50009F63-376B-4C9B-98E6-3CE3774936C0}" name="Localidade Silo"/>
    <tableColumn id="2" xr3:uid="{EE77EF27-706E-434E-9864-2EDFDF8EC3C9}" name="Porto"/>
    <tableColumn id="19" xr3:uid="{CE71DB38-DB4F-42CA-806D-A3693FD980AB}" name="Local do Silo">
      <calculatedColumnFormula>INDEX(Produtor_Silo[],MATCH(Silo_Porto[[#This Row],[Localidade Silo]],Produtor_Silo[destino],0),3)</calculatedColumnFormula>
    </tableColumn>
    <tableColumn id="3" xr3:uid="{F5FD5679-C32C-45EC-BDB3-3274E3F74514}" name="Capacidade Porto"/>
    <tableColumn id="4" xr3:uid="{9E9A8206-D26B-4048-9F61-05D1F6C14666}" name="Período"/>
    <tableColumn id="5" xr3:uid="{96D8CECF-CE1F-41BF-91F2-372469FB8C3D}" name="Distância (km)" dataDxfId="6"/>
    <tableColumn id="6" xr3:uid="{192A2542-B99A-443E-9B77-C94516C7D9F9}" name="Estado Silo"/>
    <tableColumn id="17" xr3:uid="{4D5A5323-A7DE-4B7D-9E39-541C549D0FD8}" name="Taxa Emissão CO2" dataDxfId="5"/>
    <tableColumn id="18" xr3:uid="{259AAB67-64CF-4313-A3B5-3FD772C7143F}" name="Taxa Sequestro CO2" dataDxfId="4"/>
    <tableColumn id="7" xr3:uid="{349BD981-8840-480B-A868-B26E4E249FFD}" name="Estado Porto"/>
    <tableColumn id="8" xr3:uid="{A1CED67B-452B-41B3-B840-36362EEAD88C}" name="Variaveis Decisão Transporte Silo-Porto"/>
    <tableColumn id="9" xr3:uid="{042E5F37-9FDE-470C-B849-3CC11C0BC62D}" name="Silo-Porto min CO2">
      <calculatedColumnFormula>INDEX(Val_Min_CO2[],MATCH(Silo_Porto[[#This Row],[Variaveis Decisão Transporte Silo-Porto]],Val_Min_CO2[Variável],0),2)</calculatedColumnFormula>
    </tableColumn>
    <tableColumn id="10" xr3:uid="{F32A700E-9F1B-4B7B-A645-EB1591A28952}" name="Silo-Porto min Custo">
      <calculatedColumnFormula>INDEX(Val_min_Custo[],MATCH(Silo_Porto[[#This Row],[Variaveis Decisão Transporte Silo-Porto]],Val_min_Custo[Variável],0),2)</calculatedColumnFormula>
    </tableColumn>
    <tableColumn id="11" xr3:uid="{3C0A7994-3CA3-4AF0-8D7C-C3EB6ACF2079}" name="Silo-Porto IT3">
      <calculatedColumnFormula>INDEX(ITERAC3[],MATCH(Silo_Porto[[#This Row],[Variaveis Decisão Transporte Silo-Porto]],ITERAC3[Variável],0),2)</calculatedColumnFormula>
    </tableColumn>
    <tableColumn id="12" xr3:uid="{2FDB539E-7E62-455E-A1C0-9BB6DBC98D16}" name="Silo-Porto IT6">
      <calculatedColumnFormula>INDEX(ITERAC6[],MATCH(Silo_Porto[[#This Row],[Variaveis Decisão Transporte Silo-Porto]],ITERAC6[Variável],0),2)</calculatedColumnFormula>
    </tableColumn>
    <tableColumn id="14" xr3:uid="{9844A77D-C9D1-4E3F-8511-742FE43413D9}" name="ICMS"/>
    <tableColumn id="16" xr3:uid="{2EC7873D-7AE3-4336-90D2-3BCDD3829B0F}" name="Coluna1"/>
    <tableColumn id="13" xr3:uid="{B4E4218F-3C8D-41E8-B818-051BFE4F47C6}" name="a">
      <calculatedColumnFormula>Silo_Porto[[#This Row],[Estado Silo]]&amp;Silo_Porto[[#This Row],[Estado Porto]]</calculatedColumnFormula>
    </tableColumn>
    <tableColumn id="15" xr3:uid="{7FBF8C4B-DF20-4598-A0E5-386729C695CB}" name="Imposto total" dataDxfId="3">
      <calculatedColumnFormula>Silo_Porto[[#This Row],[ICMS]]*Silo_Porto[[#This Row],[Coluna1]]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8708A2-89B9-4D41-890E-39DEC8599E96}" name="Porto_Externo" displayName="Porto_Externo" ref="A1:N9" totalsRowShown="0">
  <autoFilter ref="A1:N9" xr:uid="{538708A2-89B9-4D41-890E-39DEC8599E96}"/>
  <sortState xmlns:xlrd2="http://schemas.microsoft.com/office/spreadsheetml/2017/richdata2" ref="A2:N9">
    <sortCondition descending="1" ref="E5:E9"/>
  </sortState>
  <tableColumns count="14">
    <tableColumn id="1" xr3:uid="{AAFFDCC2-2134-4182-A3F6-F83EF4A9E2F2}" name="Porto"/>
    <tableColumn id="2" xr3:uid="{998F0EAA-E56F-4367-91BF-CD0BFE09E1AE}" name="Mercado Externo"/>
    <tableColumn id="11" xr3:uid="{4873A70D-36D0-4931-BE3E-7D9025F96B40}" name="Estado Porto"/>
    <tableColumn id="3" xr3:uid="{2FD07E02-AD67-4188-9440-E482F749B66A}" name="Distância (km)" dataDxfId="2"/>
    <tableColumn id="4" xr3:uid="{EC9F5AF5-0507-4ACC-911A-90078D4EAB00}" name="Custo de Exportação por ton."/>
    <tableColumn id="5" xr3:uid="{0E76ED15-AD2E-4661-8A04-9A411402D582}" name="Custo de Transporte (RS/ton/km)" dataDxfId="1"/>
    <tableColumn id="6" xr3:uid="{2615F929-C331-4449-92C0-2095CE98D308}" name="Taxa de Emissão ( ton CO2 /ton.*km)" dataDxfId="0"/>
    <tableColumn id="7" xr3:uid="{9D29E308-C592-4418-958E-8D2B3C73BD24}" name="Demanda"/>
    <tableColumn id="8" xr3:uid="{5D8A6379-4440-448C-B4C1-EF79FB29F9DA}" name="Periodo"/>
    <tableColumn id="9" xr3:uid="{C499914F-CA6C-4EBA-BAB1-BFCDBC6C6C87}" name="Variaveis Decisão Transporte Porto-Mercado_Externo"/>
    <tableColumn id="12" xr3:uid="{68696212-0DC9-4172-98A6-7388CCB29163}" name="Valores Porto - Mercado min CO2">
      <calculatedColumnFormula>INDEX(Val_Min_CO2[],MATCH(Porto_Externo[[#This Row],[Variaveis Decisão Transporte Porto-Mercado_Externo]],Val_Min_CO2[Variável],0),2)</calculatedColumnFormula>
    </tableColumn>
    <tableColumn id="13" xr3:uid="{34535994-3BB2-4EA6-8AC2-170907403F18}" name="Valores Porto - Mercado min Custo">
      <calculatedColumnFormula>INDEX(Val_min_Custo[],MATCH(Porto_Externo[[#This Row],[Variaveis Decisão Transporte Porto-Mercado_Externo]],Val_min_Custo[Variável],0),2)</calculatedColumnFormula>
    </tableColumn>
    <tableColumn id="14" xr3:uid="{D25ACEA5-4086-45CE-BDBF-FFB0B3FFB062}" name="Porto Mercado Ext IT3">
      <calculatedColumnFormula>INDEX(ITERAC3[],MATCH(Porto_Externo[[#This Row],[Variaveis Decisão Transporte Porto-Mercado_Externo]],ITERAC3[Variável],0),2)</calculatedColumnFormula>
    </tableColumn>
    <tableColumn id="15" xr3:uid="{9C259DD8-369D-4996-B72C-54E76EEE2731}" name="Porto Mercado Ext IT6">
      <calculatedColumnFormula>INDEX(ITERAC6[],MATCH(Porto_Externo[[#This Row],[Variaveis Decisão Transporte Porto-Mercado_Externo]],ITERAC6[Variável],0),2)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75767AF-23C8-4223-B412-45F243F37EC6}" name="Tabela14" displayName="Tabela14" ref="A1:A27" totalsRowShown="0">
  <autoFilter ref="A1:A27" xr:uid="{475767AF-23C8-4223-B412-45F243F37EC6}"/>
  <tableColumns count="1">
    <tableColumn id="1" xr3:uid="{FB74FD37-426C-4DDD-B203-638932B04F2E}" name="Coluna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5FC3D-715B-4D1A-AC38-4546BB2BBEA0}" name="Val_min_Custo" displayName="Val_min_Custo" ref="A1:B1521" totalsRowShown="0">
  <autoFilter ref="A1:B1521" xr:uid="{E655FC3D-715B-4D1A-AC38-4546BB2BBEA0}"/>
  <tableColumns count="2">
    <tableColumn id="1" xr3:uid="{B4C44112-F690-41FC-9589-07BDB39CF1CC}" name="Variável"/>
    <tableColumn id="2" xr3:uid="{70F7FD93-5A60-483A-A43D-46FC87C47DDF}" name="Valo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40596B5-56CC-4E95-A422-F7AAA4937264}" name="ITERAC3" displayName="ITERAC3" ref="A1:B1522" totalsRowShown="0">
  <autoFilter ref="A1:B1522" xr:uid="{340596B5-56CC-4E95-A422-F7AAA4937264}"/>
  <tableColumns count="2">
    <tableColumn id="1" xr3:uid="{E410F03A-02CE-4563-9935-43360E7EB737}" name="Variável"/>
    <tableColumn id="2" xr3:uid="{4DBE5474-F525-417E-8108-4D7D64917B36}" name="Valo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BAA79AE-FE30-4A6E-B64E-4E799E2DA912}" name="ITERAC6" displayName="ITERAC6" ref="A1:B1522" totalsRowShown="0">
  <autoFilter ref="A1:B1522" xr:uid="{6BAA79AE-FE30-4A6E-B64E-4E799E2DA912}"/>
  <tableColumns count="2">
    <tableColumn id="1" xr3:uid="{5A9CCC07-04E1-479D-95A9-F0429BC2B239}" name="Variável"/>
    <tableColumn id="2" xr3:uid="{FF780B29-B2B3-4AE2-BFA5-D720CFC4BDCB}" name="Valo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7D301D-51F2-433C-9528-4B78689D72A3}" name="Estoque" displayName="Estoque" ref="A1:J37" totalsRowShown="0">
  <autoFilter ref="A1:J37" xr:uid="{6E7D301D-51F2-433C-9528-4B78689D72A3}"/>
  <tableColumns count="10">
    <tableColumn id="1" xr3:uid="{BC72F790-9130-4E3D-ABCA-41E8A1568C9F}" name="Silo"/>
    <tableColumn id="6" xr3:uid="{978341CE-BCB9-4C17-8368-C740F8CA5342}" name="Estado"/>
    <tableColumn id="2" xr3:uid="{E7EB0CEF-3EE6-44C3-8BA6-2341807F3C78}" name="Periodo"/>
    <tableColumn id="3" xr3:uid="{5BD5465C-81BE-4EEB-83BE-46D9509A4280}" name="Variaveis Decisão Estoque-Perido"/>
    <tableColumn id="4" xr3:uid="{5D51C32C-F51B-4381-8364-E955582E3397}" name="variaveis min co2">
      <calculatedColumnFormula>INDEX(Val_Min_CO2[],MATCH(Estoque[[#This Row],[Variaveis Decisão Estoque-Perido]],Val_Min_CO2[Variável],0),2)</calculatedColumnFormula>
    </tableColumn>
    <tableColumn id="5" xr3:uid="{F48A3A81-564B-45FD-AD17-DF20FFE06C91}" name="variaveis min custo">
      <calculatedColumnFormula>INDEX(Val_min_Custo[],MATCH(Estoque[[#This Row],[Variaveis Decisão Estoque-Perido]],Val_min_Custo[Variável],0),2)</calculatedColumnFormula>
    </tableColumn>
    <tableColumn id="7" xr3:uid="{01E7AEEB-40C2-4C0A-83EE-8FB5283CC537}" name="Variavel estoque it.3">
      <calculatedColumnFormula>INDEX(ITERAC3[],MATCH(Estoque[[#This Row],[Variaveis Decisão Estoque-Perido]],ITERAC3[Variável],0),2)</calculatedColumnFormula>
    </tableColumn>
    <tableColumn id="8" xr3:uid="{2EBDB5DC-1E20-41F4-8536-2FEB69F5FC11}" name="Variavel estoque it.6">
      <calculatedColumnFormula>INDEX(ITERAC6[],MATCH(Estoque[[#This Row],[Variaveis Decisão Estoque-Perido]],ITERAC6[Variável],0),2)</calculatedColumnFormula>
    </tableColumn>
    <tableColumn id="9" xr3:uid="{F1BB9567-D38F-41C3-BF3F-DD78FC1AAFF8}" name="Custo Estoque (R$/ton)"/>
    <tableColumn id="10" xr3:uid="{AA78C307-2FD0-41EB-ACE9-55ECAB79A4FA}" name="Localidade Silo">
      <calculatedColumnFormula>INDEX(Produtor_Silo[],MATCH(Estoque[[#This Row],[Silo]],Produtor_Silo[destino],0),3)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EC5507-5FA7-4227-8041-F806A08769A3}" name="Tabela8" displayName="Tabela8" ref="B2:K13" totalsRowShown="0">
  <autoFilter ref="B2:K13" xr:uid="{55EC5507-5FA7-4227-8041-F806A08769A3}"/>
  <tableColumns count="10">
    <tableColumn id="1" xr3:uid="{D89E37CA-E98A-453C-B947-CE9268600560}" name="Estado"/>
    <tableColumn id="2" xr3:uid="{9B8A0492-61B2-4637-97BF-1B127435EFB9}" name="Produção (ton.)" dataDxfId="25">
      <calculatedColumnFormula>SUMIFS(Produtor_Silo[Valor Variável Transporte min CO2],Produtor_Silo[Estado Origem],Tabela8[[#This Row],[Estado]],Produtor_Silo[Periodo],Tabela8[[#This Row],[Periodo]])</calculatedColumnFormula>
    </tableColumn>
    <tableColumn id="3" xr3:uid="{01A0A9A8-3EFF-4F14-94D0-07B99F56DCFB}" name="Periodo" dataDxfId="24"/>
    <tableColumn id="4" xr3:uid="{2E3A60C0-F5B3-4065-856C-E35A706D5266}" name="Silos Ativados" dataDxfId="23">
      <calculatedColumnFormula>SUMIFS(Ativacao_Silo[Ativação min CO2],Ativacao_Silo[Estado],Tabela8[[#This Row],[Estado]],Ativacao_Silo[Periodo],Tabela8[[#This Row],[Periodo]])</calculatedColumnFormula>
    </tableColumn>
    <tableColumn id="5" xr3:uid="{3E5A7662-9468-4F76-9EBC-FFA5EE6625B8}" name="Área Utilizada (ha)" dataDxfId="22">
      <calculatedColumnFormula>SUMIFS(Area_Utilizada[Área (min CO2)],Area_Utilizada[Estado],Tabela8[[#This Row],[Estado]],Area_Utilizada[Periodo Relativo],Tabela8[[#This Row],[Periodo]])</calculatedColumnFormula>
    </tableColumn>
    <tableColumn id="6" xr3:uid="{B9F1A54E-3F6A-447A-95DE-6063E90155D7}" name="Distância em Km (Estado-Silo)" dataDxfId="21">
      <calculatedColumnFormula>SUMIFS(Produtor_Silo[distancia_km],Produtor_Silo[Estado Origem],Tabela8[[#This Row],[Estado]],Produtor_Silo[Periodo],Tabela8[[#This Row],[Periodo]],Produtor_Silo[Valor Variável Transporte min CO2],"&lt;&gt;0")</calculatedColumnFormula>
    </tableColumn>
    <tableColumn id="7" xr3:uid="{3057863A-F1D1-43CD-BC1C-AEA19DD7DE9A}" name="Distância em Km (Silo - Mercado)" dataDxfId="20">
      <calculatedColumnFormula>SUMIFS(Demanda_Interna[Distância Silo-Comprador (km)],Demanda_Interna[Estado Silo],Tabela8[[#This Row],[Estado]],Demanda_Interna[Periodo],Tabela8[[#This Row],[Periodo]],Demanda_Interna[Envio (ton.) (min CO2)],"&lt;&gt;0")</calculatedColumnFormula>
    </tableColumn>
    <tableColumn id="8" xr3:uid="{CB0884EB-87D9-426E-9D51-91F9037F5B0E}" name="Estoque Silo" dataDxfId="19">
      <calculatedColumnFormula>SUMIFS(Estoque[variaveis min co2],Estoque[Estado],Tabela8[[#This Row],[Estado]],Estoque[Periodo],Tabela8[[#This Row],[Periodo]])</calculatedColumnFormula>
    </tableColumn>
    <tableColumn id="9" xr3:uid="{53C84D7C-4B30-490D-BDE0-739CDC766A06}" name="Enviado (ton.)" dataDxfId="18">
      <calculatedColumnFormula>SUMIFS(Demanda_Interna[Envio (ton.) (min CO2)],Demanda_Interna[Estado Silo],Tabela8[[#This Row],[Estado]],Demanda_Interna[Periodo],Tabela8[[#This Row],[Periodo]])</calculatedColumnFormula>
    </tableColumn>
    <tableColumn id="11" xr3:uid="{66296254-7F97-4906-AAEE-BA83308C5442}" name="Enviado Porto (ton.)" dataDxfId="1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1AB32F-7E66-4070-B725-E8D837F5C88D}" name="Tabela9" displayName="Tabela9" ref="S2:AA13" totalsRowShown="0">
  <autoFilter ref="S2:AA13" xr:uid="{0D1AB32F-7E66-4070-B725-E8D837F5C88D}"/>
  <tableColumns count="9">
    <tableColumn id="1" xr3:uid="{8CDEC2A1-540D-412F-96C7-DEB84EFFB529}" name="Estado"/>
    <tableColumn id="2" xr3:uid="{40E8BA8C-630B-4A9D-87F5-2EC153DB1E65}" name="Produção ">
      <calculatedColumnFormula>SUMIFS(Produtor_Silo[Valor Variável Transporte min Custo],Produtor_Silo[Estado Origem],Tabela9[[#This Row],[Estado]],Produtor_Silo[Periodo],Tabela9[[#This Row],[Periodo]])</calculatedColumnFormula>
    </tableColumn>
    <tableColumn id="3" xr3:uid="{0B71805F-9C53-4D54-A82C-B1FD46EB0D4F}" name="Periodo"/>
    <tableColumn id="4" xr3:uid="{B61C79AF-A32A-4307-A427-089E47BE2D9D}" name="Silos Ativados">
      <calculatedColumnFormula>SUMIFS(Ativacao_Silo[Ativação min Custo],Ativacao_Silo[Estado],Tabela9[[#This Row],[Estado]],Ativacao_Silo[Periodo],Tabela9[[#This Row],[Periodo]])</calculatedColumnFormula>
    </tableColumn>
    <tableColumn id="5" xr3:uid="{FB37745F-6BE3-489D-95BE-DD22B74C2A44}" name="Área Utilizada (ha)">
      <calculatedColumnFormula>SUMIFS(Area_Utilizada[Área (min Custo)],Area_Utilizada[Estado],Tabela9[[#This Row],[Estado]],Area_Utilizada[Periodo Relativo],Tabela9[[#This Row],[Periodo]])</calculatedColumnFormula>
    </tableColumn>
    <tableColumn id="6" xr3:uid="{D5284D8C-432F-4C4F-8427-48502E441AA0}" name="Distância em Km (Estado-Silo)">
      <calculatedColumnFormula>SUMIFS(Produtor_Silo[distancia_km],Produtor_Silo[Estado Origem],Tabela9[[#This Row],[Estado]],Produtor_Silo[Periodo],Tabela9[[#This Row],[Periodo]],Produtor_Silo[Valor Variável Transporte min Custo],"&lt;&gt;0")</calculatedColumnFormula>
    </tableColumn>
    <tableColumn id="7" xr3:uid="{4FE6ECC1-3228-462C-8028-C7D2E793B2AA}" name="Distância em Km (Silo - Mercado)">
      <calculatedColumnFormula>SUMIFS(Demanda_Interna[Distância Silo-Comprador (km)],Demanda_Interna[Estado Silo],Tabela9[[#This Row],[Estado]],Demanda_Interna[Periodo],Tabela9[[#This Row],[Periodo]],Demanda_Interna[Envio (ton.) (min Custo)],"&lt;&gt;0")</calculatedColumnFormula>
    </tableColumn>
    <tableColumn id="8" xr3:uid="{369CE1CA-6CA2-41C4-A916-683367D1D2ED}" name="Estoque">
      <calculatedColumnFormula>SUMIFS(Estoque[variaveis min custo],Estoque[Estado],Tabela9[[#This Row],[Estado]],Estoque[Periodo],Tabela9[[#This Row],[Periodo]])</calculatedColumnFormula>
    </tableColumn>
    <tableColumn id="9" xr3:uid="{9504896B-8634-4642-A3C3-8E5BCFA8EEDB}" name="Enviado (ton.)">
      <calculatedColumnFormula>SUMIFS(Demanda_Interna[Envio (ton.) (min Custo)],Demanda_Interna[Estado Silo],Tabela9[[#This Row],[Estado]],Demanda_Interna[Periodo],Tabela9[[#This Row],[Periodo]])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1DC438-6213-4A65-8C4C-D3F97B78F21B}" name="Tabela10" displayName="Tabela10" ref="N2:P5" totalsRowShown="0">
  <autoFilter ref="N2:P5" xr:uid="{8D1DC438-6213-4A65-8C4C-D3F97B78F21B}"/>
  <tableColumns count="3">
    <tableColumn id="1" xr3:uid="{AF29BF05-4B6F-4F0F-85A0-A6DEBB9C038F}" name="Otimização"/>
    <tableColumn id="2" xr3:uid="{8068C16C-2EDA-464D-AB0E-F79EC849EA2F}" name="Função Custo (R$)" dataDxfId="16"/>
    <tableColumn id="3" xr3:uid="{06D58D9D-129E-40A1-84F6-C680A359FDA7}" name="Função CO2 (ton.)" dataDxfId="1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381668-BDCF-4FC5-9EDF-5EE88667AE56}" name="Tabela12" displayName="Tabela12" ref="AD2:AH4" totalsRowShown="0">
  <autoFilter ref="AD2:AH4" xr:uid="{93381668-BDCF-4FC5-9EDF-5EE88667AE56}"/>
  <tableColumns count="5">
    <tableColumn id="1" xr3:uid="{0B776FDB-127E-488E-BFD5-AC9769E80CA1}" name="Capacidade Total">
      <calculatedColumnFormula>SUMIF(Tabela13[Periodo],Tabela12[[#This Row],[Periodo]],Tabela13[Capacidade Silo (t)])</calculatedColumnFormula>
    </tableColumn>
    <tableColumn id="2" xr3:uid="{8D90FA42-B939-446B-93B5-D8CDA18C1CDF}" name="Demanda">
      <calculatedColumnFormula>SUMIF([1]!Tabela12[Periodo],Tabela12[[#This Row],[Periodo]],[1]!Tabela12[Demanda(t)])</calculatedColumnFormula>
    </tableColumn>
    <tableColumn id="3" xr3:uid="{BD9037B0-FDC0-4227-8AA4-36D90350409C}" name="Periodo"/>
    <tableColumn id="4" xr3:uid="{163FE3B9-B4F1-4BD2-8A6C-42953A5C8415}" name="Razao D/C">
      <calculatedColumnFormula>Tabela12[[#This Row],[Demanda]]/Tabela12[[#This Row],[Capacidade Total]]</calculatedColumnFormula>
    </tableColumn>
    <tableColumn id="5" xr3:uid="{0920F77E-A7C9-4001-B3F2-F49C5D9A41DD}" name="Razao C/D">
      <calculatedColumnFormula>Tabela12[[#This Row],[Capacidade Total]]/Tabela12[[#This Row],[Demanda]]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5"/>
  <sheetViews>
    <sheetView workbookViewId="0"/>
  </sheetViews>
  <sheetFormatPr defaultRowHeight="15" x14ac:dyDescent="0.25"/>
  <cols>
    <col min="1" max="1" width="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295110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224440.5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506632</v>
      </c>
    </row>
    <row r="96" spans="1:2" x14ac:dyDescent="0.25">
      <c r="A96" t="s">
        <v>96</v>
      </c>
      <c r="B96">
        <v>465248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128114.5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495749.2</v>
      </c>
    </row>
    <row r="102" spans="1:2" x14ac:dyDescent="0.25">
      <c r="A102" t="s">
        <v>102</v>
      </c>
      <c r="B102">
        <v>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313829.5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0</v>
      </c>
    </row>
    <row r="107" spans="1:2" x14ac:dyDescent="0.25">
      <c r="A107" t="s">
        <v>107</v>
      </c>
      <c r="B107">
        <v>1295616</v>
      </c>
    </row>
    <row r="108" spans="1:2" x14ac:dyDescent="0.25">
      <c r="A108" t="s">
        <v>108</v>
      </c>
      <c r="B108">
        <v>701568</v>
      </c>
    </row>
    <row r="109" spans="1:2" x14ac:dyDescent="0.25">
      <c r="A109" t="s">
        <v>109</v>
      </c>
      <c r="B109">
        <v>0</v>
      </c>
    </row>
    <row r="110" spans="1:2" x14ac:dyDescent="0.25">
      <c r="A110" t="s">
        <v>776</v>
      </c>
      <c r="B110">
        <v>2916868.5</v>
      </c>
    </row>
    <row r="111" spans="1:2" x14ac:dyDescent="0.25">
      <c r="A111" t="s">
        <v>777</v>
      </c>
      <c r="B111">
        <v>3079106.8</v>
      </c>
    </row>
    <row r="112" spans="1:2" x14ac:dyDescent="0.25">
      <c r="A112" t="s">
        <v>778</v>
      </c>
      <c r="B112">
        <v>0</v>
      </c>
    </row>
    <row r="113" spans="1:2" x14ac:dyDescent="0.25">
      <c r="A113" t="s">
        <v>779</v>
      </c>
      <c r="B113">
        <v>5837761.7000000002</v>
      </c>
    </row>
    <row r="114" spans="1:2" x14ac:dyDescent="0.25">
      <c r="A114" t="s">
        <v>780</v>
      </c>
      <c r="B114">
        <v>0</v>
      </c>
    </row>
    <row r="115" spans="1:2" x14ac:dyDescent="0.25">
      <c r="A115" t="s">
        <v>781</v>
      </c>
      <c r="B115">
        <v>0</v>
      </c>
    </row>
    <row r="116" spans="1:2" x14ac:dyDescent="0.25">
      <c r="A116" t="s">
        <v>782</v>
      </c>
      <c r="B116">
        <v>0</v>
      </c>
    </row>
    <row r="117" spans="1:2" x14ac:dyDescent="0.25">
      <c r="A117" t="s">
        <v>783</v>
      </c>
      <c r="B117">
        <v>0</v>
      </c>
    </row>
    <row r="118" spans="1:2" x14ac:dyDescent="0.25">
      <c r="A118" t="s">
        <v>784</v>
      </c>
      <c r="B118">
        <v>0</v>
      </c>
    </row>
    <row r="119" spans="1:2" x14ac:dyDescent="0.25">
      <c r="A119" t="s">
        <v>785</v>
      </c>
      <c r="B119">
        <v>0</v>
      </c>
    </row>
    <row r="120" spans="1:2" x14ac:dyDescent="0.25">
      <c r="A120" t="s">
        <v>786</v>
      </c>
      <c r="B120">
        <v>0</v>
      </c>
    </row>
    <row r="121" spans="1:2" x14ac:dyDescent="0.25">
      <c r="A121" t="s">
        <v>787</v>
      </c>
      <c r="B121">
        <v>0</v>
      </c>
    </row>
    <row r="122" spans="1:2" x14ac:dyDescent="0.25">
      <c r="A122" t="s">
        <v>788</v>
      </c>
      <c r="B122">
        <v>0</v>
      </c>
    </row>
    <row r="123" spans="1:2" x14ac:dyDescent="0.25">
      <c r="A123" t="s">
        <v>789</v>
      </c>
      <c r="B123">
        <v>0</v>
      </c>
    </row>
    <row r="124" spans="1:2" x14ac:dyDescent="0.25">
      <c r="A124" t="s">
        <v>790</v>
      </c>
      <c r="B124">
        <v>0</v>
      </c>
    </row>
    <row r="125" spans="1:2" x14ac:dyDescent="0.25">
      <c r="A125" t="s">
        <v>791</v>
      </c>
      <c r="B125">
        <v>0</v>
      </c>
    </row>
    <row r="126" spans="1:2" x14ac:dyDescent="0.25">
      <c r="A126" t="s">
        <v>792</v>
      </c>
      <c r="B126">
        <v>0</v>
      </c>
    </row>
    <row r="127" spans="1:2" x14ac:dyDescent="0.25">
      <c r="A127" t="s">
        <v>793</v>
      </c>
      <c r="B127">
        <v>0</v>
      </c>
    </row>
    <row r="128" spans="1:2" x14ac:dyDescent="0.25">
      <c r="A128" t="s">
        <v>794</v>
      </c>
      <c r="B128">
        <v>0</v>
      </c>
    </row>
    <row r="129" spans="1:2" x14ac:dyDescent="0.25">
      <c r="A129" t="s">
        <v>795</v>
      </c>
      <c r="B129">
        <v>0</v>
      </c>
    </row>
    <row r="130" spans="1:2" x14ac:dyDescent="0.25">
      <c r="A130" t="s">
        <v>796</v>
      </c>
      <c r="B130">
        <v>0</v>
      </c>
    </row>
    <row r="131" spans="1:2" x14ac:dyDescent="0.25">
      <c r="A131" t="s">
        <v>797</v>
      </c>
      <c r="B131">
        <v>0</v>
      </c>
    </row>
    <row r="132" spans="1:2" x14ac:dyDescent="0.25">
      <c r="A132" t="s">
        <v>798</v>
      </c>
      <c r="B132">
        <v>0</v>
      </c>
    </row>
    <row r="133" spans="1:2" x14ac:dyDescent="0.25">
      <c r="A133" t="s">
        <v>799</v>
      </c>
      <c r="B133">
        <v>0</v>
      </c>
    </row>
    <row r="134" spans="1:2" x14ac:dyDescent="0.25">
      <c r="A134" t="s">
        <v>800</v>
      </c>
      <c r="B134">
        <v>0</v>
      </c>
    </row>
    <row r="135" spans="1:2" x14ac:dyDescent="0.25">
      <c r="A135" t="s">
        <v>801</v>
      </c>
      <c r="B135">
        <v>0</v>
      </c>
    </row>
    <row r="136" spans="1:2" x14ac:dyDescent="0.25">
      <c r="A136" t="s">
        <v>802</v>
      </c>
      <c r="B136">
        <v>0</v>
      </c>
    </row>
    <row r="137" spans="1:2" x14ac:dyDescent="0.25">
      <c r="A137" t="s">
        <v>803</v>
      </c>
      <c r="B137">
        <v>0</v>
      </c>
    </row>
    <row r="138" spans="1:2" x14ac:dyDescent="0.25">
      <c r="A138" t="s">
        <v>804</v>
      </c>
      <c r="B138">
        <v>0</v>
      </c>
    </row>
    <row r="139" spans="1:2" x14ac:dyDescent="0.25">
      <c r="A139" t="s">
        <v>805</v>
      </c>
      <c r="B139">
        <v>0</v>
      </c>
    </row>
    <row r="140" spans="1:2" x14ac:dyDescent="0.25">
      <c r="A140" t="s">
        <v>806</v>
      </c>
      <c r="B140">
        <v>0</v>
      </c>
    </row>
    <row r="141" spans="1:2" x14ac:dyDescent="0.25">
      <c r="A141" t="s">
        <v>807</v>
      </c>
      <c r="B141">
        <v>0</v>
      </c>
    </row>
    <row r="142" spans="1:2" x14ac:dyDescent="0.25">
      <c r="A142" t="s">
        <v>808</v>
      </c>
      <c r="B142">
        <v>707224</v>
      </c>
    </row>
    <row r="143" spans="1:2" x14ac:dyDescent="0.25">
      <c r="A143" t="s">
        <v>809</v>
      </c>
      <c r="B143">
        <v>707224</v>
      </c>
    </row>
    <row r="144" spans="1:2" x14ac:dyDescent="0.25">
      <c r="A144" t="s">
        <v>810</v>
      </c>
      <c r="B144">
        <v>0</v>
      </c>
    </row>
    <row r="145" spans="1:2" x14ac:dyDescent="0.25">
      <c r="A145" t="s">
        <v>811</v>
      </c>
      <c r="B145">
        <v>0</v>
      </c>
    </row>
    <row r="146" spans="1:2" x14ac:dyDescent="0.25">
      <c r="A146" t="s">
        <v>812</v>
      </c>
      <c r="B146">
        <v>0</v>
      </c>
    </row>
    <row r="147" spans="1:2" x14ac:dyDescent="0.25">
      <c r="A147" t="s">
        <v>813</v>
      </c>
      <c r="B147">
        <v>0</v>
      </c>
    </row>
    <row r="148" spans="1:2" x14ac:dyDescent="0.25">
      <c r="A148" t="s">
        <v>814</v>
      </c>
      <c r="B148">
        <v>0</v>
      </c>
    </row>
    <row r="149" spans="1:2" x14ac:dyDescent="0.25">
      <c r="A149" t="s">
        <v>815</v>
      </c>
      <c r="B149">
        <v>0</v>
      </c>
    </row>
    <row r="150" spans="1:2" x14ac:dyDescent="0.25">
      <c r="A150" t="s">
        <v>816</v>
      </c>
      <c r="B150">
        <v>0</v>
      </c>
    </row>
    <row r="151" spans="1:2" x14ac:dyDescent="0.25">
      <c r="A151" t="s">
        <v>817</v>
      </c>
      <c r="B151">
        <v>0</v>
      </c>
    </row>
    <row r="152" spans="1:2" x14ac:dyDescent="0.25">
      <c r="A152" t="s">
        <v>818</v>
      </c>
      <c r="B152">
        <v>0</v>
      </c>
    </row>
    <row r="153" spans="1:2" x14ac:dyDescent="0.25">
      <c r="A153" t="s">
        <v>819</v>
      </c>
      <c r="B153">
        <v>0</v>
      </c>
    </row>
    <row r="154" spans="1:2" x14ac:dyDescent="0.25">
      <c r="A154" t="s">
        <v>820</v>
      </c>
      <c r="B154">
        <v>0</v>
      </c>
    </row>
    <row r="155" spans="1:2" x14ac:dyDescent="0.25">
      <c r="A155" t="s">
        <v>821</v>
      </c>
      <c r="B155">
        <v>0</v>
      </c>
    </row>
    <row r="156" spans="1:2" x14ac:dyDescent="0.25">
      <c r="A156" t="s">
        <v>822</v>
      </c>
      <c r="B156">
        <v>0</v>
      </c>
    </row>
    <row r="157" spans="1:2" x14ac:dyDescent="0.25">
      <c r="A157" t="s">
        <v>823</v>
      </c>
      <c r="B157">
        <v>0</v>
      </c>
    </row>
    <row r="158" spans="1:2" x14ac:dyDescent="0.25">
      <c r="A158" t="s">
        <v>824</v>
      </c>
      <c r="B158">
        <v>514080</v>
      </c>
    </row>
    <row r="159" spans="1:2" x14ac:dyDescent="0.25">
      <c r="A159" t="s">
        <v>825</v>
      </c>
      <c r="B159">
        <v>514080</v>
      </c>
    </row>
    <row r="160" spans="1:2" x14ac:dyDescent="0.25">
      <c r="A160" t="s">
        <v>826</v>
      </c>
      <c r="B160">
        <v>0</v>
      </c>
    </row>
    <row r="161" spans="1:2" x14ac:dyDescent="0.25">
      <c r="A161" t="s">
        <v>827</v>
      </c>
      <c r="B161">
        <v>0</v>
      </c>
    </row>
    <row r="162" spans="1:2" x14ac:dyDescent="0.25">
      <c r="A162" t="s">
        <v>828</v>
      </c>
      <c r="B162">
        <v>0</v>
      </c>
    </row>
    <row r="163" spans="1:2" x14ac:dyDescent="0.25">
      <c r="A163" t="s">
        <v>829</v>
      </c>
      <c r="B163">
        <v>0</v>
      </c>
    </row>
    <row r="164" spans="1:2" x14ac:dyDescent="0.25">
      <c r="A164" t="s">
        <v>830</v>
      </c>
      <c r="B164">
        <v>0</v>
      </c>
    </row>
    <row r="165" spans="1:2" x14ac:dyDescent="0.25">
      <c r="A165" t="s">
        <v>831</v>
      </c>
      <c r="B165">
        <v>0</v>
      </c>
    </row>
    <row r="166" spans="1:2" x14ac:dyDescent="0.25">
      <c r="A166" t="s">
        <v>832</v>
      </c>
      <c r="B166">
        <v>612584</v>
      </c>
    </row>
    <row r="167" spans="1:2" x14ac:dyDescent="0.25">
      <c r="A167" t="s">
        <v>833</v>
      </c>
      <c r="B167">
        <v>612584</v>
      </c>
    </row>
    <row r="168" spans="1:2" x14ac:dyDescent="0.25">
      <c r="A168" t="s">
        <v>834</v>
      </c>
      <c r="B168">
        <v>0</v>
      </c>
    </row>
    <row r="169" spans="1:2" x14ac:dyDescent="0.25">
      <c r="A169" t="s">
        <v>835</v>
      </c>
      <c r="B169">
        <v>0</v>
      </c>
    </row>
    <row r="170" spans="1:2" x14ac:dyDescent="0.25">
      <c r="A170" t="s">
        <v>836</v>
      </c>
      <c r="B170">
        <v>0</v>
      </c>
    </row>
    <row r="171" spans="1:2" x14ac:dyDescent="0.25">
      <c r="A171" t="s">
        <v>837</v>
      </c>
      <c r="B171">
        <v>0</v>
      </c>
    </row>
    <row r="172" spans="1:2" x14ac:dyDescent="0.25">
      <c r="A172" t="s">
        <v>838</v>
      </c>
      <c r="B172">
        <v>0</v>
      </c>
    </row>
    <row r="173" spans="1:2" x14ac:dyDescent="0.25">
      <c r="A173" t="s">
        <v>839</v>
      </c>
      <c r="B173">
        <v>0</v>
      </c>
    </row>
    <row r="174" spans="1:2" x14ac:dyDescent="0.25">
      <c r="A174" t="s">
        <v>840</v>
      </c>
      <c r="B174">
        <v>455672</v>
      </c>
    </row>
    <row r="175" spans="1:2" x14ac:dyDescent="0.25">
      <c r="A175" t="s">
        <v>841</v>
      </c>
      <c r="B175">
        <v>455672</v>
      </c>
    </row>
    <row r="176" spans="1:2" x14ac:dyDescent="0.25">
      <c r="A176" t="s">
        <v>842</v>
      </c>
      <c r="B176">
        <v>0</v>
      </c>
    </row>
    <row r="177" spans="1:2" x14ac:dyDescent="0.25">
      <c r="A177" t="s">
        <v>843</v>
      </c>
      <c r="B177">
        <v>0</v>
      </c>
    </row>
    <row r="178" spans="1:2" x14ac:dyDescent="0.25">
      <c r="A178" t="s">
        <v>844</v>
      </c>
      <c r="B178">
        <v>0</v>
      </c>
    </row>
    <row r="179" spans="1:2" x14ac:dyDescent="0.25">
      <c r="A179" t="s">
        <v>845</v>
      </c>
      <c r="B179">
        <v>0</v>
      </c>
    </row>
    <row r="180" spans="1:2" x14ac:dyDescent="0.25">
      <c r="A180" t="s">
        <v>846</v>
      </c>
      <c r="B180">
        <v>0</v>
      </c>
    </row>
    <row r="181" spans="1:2" x14ac:dyDescent="0.25">
      <c r="A181" t="s">
        <v>847</v>
      </c>
      <c r="B181">
        <v>0</v>
      </c>
    </row>
    <row r="182" spans="1:2" x14ac:dyDescent="0.25">
      <c r="A182" t="s">
        <v>848</v>
      </c>
      <c r="B182">
        <v>0</v>
      </c>
    </row>
    <row r="183" spans="1:2" x14ac:dyDescent="0.25">
      <c r="A183" t="s">
        <v>849</v>
      </c>
      <c r="B183">
        <v>0</v>
      </c>
    </row>
    <row r="184" spans="1:2" x14ac:dyDescent="0.25">
      <c r="A184" t="s">
        <v>850</v>
      </c>
      <c r="B184">
        <v>0</v>
      </c>
    </row>
    <row r="185" spans="1:2" x14ac:dyDescent="0.25">
      <c r="A185" t="s">
        <v>851</v>
      </c>
      <c r="B185">
        <v>0</v>
      </c>
    </row>
    <row r="186" spans="1:2" x14ac:dyDescent="0.25">
      <c r="A186" t="s">
        <v>852</v>
      </c>
      <c r="B186">
        <v>0</v>
      </c>
    </row>
    <row r="187" spans="1:2" x14ac:dyDescent="0.25">
      <c r="A187" t="s">
        <v>853</v>
      </c>
      <c r="B187">
        <v>0</v>
      </c>
    </row>
    <row r="188" spans="1:2" x14ac:dyDescent="0.25">
      <c r="A188" t="s">
        <v>854</v>
      </c>
      <c r="B188">
        <v>0</v>
      </c>
    </row>
    <row r="189" spans="1:2" x14ac:dyDescent="0.25">
      <c r="A189" t="s">
        <v>855</v>
      </c>
      <c r="B189">
        <v>0</v>
      </c>
    </row>
    <row r="190" spans="1:2" x14ac:dyDescent="0.25">
      <c r="A190" t="s">
        <v>856</v>
      </c>
      <c r="B190">
        <v>0</v>
      </c>
    </row>
    <row r="191" spans="1:2" x14ac:dyDescent="0.25">
      <c r="A191" t="s">
        <v>857</v>
      </c>
      <c r="B191">
        <v>0</v>
      </c>
    </row>
    <row r="192" spans="1:2" x14ac:dyDescent="0.25">
      <c r="A192" t="s">
        <v>858</v>
      </c>
      <c r="B192">
        <v>0</v>
      </c>
    </row>
    <row r="193" spans="1:2" x14ac:dyDescent="0.25">
      <c r="A193" t="s">
        <v>859</v>
      </c>
      <c r="B193">
        <v>0</v>
      </c>
    </row>
    <row r="194" spans="1:2" x14ac:dyDescent="0.25">
      <c r="A194" t="s">
        <v>860</v>
      </c>
      <c r="B194">
        <v>0</v>
      </c>
    </row>
    <row r="195" spans="1:2" x14ac:dyDescent="0.25">
      <c r="A195" t="s">
        <v>861</v>
      </c>
      <c r="B195">
        <v>0</v>
      </c>
    </row>
    <row r="196" spans="1:2" x14ac:dyDescent="0.25">
      <c r="A196" t="s">
        <v>862</v>
      </c>
      <c r="B196">
        <v>0</v>
      </c>
    </row>
    <row r="197" spans="1:2" x14ac:dyDescent="0.25">
      <c r="A197" t="s">
        <v>863</v>
      </c>
      <c r="B197">
        <v>0</v>
      </c>
    </row>
    <row r="198" spans="1:2" x14ac:dyDescent="0.25">
      <c r="A198" t="s">
        <v>864</v>
      </c>
      <c r="B198">
        <v>0</v>
      </c>
    </row>
    <row r="199" spans="1:2" x14ac:dyDescent="0.25">
      <c r="A199" t="s">
        <v>865</v>
      </c>
      <c r="B199">
        <v>0</v>
      </c>
    </row>
    <row r="200" spans="1:2" x14ac:dyDescent="0.25">
      <c r="A200" t="s">
        <v>866</v>
      </c>
      <c r="B200">
        <v>0</v>
      </c>
    </row>
    <row r="201" spans="1:2" x14ac:dyDescent="0.25">
      <c r="A201" t="s">
        <v>867</v>
      </c>
      <c r="B201">
        <v>0</v>
      </c>
    </row>
    <row r="202" spans="1:2" x14ac:dyDescent="0.25">
      <c r="A202" t="s">
        <v>868</v>
      </c>
      <c r="B202">
        <v>0</v>
      </c>
    </row>
    <row r="203" spans="1:2" x14ac:dyDescent="0.25">
      <c r="A203" t="s">
        <v>869</v>
      </c>
      <c r="B203">
        <v>0</v>
      </c>
    </row>
    <row r="204" spans="1:2" x14ac:dyDescent="0.25">
      <c r="A204" t="s">
        <v>870</v>
      </c>
      <c r="B204">
        <v>0</v>
      </c>
    </row>
    <row r="205" spans="1:2" x14ac:dyDescent="0.25">
      <c r="A205" t="s">
        <v>871</v>
      </c>
      <c r="B205">
        <v>0</v>
      </c>
    </row>
    <row r="206" spans="1:2" x14ac:dyDescent="0.25">
      <c r="A206" t="s">
        <v>872</v>
      </c>
      <c r="B206">
        <v>0</v>
      </c>
    </row>
    <row r="207" spans="1:2" x14ac:dyDescent="0.25">
      <c r="A207" t="s">
        <v>873</v>
      </c>
      <c r="B207">
        <v>0</v>
      </c>
    </row>
    <row r="208" spans="1:2" x14ac:dyDescent="0.25">
      <c r="A208" t="s">
        <v>874</v>
      </c>
      <c r="B208">
        <v>0</v>
      </c>
    </row>
    <row r="209" spans="1:2" x14ac:dyDescent="0.25">
      <c r="A209" t="s">
        <v>875</v>
      </c>
      <c r="B209">
        <v>0</v>
      </c>
    </row>
    <row r="210" spans="1:2" x14ac:dyDescent="0.25">
      <c r="A210" t="s">
        <v>876</v>
      </c>
      <c r="B210">
        <v>0</v>
      </c>
    </row>
    <row r="211" spans="1:2" x14ac:dyDescent="0.25">
      <c r="A211" t="s">
        <v>877</v>
      </c>
      <c r="B211">
        <v>0</v>
      </c>
    </row>
    <row r="212" spans="1:2" x14ac:dyDescent="0.25">
      <c r="A212" t="s">
        <v>878</v>
      </c>
      <c r="B212">
        <v>0</v>
      </c>
    </row>
    <row r="213" spans="1:2" x14ac:dyDescent="0.25">
      <c r="A213" t="s">
        <v>879</v>
      </c>
      <c r="B213">
        <v>0</v>
      </c>
    </row>
    <row r="214" spans="1:2" x14ac:dyDescent="0.25">
      <c r="A214" t="s">
        <v>880</v>
      </c>
      <c r="B214">
        <v>601748</v>
      </c>
    </row>
    <row r="215" spans="1:2" x14ac:dyDescent="0.25">
      <c r="A215" t="s">
        <v>881</v>
      </c>
      <c r="B215">
        <v>298239.7</v>
      </c>
    </row>
    <row r="216" spans="1:2" x14ac:dyDescent="0.25">
      <c r="A216" t="s">
        <v>882</v>
      </c>
      <c r="B216">
        <v>0</v>
      </c>
    </row>
    <row r="217" spans="1:2" x14ac:dyDescent="0.25">
      <c r="A217" t="s">
        <v>883</v>
      </c>
      <c r="B217">
        <v>0</v>
      </c>
    </row>
    <row r="218" spans="1:2" x14ac:dyDescent="0.25">
      <c r="A218" t="s">
        <v>884</v>
      </c>
      <c r="B218">
        <v>0</v>
      </c>
    </row>
    <row r="219" spans="1:2" x14ac:dyDescent="0.25">
      <c r="A219" t="s">
        <v>885</v>
      </c>
      <c r="B219">
        <v>0</v>
      </c>
    </row>
    <row r="220" spans="1:2" x14ac:dyDescent="0.25">
      <c r="A220" t="s">
        <v>886</v>
      </c>
      <c r="B220">
        <v>0</v>
      </c>
    </row>
    <row r="221" spans="1:2" x14ac:dyDescent="0.25">
      <c r="A221" t="s">
        <v>887</v>
      </c>
      <c r="B221">
        <v>0</v>
      </c>
    </row>
    <row r="222" spans="1:2" x14ac:dyDescent="0.25">
      <c r="A222" t="s">
        <v>888</v>
      </c>
      <c r="B222">
        <v>0</v>
      </c>
    </row>
    <row r="223" spans="1:2" x14ac:dyDescent="0.25">
      <c r="A223" t="s">
        <v>889</v>
      </c>
      <c r="B223">
        <v>0</v>
      </c>
    </row>
    <row r="224" spans="1:2" x14ac:dyDescent="0.25">
      <c r="A224" t="s">
        <v>890</v>
      </c>
      <c r="B224">
        <v>0</v>
      </c>
    </row>
    <row r="225" spans="1:2" x14ac:dyDescent="0.25">
      <c r="A225" t="s">
        <v>891</v>
      </c>
      <c r="B225">
        <v>0</v>
      </c>
    </row>
    <row r="226" spans="1:2" x14ac:dyDescent="0.25">
      <c r="A226" t="s">
        <v>892</v>
      </c>
      <c r="B226">
        <v>0</v>
      </c>
    </row>
    <row r="227" spans="1:2" x14ac:dyDescent="0.25">
      <c r="A227" t="s">
        <v>893</v>
      </c>
      <c r="B227">
        <v>0</v>
      </c>
    </row>
    <row r="228" spans="1:2" x14ac:dyDescent="0.25">
      <c r="A228" t="s">
        <v>894</v>
      </c>
      <c r="B228">
        <v>0</v>
      </c>
    </row>
    <row r="229" spans="1:2" x14ac:dyDescent="0.25">
      <c r="A229" t="s">
        <v>895</v>
      </c>
      <c r="B229">
        <v>0</v>
      </c>
    </row>
    <row r="230" spans="1:2" x14ac:dyDescent="0.25">
      <c r="A230" t="s">
        <v>896</v>
      </c>
      <c r="B230">
        <v>0</v>
      </c>
    </row>
    <row r="231" spans="1:2" x14ac:dyDescent="0.25">
      <c r="A231" t="s">
        <v>897</v>
      </c>
      <c r="B231">
        <v>0</v>
      </c>
    </row>
    <row r="232" spans="1:2" x14ac:dyDescent="0.25">
      <c r="A232" t="s">
        <v>898</v>
      </c>
      <c r="B232">
        <v>0</v>
      </c>
    </row>
    <row r="233" spans="1:2" x14ac:dyDescent="0.25">
      <c r="A233" t="s">
        <v>899</v>
      </c>
      <c r="B233">
        <v>0</v>
      </c>
    </row>
    <row r="234" spans="1:2" x14ac:dyDescent="0.25">
      <c r="A234" t="s">
        <v>900</v>
      </c>
      <c r="B234">
        <v>0</v>
      </c>
    </row>
    <row r="235" spans="1:2" x14ac:dyDescent="0.25">
      <c r="A235" t="s">
        <v>901</v>
      </c>
      <c r="B235">
        <v>0</v>
      </c>
    </row>
    <row r="236" spans="1:2" x14ac:dyDescent="0.25">
      <c r="A236" t="s">
        <v>902</v>
      </c>
      <c r="B236">
        <v>0</v>
      </c>
    </row>
    <row r="237" spans="1:2" x14ac:dyDescent="0.25">
      <c r="A237" t="s">
        <v>903</v>
      </c>
      <c r="B237">
        <v>0</v>
      </c>
    </row>
    <row r="238" spans="1:2" x14ac:dyDescent="0.25">
      <c r="A238" t="s">
        <v>904</v>
      </c>
      <c r="B238">
        <v>0</v>
      </c>
    </row>
    <row r="239" spans="1:2" x14ac:dyDescent="0.25">
      <c r="A239" t="s">
        <v>905</v>
      </c>
      <c r="B239">
        <v>0</v>
      </c>
    </row>
    <row r="240" spans="1:2" x14ac:dyDescent="0.25">
      <c r="A240" t="s">
        <v>906</v>
      </c>
      <c r="B240">
        <v>0</v>
      </c>
    </row>
    <row r="241" spans="1:2" x14ac:dyDescent="0.25">
      <c r="A241" t="s">
        <v>907</v>
      </c>
      <c r="B241">
        <v>0</v>
      </c>
    </row>
    <row r="242" spans="1:2" x14ac:dyDescent="0.25">
      <c r="A242" t="s">
        <v>908</v>
      </c>
      <c r="B242">
        <v>0</v>
      </c>
    </row>
    <row r="243" spans="1:2" x14ac:dyDescent="0.25">
      <c r="A243" t="s">
        <v>909</v>
      </c>
      <c r="B243">
        <v>0</v>
      </c>
    </row>
    <row r="244" spans="1:2" x14ac:dyDescent="0.25">
      <c r="A244" t="s">
        <v>910</v>
      </c>
      <c r="B244">
        <v>0</v>
      </c>
    </row>
    <row r="245" spans="1:2" x14ac:dyDescent="0.25">
      <c r="A245" t="s">
        <v>911</v>
      </c>
      <c r="B245">
        <v>0</v>
      </c>
    </row>
    <row r="246" spans="1:2" x14ac:dyDescent="0.25">
      <c r="A246" t="s">
        <v>912</v>
      </c>
      <c r="B246">
        <v>0</v>
      </c>
    </row>
    <row r="247" spans="1:2" x14ac:dyDescent="0.25">
      <c r="A247" t="s">
        <v>913</v>
      </c>
      <c r="B247">
        <v>0</v>
      </c>
    </row>
    <row r="248" spans="1:2" x14ac:dyDescent="0.25">
      <c r="A248" t="s">
        <v>914</v>
      </c>
      <c r="B248">
        <v>0</v>
      </c>
    </row>
    <row r="249" spans="1:2" x14ac:dyDescent="0.25">
      <c r="A249" t="s">
        <v>915</v>
      </c>
      <c r="B249">
        <v>0</v>
      </c>
    </row>
    <row r="250" spans="1:2" x14ac:dyDescent="0.25">
      <c r="A250" t="s">
        <v>916</v>
      </c>
      <c r="B250">
        <v>0</v>
      </c>
    </row>
    <row r="251" spans="1:2" x14ac:dyDescent="0.25">
      <c r="A251" t="s">
        <v>917</v>
      </c>
      <c r="B251">
        <v>0</v>
      </c>
    </row>
    <row r="252" spans="1:2" x14ac:dyDescent="0.25">
      <c r="A252" t="s">
        <v>918</v>
      </c>
      <c r="B252">
        <v>0</v>
      </c>
    </row>
    <row r="253" spans="1:2" x14ac:dyDescent="0.25">
      <c r="A253" t="s">
        <v>919</v>
      </c>
      <c r="B253">
        <v>0</v>
      </c>
    </row>
    <row r="254" spans="1:2" x14ac:dyDescent="0.25">
      <c r="A254" t="s">
        <v>920</v>
      </c>
      <c r="B254">
        <v>0</v>
      </c>
    </row>
    <row r="255" spans="1:2" x14ac:dyDescent="0.25">
      <c r="A255" t="s">
        <v>921</v>
      </c>
      <c r="B255">
        <v>0</v>
      </c>
    </row>
    <row r="256" spans="1:2" x14ac:dyDescent="0.25">
      <c r="A256" t="s">
        <v>922</v>
      </c>
      <c r="B256">
        <v>0</v>
      </c>
    </row>
    <row r="257" spans="1:2" x14ac:dyDescent="0.25">
      <c r="A257" t="s">
        <v>923</v>
      </c>
      <c r="B257">
        <v>0</v>
      </c>
    </row>
    <row r="258" spans="1:2" x14ac:dyDescent="0.25">
      <c r="A258" t="s">
        <v>924</v>
      </c>
      <c r="B258">
        <v>0</v>
      </c>
    </row>
    <row r="259" spans="1:2" x14ac:dyDescent="0.25">
      <c r="A259" t="s">
        <v>925</v>
      </c>
      <c r="B259">
        <v>0</v>
      </c>
    </row>
    <row r="260" spans="1:2" x14ac:dyDescent="0.25">
      <c r="A260" t="s">
        <v>926</v>
      </c>
      <c r="B260">
        <v>0</v>
      </c>
    </row>
    <row r="261" spans="1:2" x14ac:dyDescent="0.25">
      <c r="A261" t="s">
        <v>927</v>
      </c>
      <c r="B261">
        <v>0</v>
      </c>
    </row>
    <row r="262" spans="1:2" x14ac:dyDescent="0.25">
      <c r="A262" t="s">
        <v>928</v>
      </c>
      <c r="B262">
        <v>0</v>
      </c>
    </row>
    <row r="263" spans="1:2" x14ac:dyDescent="0.25">
      <c r="A263" t="s">
        <v>929</v>
      </c>
      <c r="B263">
        <v>0</v>
      </c>
    </row>
    <row r="264" spans="1:2" x14ac:dyDescent="0.25">
      <c r="A264" t="s">
        <v>930</v>
      </c>
      <c r="B264">
        <v>0</v>
      </c>
    </row>
    <row r="265" spans="1:2" x14ac:dyDescent="0.25">
      <c r="A265" t="s">
        <v>931</v>
      </c>
      <c r="B265">
        <v>0</v>
      </c>
    </row>
    <row r="266" spans="1:2" x14ac:dyDescent="0.25">
      <c r="A266" t="s">
        <v>932</v>
      </c>
      <c r="B266">
        <v>0</v>
      </c>
    </row>
    <row r="267" spans="1:2" x14ac:dyDescent="0.25">
      <c r="A267" t="s">
        <v>933</v>
      </c>
      <c r="B267">
        <v>0</v>
      </c>
    </row>
    <row r="268" spans="1:2" x14ac:dyDescent="0.25">
      <c r="A268" t="s">
        <v>934</v>
      </c>
      <c r="B268">
        <v>0</v>
      </c>
    </row>
    <row r="269" spans="1:2" x14ac:dyDescent="0.25">
      <c r="A269" t="s">
        <v>935</v>
      </c>
      <c r="B269">
        <v>0</v>
      </c>
    </row>
    <row r="270" spans="1:2" x14ac:dyDescent="0.25">
      <c r="A270" t="s">
        <v>936</v>
      </c>
      <c r="B270">
        <v>0</v>
      </c>
    </row>
    <row r="271" spans="1:2" x14ac:dyDescent="0.25">
      <c r="A271" t="s">
        <v>937</v>
      </c>
      <c r="B271">
        <v>0</v>
      </c>
    </row>
    <row r="272" spans="1:2" x14ac:dyDescent="0.25">
      <c r="A272" t="s">
        <v>938</v>
      </c>
      <c r="B272">
        <v>0</v>
      </c>
    </row>
    <row r="273" spans="1:2" x14ac:dyDescent="0.25">
      <c r="A273" t="s">
        <v>939</v>
      </c>
      <c r="B273">
        <v>0</v>
      </c>
    </row>
    <row r="274" spans="1:2" x14ac:dyDescent="0.25">
      <c r="A274" t="s">
        <v>940</v>
      </c>
      <c r="B274">
        <v>0</v>
      </c>
    </row>
    <row r="275" spans="1:2" x14ac:dyDescent="0.25">
      <c r="A275" t="s">
        <v>941</v>
      </c>
      <c r="B275">
        <v>0</v>
      </c>
    </row>
    <row r="276" spans="1:2" x14ac:dyDescent="0.25">
      <c r="A276" t="s">
        <v>942</v>
      </c>
      <c r="B276">
        <v>0</v>
      </c>
    </row>
    <row r="277" spans="1:2" x14ac:dyDescent="0.25">
      <c r="A277" t="s">
        <v>943</v>
      </c>
      <c r="B277">
        <v>0</v>
      </c>
    </row>
    <row r="278" spans="1:2" x14ac:dyDescent="0.25">
      <c r="A278" t="s">
        <v>944</v>
      </c>
      <c r="B278">
        <v>0</v>
      </c>
    </row>
    <row r="279" spans="1:2" x14ac:dyDescent="0.25">
      <c r="A279" t="s">
        <v>945</v>
      </c>
      <c r="B279">
        <v>0</v>
      </c>
    </row>
    <row r="280" spans="1:2" x14ac:dyDescent="0.25">
      <c r="A280" t="s">
        <v>946</v>
      </c>
      <c r="B280">
        <v>0</v>
      </c>
    </row>
    <row r="281" spans="1:2" x14ac:dyDescent="0.25">
      <c r="A281" t="s">
        <v>947</v>
      </c>
      <c r="B281">
        <v>0</v>
      </c>
    </row>
    <row r="282" spans="1:2" x14ac:dyDescent="0.25">
      <c r="A282" t="s">
        <v>948</v>
      </c>
      <c r="B282">
        <v>0</v>
      </c>
    </row>
    <row r="283" spans="1:2" x14ac:dyDescent="0.25">
      <c r="A283" t="s">
        <v>949</v>
      </c>
      <c r="B283">
        <v>0</v>
      </c>
    </row>
    <row r="284" spans="1:2" x14ac:dyDescent="0.25">
      <c r="A284" t="s">
        <v>950</v>
      </c>
      <c r="B284">
        <v>0</v>
      </c>
    </row>
    <row r="285" spans="1:2" x14ac:dyDescent="0.25">
      <c r="A285" t="s">
        <v>951</v>
      </c>
      <c r="B285">
        <v>0</v>
      </c>
    </row>
    <row r="286" spans="1:2" x14ac:dyDescent="0.25">
      <c r="A286" t="s">
        <v>952</v>
      </c>
      <c r="B286">
        <v>0</v>
      </c>
    </row>
    <row r="287" spans="1:2" x14ac:dyDescent="0.25">
      <c r="A287" t="s">
        <v>953</v>
      </c>
      <c r="B287">
        <v>0</v>
      </c>
    </row>
    <row r="288" spans="1:2" x14ac:dyDescent="0.25">
      <c r="A288" t="s">
        <v>954</v>
      </c>
      <c r="B288">
        <v>0</v>
      </c>
    </row>
    <row r="289" spans="1:2" x14ac:dyDescent="0.25">
      <c r="A289" t="s">
        <v>955</v>
      </c>
      <c r="B289">
        <v>1013264</v>
      </c>
    </row>
    <row r="290" spans="1:2" x14ac:dyDescent="0.25">
      <c r="A290" t="s">
        <v>956</v>
      </c>
      <c r="B290">
        <v>0</v>
      </c>
    </row>
    <row r="291" spans="1:2" x14ac:dyDescent="0.25">
      <c r="A291" t="s">
        <v>957</v>
      </c>
      <c r="B291">
        <v>0</v>
      </c>
    </row>
    <row r="292" spans="1:2" x14ac:dyDescent="0.25">
      <c r="A292" t="s">
        <v>958</v>
      </c>
      <c r="B292">
        <v>0</v>
      </c>
    </row>
    <row r="293" spans="1:2" x14ac:dyDescent="0.25">
      <c r="A293" t="s">
        <v>959</v>
      </c>
      <c r="B293">
        <v>0</v>
      </c>
    </row>
    <row r="294" spans="1:2" x14ac:dyDescent="0.25">
      <c r="A294" t="s">
        <v>960</v>
      </c>
      <c r="B294">
        <v>0</v>
      </c>
    </row>
    <row r="295" spans="1:2" x14ac:dyDescent="0.25">
      <c r="A295" t="s">
        <v>961</v>
      </c>
      <c r="B295">
        <v>0</v>
      </c>
    </row>
    <row r="296" spans="1:2" x14ac:dyDescent="0.25">
      <c r="A296" t="s">
        <v>962</v>
      </c>
      <c r="B296">
        <v>0</v>
      </c>
    </row>
    <row r="297" spans="1:2" x14ac:dyDescent="0.25">
      <c r="A297" t="s">
        <v>963</v>
      </c>
      <c r="B297">
        <v>930496</v>
      </c>
    </row>
    <row r="298" spans="1:2" x14ac:dyDescent="0.25">
      <c r="A298" t="s">
        <v>964</v>
      </c>
      <c r="B298">
        <v>0</v>
      </c>
    </row>
    <row r="299" spans="1:2" x14ac:dyDescent="0.25">
      <c r="A299" t="s">
        <v>965</v>
      </c>
      <c r="B299">
        <v>0</v>
      </c>
    </row>
    <row r="300" spans="1:2" x14ac:dyDescent="0.25">
      <c r="A300" t="s">
        <v>966</v>
      </c>
      <c r="B300">
        <v>0</v>
      </c>
    </row>
    <row r="301" spans="1:2" x14ac:dyDescent="0.25">
      <c r="A301" t="s">
        <v>967</v>
      </c>
      <c r="B301">
        <v>0</v>
      </c>
    </row>
    <row r="302" spans="1:2" x14ac:dyDescent="0.25">
      <c r="A302" t="s">
        <v>968</v>
      </c>
      <c r="B302">
        <v>0</v>
      </c>
    </row>
    <row r="303" spans="1:2" x14ac:dyDescent="0.25">
      <c r="A303" t="s">
        <v>969</v>
      </c>
      <c r="B303">
        <v>0</v>
      </c>
    </row>
    <row r="304" spans="1:2" x14ac:dyDescent="0.25">
      <c r="A304" t="s">
        <v>970</v>
      </c>
      <c r="B304">
        <v>0</v>
      </c>
    </row>
    <row r="305" spans="1:2" x14ac:dyDescent="0.25">
      <c r="A305" t="s">
        <v>971</v>
      </c>
      <c r="B305">
        <v>0</v>
      </c>
    </row>
    <row r="306" spans="1:2" x14ac:dyDescent="0.25">
      <c r="A306" t="s">
        <v>972</v>
      </c>
      <c r="B306">
        <v>0</v>
      </c>
    </row>
    <row r="307" spans="1:2" x14ac:dyDescent="0.25">
      <c r="A307" t="s">
        <v>973</v>
      </c>
      <c r="B307">
        <v>0</v>
      </c>
    </row>
    <row r="308" spans="1:2" x14ac:dyDescent="0.25">
      <c r="A308" t="s">
        <v>974</v>
      </c>
      <c r="B308">
        <v>0</v>
      </c>
    </row>
    <row r="309" spans="1:2" x14ac:dyDescent="0.25">
      <c r="A309" t="s">
        <v>975</v>
      </c>
      <c r="B309">
        <v>0</v>
      </c>
    </row>
    <row r="310" spans="1:2" x14ac:dyDescent="0.25">
      <c r="A310" t="s">
        <v>976</v>
      </c>
      <c r="B310">
        <v>0</v>
      </c>
    </row>
    <row r="311" spans="1:2" x14ac:dyDescent="0.25">
      <c r="A311" t="s">
        <v>977</v>
      </c>
      <c r="B311">
        <v>0</v>
      </c>
    </row>
    <row r="312" spans="1:2" x14ac:dyDescent="0.25">
      <c r="A312" t="s">
        <v>978</v>
      </c>
      <c r="B312">
        <v>0</v>
      </c>
    </row>
    <row r="313" spans="1:2" x14ac:dyDescent="0.25">
      <c r="A313" t="s">
        <v>979</v>
      </c>
      <c r="B313">
        <v>0</v>
      </c>
    </row>
    <row r="314" spans="1:2" x14ac:dyDescent="0.25">
      <c r="A314" t="s">
        <v>980</v>
      </c>
      <c r="B314">
        <v>0</v>
      </c>
    </row>
    <row r="315" spans="1:2" x14ac:dyDescent="0.25">
      <c r="A315" t="s">
        <v>981</v>
      </c>
      <c r="B315">
        <v>0</v>
      </c>
    </row>
    <row r="316" spans="1:2" x14ac:dyDescent="0.25">
      <c r="A316" t="s">
        <v>982</v>
      </c>
      <c r="B316">
        <v>0</v>
      </c>
    </row>
    <row r="317" spans="1:2" x14ac:dyDescent="0.25">
      <c r="A317" t="s">
        <v>983</v>
      </c>
      <c r="B317">
        <v>0</v>
      </c>
    </row>
    <row r="318" spans="1:2" x14ac:dyDescent="0.25">
      <c r="A318" t="s">
        <v>984</v>
      </c>
      <c r="B318">
        <v>0</v>
      </c>
    </row>
    <row r="319" spans="1:2" x14ac:dyDescent="0.25">
      <c r="A319" t="s">
        <v>985</v>
      </c>
      <c r="B319">
        <v>0</v>
      </c>
    </row>
    <row r="320" spans="1:2" x14ac:dyDescent="0.25">
      <c r="A320" t="s">
        <v>986</v>
      </c>
      <c r="B320">
        <v>0</v>
      </c>
    </row>
    <row r="321" spans="1:2" x14ac:dyDescent="0.25">
      <c r="A321" t="s">
        <v>987</v>
      </c>
      <c r="B321">
        <v>0</v>
      </c>
    </row>
    <row r="322" spans="1:2" x14ac:dyDescent="0.25">
      <c r="A322" t="s">
        <v>988</v>
      </c>
      <c r="B322">
        <v>0</v>
      </c>
    </row>
    <row r="323" spans="1:2" x14ac:dyDescent="0.25">
      <c r="A323" t="s">
        <v>989</v>
      </c>
      <c r="B323">
        <v>0</v>
      </c>
    </row>
    <row r="324" spans="1:2" x14ac:dyDescent="0.25">
      <c r="A324" t="s">
        <v>990</v>
      </c>
      <c r="B324">
        <v>0</v>
      </c>
    </row>
    <row r="325" spans="1:2" x14ac:dyDescent="0.25">
      <c r="A325" t="s">
        <v>991</v>
      </c>
      <c r="B325">
        <v>0</v>
      </c>
    </row>
    <row r="326" spans="1:2" x14ac:dyDescent="0.25">
      <c r="A326" t="s">
        <v>992</v>
      </c>
      <c r="B326">
        <v>0</v>
      </c>
    </row>
    <row r="327" spans="1:2" x14ac:dyDescent="0.25">
      <c r="A327" t="s">
        <v>993</v>
      </c>
      <c r="B327">
        <v>0</v>
      </c>
    </row>
    <row r="328" spans="1:2" x14ac:dyDescent="0.25">
      <c r="A328" t="s">
        <v>994</v>
      </c>
      <c r="B328">
        <v>0</v>
      </c>
    </row>
    <row r="329" spans="1:2" x14ac:dyDescent="0.25">
      <c r="A329" t="s">
        <v>995</v>
      </c>
      <c r="B329">
        <v>0</v>
      </c>
    </row>
    <row r="330" spans="1:2" x14ac:dyDescent="0.25">
      <c r="A330" t="s">
        <v>996</v>
      </c>
      <c r="B330">
        <v>0</v>
      </c>
    </row>
    <row r="331" spans="1:2" x14ac:dyDescent="0.25">
      <c r="A331" t="s">
        <v>997</v>
      </c>
      <c r="B331">
        <v>0</v>
      </c>
    </row>
    <row r="332" spans="1:2" x14ac:dyDescent="0.25">
      <c r="A332" t="s">
        <v>998</v>
      </c>
      <c r="B332">
        <v>0</v>
      </c>
    </row>
    <row r="333" spans="1:2" x14ac:dyDescent="0.25">
      <c r="A333" t="s">
        <v>999</v>
      </c>
      <c r="B333">
        <v>0</v>
      </c>
    </row>
    <row r="334" spans="1:2" x14ac:dyDescent="0.25">
      <c r="A334" t="s">
        <v>1000</v>
      </c>
      <c r="B334">
        <v>0</v>
      </c>
    </row>
    <row r="335" spans="1:2" x14ac:dyDescent="0.25">
      <c r="A335" t="s">
        <v>1001</v>
      </c>
      <c r="B335">
        <v>0</v>
      </c>
    </row>
    <row r="336" spans="1:2" x14ac:dyDescent="0.25">
      <c r="A336" t="s">
        <v>1002</v>
      </c>
      <c r="B336">
        <v>0</v>
      </c>
    </row>
    <row r="337" spans="1:2" x14ac:dyDescent="0.25">
      <c r="A337" t="s">
        <v>1003</v>
      </c>
      <c r="B337">
        <v>0</v>
      </c>
    </row>
    <row r="338" spans="1:2" x14ac:dyDescent="0.25">
      <c r="A338" t="s">
        <v>1004</v>
      </c>
      <c r="B338">
        <v>0</v>
      </c>
    </row>
    <row r="339" spans="1:2" x14ac:dyDescent="0.25">
      <c r="A339" t="s">
        <v>1005</v>
      </c>
      <c r="B339">
        <v>0</v>
      </c>
    </row>
    <row r="340" spans="1:2" x14ac:dyDescent="0.25">
      <c r="A340" t="s">
        <v>1006</v>
      </c>
      <c r="B340">
        <v>0</v>
      </c>
    </row>
    <row r="341" spans="1:2" x14ac:dyDescent="0.25">
      <c r="A341" t="s">
        <v>1007</v>
      </c>
      <c r="B341">
        <v>0</v>
      </c>
    </row>
    <row r="342" spans="1:2" x14ac:dyDescent="0.25">
      <c r="A342" t="s">
        <v>1008</v>
      </c>
      <c r="B342">
        <v>0</v>
      </c>
    </row>
    <row r="343" spans="1:2" x14ac:dyDescent="0.25">
      <c r="A343" t="s">
        <v>1009</v>
      </c>
      <c r="B343">
        <v>0</v>
      </c>
    </row>
    <row r="344" spans="1:2" x14ac:dyDescent="0.25">
      <c r="A344" t="s">
        <v>1010</v>
      </c>
      <c r="B344">
        <v>0</v>
      </c>
    </row>
    <row r="345" spans="1:2" x14ac:dyDescent="0.25">
      <c r="A345" t="s">
        <v>1011</v>
      </c>
      <c r="B345">
        <v>0</v>
      </c>
    </row>
    <row r="346" spans="1:2" x14ac:dyDescent="0.25">
      <c r="A346" t="s">
        <v>1012</v>
      </c>
      <c r="B346">
        <v>0</v>
      </c>
    </row>
    <row r="347" spans="1:2" x14ac:dyDescent="0.25">
      <c r="A347" t="s">
        <v>1013</v>
      </c>
      <c r="B347">
        <v>0</v>
      </c>
    </row>
    <row r="348" spans="1:2" x14ac:dyDescent="0.25">
      <c r="A348" t="s">
        <v>1014</v>
      </c>
      <c r="B348">
        <v>0</v>
      </c>
    </row>
    <row r="349" spans="1:2" x14ac:dyDescent="0.25">
      <c r="A349" t="s">
        <v>1015</v>
      </c>
      <c r="B349">
        <v>0</v>
      </c>
    </row>
    <row r="350" spans="1:2" x14ac:dyDescent="0.25">
      <c r="A350" t="s">
        <v>1016</v>
      </c>
      <c r="B350">
        <v>0</v>
      </c>
    </row>
    <row r="351" spans="1:2" x14ac:dyDescent="0.25">
      <c r="A351" t="s">
        <v>1017</v>
      </c>
      <c r="B351">
        <v>0</v>
      </c>
    </row>
    <row r="352" spans="1:2" x14ac:dyDescent="0.25">
      <c r="A352" t="s">
        <v>1018</v>
      </c>
      <c r="B352">
        <v>0</v>
      </c>
    </row>
    <row r="353" spans="1:2" x14ac:dyDescent="0.25">
      <c r="A353" t="s">
        <v>1019</v>
      </c>
      <c r="B353">
        <v>0</v>
      </c>
    </row>
    <row r="354" spans="1:2" x14ac:dyDescent="0.25">
      <c r="A354" t="s">
        <v>1020</v>
      </c>
      <c r="B354">
        <v>0</v>
      </c>
    </row>
    <row r="355" spans="1:2" x14ac:dyDescent="0.25">
      <c r="A355" t="s">
        <v>1021</v>
      </c>
      <c r="B355">
        <v>0</v>
      </c>
    </row>
    <row r="356" spans="1:2" x14ac:dyDescent="0.25">
      <c r="A356" t="s">
        <v>1022</v>
      </c>
      <c r="B356">
        <v>0</v>
      </c>
    </row>
    <row r="357" spans="1:2" x14ac:dyDescent="0.25">
      <c r="A357" t="s">
        <v>1023</v>
      </c>
      <c r="B357">
        <v>0</v>
      </c>
    </row>
    <row r="358" spans="1:2" x14ac:dyDescent="0.25">
      <c r="A358" t="s">
        <v>1024</v>
      </c>
      <c r="B358">
        <v>0</v>
      </c>
    </row>
    <row r="359" spans="1:2" x14ac:dyDescent="0.25">
      <c r="A359" t="s">
        <v>1025</v>
      </c>
      <c r="B359">
        <v>0</v>
      </c>
    </row>
    <row r="360" spans="1:2" x14ac:dyDescent="0.25">
      <c r="A360" t="s">
        <v>1026</v>
      </c>
      <c r="B360">
        <v>0</v>
      </c>
    </row>
    <row r="361" spans="1:2" x14ac:dyDescent="0.25">
      <c r="A361" t="s">
        <v>1027</v>
      </c>
      <c r="B361">
        <v>0</v>
      </c>
    </row>
    <row r="362" spans="1:2" x14ac:dyDescent="0.25">
      <c r="A362" t="s">
        <v>1028</v>
      </c>
      <c r="B362">
        <v>0</v>
      </c>
    </row>
    <row r="363" spans="1:2" x14ac:dyDescent="0.25">
      <c r="A363" t="s">
        <v>1029</v>
      </c>
      <c r="B363">
        <v>0</v>
      </c>
    </row>
    <row r="364" spans="1:2" x14ac:dyDescent="0.25">
      <c r="A364" t="s">
        <v>1030</v>
      </c>
      <c r="B364">
        <v>0</v>
      </c>
    </row>
    <row r="365" spans="1:2" x14ac:dyDescent="0.25">
      <c r="A365" t="s">
        <v>1031</v>
      </c>
      <c r="B365">
        <v>0</v>
      </c>
    </row>
    <row r="366" spans="1:2" x14ac:dyDescent="0.25">
      <c r="A366" t="s">
        <v>1032</v>
      </c>
      <c r="B366">
        <v>25560.5</v>
      </c>
    </row>
    <row r="367" spans="1:2" x14ac:dyDescent="0.25">
      <c r="A367" t="s">
        <v>1033</v>
      </c>
      <c r="B367">
        <v>491307.1</v>
      </c>
    </row>
    <row r="368" spans="1:2" x14ac:dyDescent="0.25">
      <c r="A368" t="s">
        <v>1034</v>
      </c>
      <c r="B368">
        <v>0</v>
      </c>
    </row>
    <row r="369" spans="1:2" x14ac:dyDescent="0.25">
      <c r="A369" t="s">
        <v>1035</v>
      </c>
      <c r="B369">
        <v>0</v>
      </c>
    </row>
    <row r="370" spans="1:2" x14ac:dyDescent="0.25">
      <c r="A370" t="s">
        <v>1036</v>
      </c>
      <c r="B370">
        <v>0</v>
      </c>
    </row>
    <row r="371" spans="1:2" x14ac:dyDescent="0.25">
      <c r="A371" t="s">
        <v>1037</v>
      </c>
      <c r="B371">
        <v>0</v>
      </c>
    </row>
    <row r="372" spans="1:2" x14ac:dyDescent="0.25">
      <c r="A372" t="s">
        <v>1038</v>
      </c>
      <c r="B372">
        <v>0</v>
      </c>
    </row>
    <row r="373" spans="1:2" x14ac:dyDescent="0.25">
      <c r="A373" t="s">
        <v>1039</v>
      </c>
      <c r="B373">
        <v>0</v>
      </c>
    </row>
    <row r="374" spans="1:2" x14ac:dyDescent="0.25">
      <c r="A374" t="s">
        <v>1040</v>
      </c>
      <c r="B374">
        <v>0</v>
      </c>
    </row>
    <row r="375" spans="1:2" x14ac:dyDescent="0.25">
      <c r="A375" t="s">
        <v>1041</v>
      </c>
      <c r="B375">
        <v>0</v>
      </c>
    </row>
    <row r="376" spans="1:2" x14ac:dyDescent="0.25">
      <c r="A376" t="s">
        <v>1042</v>
      </c>
      <c r="B376">
        <v>0</v>
      </c>
    </row>
    <row r="377" spans="1:2" x14ac:dyDescent="0.25">
      <c r="A377" t="s">
        <v>1043</v>
      </c>
      <c r="B377">
        <v>0</v>
      </c>
    </row>
    <row r="378" spans="1:2" x14ac:dyDescent="0.25">
      <c r="A378" t="s">
        <v>1044</v>
      </c>
      <c r="B378">
        <v>0</v>
      </c>
    </row>
    <row r="379" spans="1:2" x14ac:dyDescent="0.25">
      <c r="A379" t="s">
        <v>1045</v>
      </c>
      <c r="B379">
        <v>0</v>
      </c>
    </row>
    <row r="380" spans="1:2" x14ac:dyDescent="0.25">
      <c r="A380" t="s">
        <v>1046</v>
      </c>
      <c r="B380">
        <v>0</v>
      </c>
    </row>
    <row r="381" spans="1:2" x14ac:dyDescent="0.25">
      <c r="A381" t="s">
        <v>1047</v>
      </c>
      <c r="B381">
        <v>0</v>
      </c>
    </row>
    <row r="382" spans="1:2" x14ac:dyDescent="0.25">
      <c r="A382" t="s">
        <v>1048</v>
      </c>
      <c r="B382">
        <v>0</v>
      </c>
    </row>
    <row r="383" spans="1:2" x14ac:dyDescent="0.25">
      <c r="A383" t="s">
        <v>1049</v>
      </c>
      <c r="B383">
        <v>0</v>
      </c>
    </row>
    <row r="384" spans="1:2" x14ac:dyDescent="0.25">
      <c r="A384" t="s">
        <v>1050</v>
      </c>
      <c r="B384">
        <v>0</v>
      </c>
    </row>
    <row r="385" spans="1:2" x14ac:dyDescent="0.25">
      <c r="A385" t="s">
        <v>1051</v>
      </c>
      <c r="B385">
        <v>2591232</v>
      </c>
    </row>
    <row r="386" spans="1:2" x14ac:dyDescent="0.25">
      <c r="A386" t="s">
        <v>1052</v>
      </c>
      <c r="B386">
        <v>0</v>
      </c>
    </row>
    <row r="387" spans="1:2" x14ac:dyDescent="0.25">
      <c r="A387" t="s">
        <v>1053</v>
      </c>
      <c r="B387">
        <v>0</v>
      </c>
    </row>
    <row r="388" spans="1:2" x14ac:dyDescent="0.25">
      <c r="A388" t="s">
        <v>1054</v>
      </c>
      <c r="B388">
        <v>0</v>
      </c>
    </row>
    <row r="389" spans="1:2" x14ac:dyDescent="0.25">
      <c r="A389" t="s">
        <v>1055</v>
      </c>
      <c r="B389">
        <v>0</v>
      </c>
    </row>
    <row r="390" spans="1:2" x14ac:dyDescent="0.25">
      <c r="A390" t="s">
        <v>1056</v>
      </c>
      <c r="B390">
        <v>0</v>
      </c>
    </row>
    <row r="391" spans="1:2" x14ac:dyDescent="0.25">
      <c r="A391" t="s">
        <v>1057</v>
      </c>
      <c r="B391">
        <v>0</v>
      </c>
    </row>
    <row r="392" spans="1:2" x14ac:dyDescent="0.25">
      <c r="A392" t="s">
        <v>1058</v>
      </c>
      <c r="B392">
        <v>0</v>
      </c>
    </row>
    <row r="393" spans="1:2" x14ac:dyDescent="0.25">
      <c r="A393" t="s">
        <v>1059</v>
      </c>
      <c r="B393">
        <v>1302769.7</v>
      </c>
    </row>
    <row r="394" spans="1:2" x14ac:dyDescent="0.25">
      <c r="A394" t="s">
        <v>1060</v>
      </c>
      <c r="B394">
        <v>0</v>
      </c>
    </row>
    <row r="395" spans="1:2" x14ac:dyDescent="0.25">
      <c r="A395" t="s">
        <v>1061</v>
      </c>
      <c r="B395">
        <v>0</v>
      </c>
    </row>
    <row r="396" spans="1:2" x14ac:dyDescent="0.25">
      <c r="A396" t="s">
        <v>1062</v>
      </c>
      <c r="B396">
        <v>0</v>
      </c>
    </row>
    <row r="397" spans="1:2" x14ac:dyDescent="0.25">
      <c r="A397" t="s">
        <v>1063</v>
      </c>
      <c r="B397">
        <v>0</v>
      </c>
    </row>
    <row r="398" spans="1:2" x14ac:dyDescent="0.25">
      <c r="A398" t="s">
        <v>1064</v>
      </c>
      <c r="B398">
        <v>0</v>
      </c>
    </row>
    <row r="399" spans="1:2" x14ac:dyDescent="0.25">
      <c r="A399" t="s">
        <v>1065</v>
      </c>
      <c r="B399">
        <v>0</v>
      </c>
    </row>
    <row r="400" spans="1:2" x14ac:dyDescent="0.25">
      <c r="A400" t="s">
        <v>1066</v>
      </c>
      <c r="B400">
        <v>0</v>
      </c>
    </row>
    <row r="401" spans="1:2" x14ac:dyDescent="0.25">
      <c r="A401" t="s">
        <v>1067</v>
      </c>
      <c r="B401">
        <v>0</v>
      </c>
    </row>
    <row r="402" spans="1:2" x14ac:dyDescent="0.25">
      <c r="A402" t="s">
        <v>1068</v>
      </c>
      <c r="B402">
        <v>0</v>
      </c>
    </row>
    <row r="403" spans="1:2" x14ac:dyDescent="0.25">
      <c r="A403" t="s">
        <v>1069</v>
      </c>
      <c r="B403">
        <v>0</v>
      </c>
    </row>
    <row r="404" spans="1:2" x14ac:dyDescent="0.25">
      <c r="A404" t="s">
        <v>1070</v>
      </c>
      <c r="B404">
        <v>0</v>
      </c>
    </row>
    <row r="405" spans="1:2" x14ac:dyDescent="0.25">
      <c r="A405" t="s">
        <v>1071</v>
      </c>
      <c r="B405">
        <v>0</v>
      </c>
    </row>
    <row r="406" spans="1:2" x14ac:dyDescent="0.25">
      <c r="A406" t="s">
        <v>110</v>
      </c>
      <c r="B406">
        <v>0</v>
      </c>
    </row>
    <row r="407" spans="1:2" x14ac:dyDescent="0.25">
      <c r="A407" t="s">
        <v>111</v>
      </c>
      <c r="B407">
        <v>0</v>
      </c>
    </row>
    <row r="408" spans="1:2" x14ac:dyDescent="0.25">
      <c r="A408" t="s">
        <v>112</v>
      </c>
      <c r="B408">
        <v>0</v>
      </c>
    </row>
    <row r="409" spans="1:2" x14ac:dyDescent="0.25">
      <c r="A409" t="s">
        <v>113</v>
      </c>
      <c r="B409">
        <v>0</v>
      </c>
    </row>
    <row r="410" spans="1:2" x14ac:dyDescent="0.25">
      <c r="A410" t="s">
        <v>114</v>
      </c>
      <c r="B410">
        <v>0</v>
      </c>
    </row>
    <row r="411" spans="1:2" x14ac:dyDescent="0.25">
      <c r="A411" t="s">
        <v>115</v>
      </c>
      <c r="B411">
        <v>541035</v>
      </c>
    </row>
    <row r="412" spans="1:2" x14ac:dyDescent="0.25">
      <c r="A412" t="s">
        <v>116</v>
      </c>
      <c r="B412">
        <v>0</v>
      </c>
    </row>
    <row r="413" spans="1:2" x14ac:dyDescent="0.25">
      <c r="A413" t="s">
        <v>117</v>
      </c>
      <c r="B413">
        <v>0</v>
      </c>
    </row>
    <row r="414" spans="1:2" x14ac:dyDescent="0.25">
      <c r="A414" t="s">
        <v>118</v>
      </c>
      <c r="B414">
        <v>0</v>
      </c>
    </row>
    <row r="415" spans="1:2" x14ac:dyDescent="0.25">
      <c r="A415" t="s">
        <v>119</v>
      </c>
      <c r="B415">
        <v>0</v>
      </c>
    </row>
    <row r="416" spans="1:2" x14ac:dyDescent="0.25">
      <c r="A416" t="s">
        <v>120</v>
      </c>
      <c r="B416">
        <v>0</v>
      </c>
    </row>
    <row r="417" spans="1:2" x14ac:dyDescent="0.25">
      <c r="A417" t="s">
        <v>121</v>
      </c>
      <c r="B417">
        <v>0</v>
      </c>
    </row>
    <row r="418" spans="1:2" x14ac:dyDescent="0.25">
      <c r="A418" t="s">
        <v>122</v>
      </c>
      <c r="B418">
        <v>0</v>
      </c>
    </row>
    <row r="419" spans="1:2" x14ac:dyDescent="0.25">
      <c r="A419" t="s">
        <v>123</v>
      </c>
      <c r="B419">
        <v>0</v>
      </c>
    </row>
    <row r="420" spans="1:2" x14ac:dyDescent="0.25">
      <c r="A420" t="s">
        <v>124</v>
      </c>
      <c r="B420">
        <v>0</v>
      </c>
    </row>
    <row r="421" spans="1:2" x14ac:dyDescent="0.25">
      <c r="A421" t="s">
        <v>125</v>
      </c>
      <c r="B421">
        <v>0</v>
      </c>
    </row>
    <row r="422" spans="1:2" x14ac:dyDescent="0.25">
      <c r="A422" t="s">
        <v>126</v>
      </c>
      <c r="B422">
        <v>0</v>
      </c>
    </row>
    <row r="423" spans="1:2" x14ac:dyDescent="0.25">
      <c r="A423" t="s">
        <v>127</v>
      </c>
      <c r="B423">
        <v>0</v>
      </c>
    </row>
    <row r="424" spans="1:2" x14ac:dyDescent="0.25">
      <c r="A424" t="s">
        <v>128</v>
      </c>
      <c r="B424">
        <v>0</v>
      </c>
    </row>
    <row r="425" spans="1:2" x14ac:dyDescent="0.25">
      <c r="A425" t="s">
        <v>129</v>
      </c>
      <c r="B425">
        <v>0</v>
      </c>
    </row>
    <row r="426" spans="1:2" x14ac:dyDescent="0.25">
      <c r="A426" t="s">
        <v>130</v>
      </c>
      <c r="B426">
        <v>0</v>
      </c>
    </row>
    <row r="427" spans="1:2" x14ac:dyDescent="0.25">
      <c r="A427" t="s">
        <v>131</v>
      </c>
      <c r="B427">
        <v>0</v>
      </c>
    </row>
    <row r="428" spans="1:2" x14ac:dyDescent="0.25">
      <c r="A428" t="s">
        <v>132</v>
      </c>
      <c r="B428">
        <v>0</v>
      </c>
    </row>
    <row r="429" spans="1:2" x14ac:dyDescent="0.25">
      <c r="A429" t="s">
        <v>133</v>
      </c>
      <c r="B429">
        <v>0</v>
      </c>
    </row>
    <row r="430" spans="1:2" x14ac:dyDescent="0.25">
      <c r="A430" t="s">
        <v>134</v>
      </c>
      <c r="B430">
        <v>0</v>
      </c>
    </row>
    <row r="431" spans="1:2" x14ac:dyDescent="0.25">
      <c r="A431" t="s">
        <v>135</v>
      </c>
      <c r="B431">
        <v>0</v>
      </c>
    </row>
    <row r="432" spans="1:2" x14ac:dyDescent="0.25">
      <c r="A432" t="s">
        <v>136</v>
      </c>
      <c r="B432">
        <v>0</v>
      </c>
    </row>
    <row r="433" spans="1:2" x14ac:dyDescent="0.25">
      <c r="A433" t="s">
        <v>137</v>
      </c>
      <c r="B433">
        <v>0</v>
      </c>
    </row>
    <row r="434" spans="1:2" x14ac:dyDescent="0.25">
      <c r="A434" t="s">
        <v>138</v>
      </c>
      <c r="B434">
        <v>0</v>
      </c>
    </row>
    <row r="435" spans="1:2" x14ac:dyDescent="0.25">
      <c r="A435" t="s">
        <v>139</v>
      </c>
      <c r="B435">
        <v>0</v>
      </c>
    </row>
    <row r="436" spans="1:2" x14ac:dyDescent="0.25">
      <c r="A436" t="s">
        <v>140</v>
      </c>
      <c r="B436">
        <v>0</v>
      </c>
    </row>
    <row r="437" spans="1:2" x14ac:dyDescent="0.25">
      <c r="A437" t="s">
        <v>141</v>
      </c>
      <c r="B437">
        <v>0</v>
      </c>
    </row>
    <row r="438" spans="1:2" x14ac:dyDescent="0.25">
      <c r="A438" t="s">
        <v>142</v>
      </c>
      <c r="B438">
        <v>0</v>
      </c>
    </row>
    <row r="439" spans="1:2" x14ac:dyDescent="0.25">
      <c r="A439" t="s">
        <v>143</v>
      </c>
      <c r="B439">
        <v>0</v>
      </c>
    </row>
    <row r="440" spans="1:2" x14ac:dyDescent="0.25">
      <c r="A440" t="s">
        <v>144</v>
      </c>
      <c r="B440">
        <v>0</v>
      </c>
    </row>
    <row r="441" spans="1:2" x14ac:dyDescent="0.25">
      <c r="A441" t="s">
        <v>145</v>
      </c>
      <c r="B441">
        <v>0</v>
      </c>
    </row>
    <row r="442" spans="1:2" x14ac:dyDescent="0.25">
      <c r="A442" t="s">
        <v>146</v>
      </c>
      <c r="B442">
        <v>0</v>
      </c>
    </row>
    <row r="443" spans="1:2" x14ac:dyDescent="0.25">
      <c r="A443" t="s">
        <v>147</v>
      </c>
      <c r="B443">
        <v>0</v>
      </c>
    </row>
    <row r="444" spans="1:2" x14ac:dyDescent="0.25">
      <c r="A444" t="s">
        <v>148</v>
      </c>
      <c r="B444">
        <v>0</v>
      </c>
    </row>
    <row r="445" spans="1:2" x14ac:dyDescent="0.25">
      <c r="A445" t="s">
        <v>149</v>
      </c>
      <c r="B445">
        <v>0</v>
      </c>
    </row>
    <row r="446" spans="1:2" x14ac:dyDescent="0.25">
      <c r="A446" t="s">
        <v>150</v>
      </c>
      <c r="B446">
        <v>0</v>
      </c>
    </row>
    <row r="447" spans="1:2" x14ac:dyDescent="0.25">
      <c r="A447" t="s">
        <v>151</v>
      </c>
      <c r="B447">
        <v>0</v>
      </c>
    </row>
    <row r="448" spans="1:2" x14ac:dyDescent="0.25">
      <c r="A448" t="s">
        <v>152</v>
      </c>
      <c r="B448">
        <v>0</v>
      </c>
    </row>
    <row r="449" spans="1:2" x14ac:dyDescent="0.25">
      <c r="A449" t="s">
        <v>153</v>
      </c>
      <c r="B449">
        <v>0</v>
      </c>
    </row>
    <row r="450" spans="1:2" x14ac:dyDescent="0.25">
      <c r="A450" t="s">
        <v>154</v>
      </c>
      <c r="B450">
        <v>0</v>
      </c>
    </row>
    <row r="451" spans="1:2" x14ac:dyDescent="0.25">
      <c r="A451" t="s">
        <v>155</v>
      </c>
      <c r="B451">
        <v>0</v>
      </c>
    </row>
    <row r="452" spans="1:2" x14ac:dyDescent="0.25">
      <c r="A452" t="s">
        <v>156</v>
      </c>
      <c r="B452">
        <v>0</v>
      </c>
    </row>
    <row r="453" spans="1:2" x14ac:dyDescent="0.25">
      <c r="A453" t="s">
        <v>157</v>
      </c>
      <c r="B453">
        <v>0</v>
      </c>
    </row>
    <row r="454" spans="1:2" x14ac:dyDescent="0.25">
      <c r="A454" t="s">
        <v>158</v>
      </c>
      <c r="B454">
        <v>707224</v>
      </c>
    </row>
    <row r="455" spans="1:2" x14ac:dyDescent="0.25">
      <c r="A455" t="s">
        <v>159</v>
      </c>
      <c r="B455">
        <v>0</v>
      </c>
    </row>
    <row r="456" spans="1:2" x14ac:dyDescent="0.25">
      <c r="A456" t="s">
        <v>160</v>
      </c>
      <c r="B456">
        <v>707224</v>
      </c>
    </row>
    <row r="457" spans="1:2" x14ac:dyDescent="0.25">
      <c r="A457" t="s">
        <v>161</v>
      </c>
      <c r="B457">
        <v>0</v>
      </c>
    </row>
    <row r="458" spans="1:2" x14ac:dyDescent="0.25">
      <c r="A458" t="s">
        <v>162</v>
      </c>
      <c r="B458">
        <v>0</v>
      </c>
    </row>
    <row r="459" spans="1:2" x14ac:dyDescent="0.25">
      <c r="A459" t="s">
        <v>163</v>
      </c>
      <c r="B459">
        <v>0</v>
      </c>
    </row>
    <row r="460" spans="1:2" x14ac:dyDescent="0.25">
      <c r="A460" t="s">
        <v>164</v>
      </c>
      <c r="B460">
        <v>0</v>
      </c>
    </row>
    <row r="461" spans="1:2" x14ac:dyDescent="0.25">
      <c r="A461" t="s">
        <v>165</v>
      </c>
      <c r="B461">
        <v>0</v>
      </c>
    </row>
    <row r="462" spans="1:2" x14ac:dyDescent="0.25">
      <c r="A462" t="s">
        <v>166</v>
      </c>
      <c r="B462">
        <v>0</v>
      </c>
    </row>
    <row r="463" spans="1:2" x14ac:dyDescent="0.25">
      <c r="A463" t="s">
        <v>167</v>
      </c>
      <c r="B463">
        <v>514080</v>
      </c>
    </row>
    <row r="464" spans="1:2" x14ac:dyDescent="0.25">
      <c r="A464" t="s">
        <v>168</v>
      </c>
      <c r="B464">
        <v>0</v>
      </c>
    </row>
    <row r="465" spans="1:2" x14ac:dyDescent="0.25">
      <c r="A465" t="s">
        <v>169</v>
      </c>
      <c r="B465">
        <v>514080</v>
      </c>
    </row>
    <row r="466" spans="1:2" x14ac:dyDescent="0.25">
      <c r="A466" t="s">
        <v>170</v>
      </c>
      <c r="B466">
        <v>0</v>
      </c>
    </row>
    <row r="467" spans="1:2" x14ac:dyDescent="0.25">
      <c r="A467" t="s">
        <v>171</v>
      </c>
      <c r="B467">
        <v>0</v>
      </c>
    </row>
    <row r="468" spans="1:2" x14ac:dyDescent="0.25">
      <c r="A468" t="s">
        <v>172</v>
      </c>
      <c r="B468">
        <v>0</v>
      </c>
    </row>
    <row r="469" spans="1:2" x14ac:dyDescent="0.25">
      <c r="A469" t="s">
        <v>173</v>
      </c>
      <c r="B469">
        <v>0</v>
      </c>
    </row>
    <row r="470" spans="1:2" x14ac:dyDescent="0.25">
      <c r="A470" t="s">
        <v>174</v>
      </c>
      <c r="B470">
        <v>0</v>
      </c>
    </row>
    <row r="471" spans="1:2" x14ac:dyDescent="0.25">
      <c r="A471" t="s">
        <v>175</v>
      </c>
      <c r="B471">
        <v>0</v>
      </c>
    </row>
    <row r="472" spans="1:2" x14ac:dyDescent="0.25">
      <c r="A472" t="s">
        <v>176</v>
      </c>
      <c r="B472">
        <v>0</v>
      </c>
    </row>
    <row r="473" spans="1:2" x14ac:dyDescent="0.25">
      <c r="A473" t="s">
        <v>177</v>
      </c>
      <c r="B473">
        <v>0</v>
      </c>
    </row>
    <row r="474" spans="1:2" x14ac:dyDescent="0.25">
      <c r="A474" t="s">
        <v>178</v>
      </c>
      <c r="B474">
        <v>0</v>
      </c>
    </row>
    <row r="475" spans="1:2" x14ac:dyDescent="0.25">
      <c r="A475" t="s">
        <v>179</v>
      </c>
      <c r="B475">
        <v>0</v>
      </c>
    </row>
    <row r="476" spans="1:2" x14ac:dyDescent="0.25">
      <c r="A476" t="s">
        <v>180</v>
      </c>
      <c r="B476">
        <v>0</v>
      </c>
    </row>
    <row r="477" spans="1:2" x14ac:dyDescent="0.25">
      <c r="A477" t="s">
        <v>181</v>
      </c>
      <c r="B477">
        <v>0</v>
      </c>
    </row>
    <row r="478" spans="1:2" x14ac:dyDescent="0.25">
      <c r="A478" t="s">
        <v>182</v>
      </c>
      <c r="B478">
        <v>0</v>
      </c>
    </row>
    <row r="479" spans="1:2" x14ac:dyDescent="0.25">
      <c r="A479" t="s">
        <v>183</v>
      </c>
      <c r="B479">
        <v>612584</v>
      </c>
    </row>
    <row r="480" spans="1:2" x14ac:dyDescent="0.25">
      <c r="A480" t="s">
        <v>184</v>
      </c>
      <c r="B480">
        <v>0</v>
      </c>
    </row>
    <row r="481" spans="1:2" x14ac:dyDescent="0.25">
      <c r="A481" t="s">
        <v>185</v>
      </c>
      <c r="B481">
        <v>612584</v>
      </c>
    </row>
    <row r="482" spans="1:2" x14ac:dyDescent="0.25">
      <c r="A482" t="s">
        <v>186</v>
      </c>
      <c r="B482">
        <v>455672</v>
      </c>
    </row>
    <row r="483" spans="1:2" x14ac:dyDescent="0.25">
      <c r="A483" t="s">
        <v>187</v>
      </c>
      <c r="B483">
        <v>0</v>
      </c>
    </row>
    <row r="484" spans="1:2" x14ac:dyDescent="0.25">
      <c r="A484" t="s">
        <v>188</v>
      </c>
      <c r="B484">
        <v>455672</v>
      </c>
    </row>
    <row r="485" spans="1:2" x14ac:dyDescent="0.25">
      <c r="A485" t="s">
        <v>189</v>
      </c>
      <c r="B485">
        <v>0</v>
      </c>
    </row>
    <row r="486" spans="1:2" x14ac:dyDescent="0.25">
      <c r="A486" t="s">
        <v>190</v>
      </c>
      <c r="B486">
        <v>0</v>
      </c>
    </row>
    <row r="487" spans="1:2" x14ac:dyDescent="0.25">
      <c r="A487" t="s">
        <v>191</v>
      </c>
      <c r="B487">
        <v>0</v>
      </c>
    </row>
    <row r="488" spans="1:2" x14ac:dyDescent="0.25">
      <c r="A488" t="s">
        <v>192</v>
      </c>
      <c r="B488">
        <v>0</v>
      </c>
    </row>
    <row r="489" spans="1:2" x14ac:dyDescent="0.25">
      <c r="A489" t="s">
        <v>193</v>
      </c>
      <c r="B489">
        <v>0</v>
      </c>
    </row>
    <row r="490" spans="1:2" x14ac:dyDescent="0.25">
      <c r="A490" t="s">
        <v>194</v>
      </c>
      <c r="B490">
        <v>0</v>
      </c>
    </row>
    <row r="491" spans="1:2" x14ac:dyDescent="0.25">
      <c r="A491" t="s">
        <v>195</v>
      </c>
      <c r="B491">
        <v>0</v>
      </c>
    </row>
    <row r="492" spans="1:2" x14ac:dyDescent="0.25">
      <c r="A492" t="s">
        <v>196</v>
      </c>
      <c r="B492">
        <v>0</v>
      </c>
    </row>
    <row r="493" spans="1:2" x14ac:dyDescent="0.25">
      <c r="A493" t="s">
        <v>197</v>
      </c>
      <c r="B493">
        <v>0</v>
      </c>
    </row>
    <row r="494" spans="1:2" x14ac:dyDescent="0.25">
      <c r="A494" t="s">
        <v>198</v>
      </c>
      <c r="B494">
        <v>0</v>
      </c>
    </row>
    <row r="495" spans="1:2" x14ac:dyDescent="0.25">
      <c r="A495" t="s">
        <v>199</v>
      </c>
      <c r="B495">
        <v>0</v>
      </c>
    </row>
    <row r="496" spans="1:2" x14ac:dyDescent="0.25">
      <c r="A496" t="s">
        <v>200</v>
      </c>
      <c r="B496">
        <v>0</v>
      </c>
    </row>
    <row r="497" spans="1:2" x14ac:dyDescent="0.25">
      <c r="A497" t="s">
        <v>201</v>
      </c>
      <c r="B497">
        <v>0</v>
      </c>
    </row>
    <row r="498" spans="1:2" x14ac:dyDescent="0.25">
      <c r="A498" t="s">
        <v>202</v>
      </c>
      <c r="B498">
        <v>0</v>
      </c>
    </row>
    <row r="499" spans="1:2" x14ac:dyDescent="0.25">
      <c r="A499" t="s">
        <v>203</v>
      </c>
      <c r="B499">
        <v>0</v>
      </c>
    </row>
    <row r="500" spans="1:2" x14ac:dyDescent="0.25">
      <c r="A500" t="s">
        <v>204</v>
      </c>
      <c r="B500">
        <v>0</v>
      </c>
    </row>
    <row r="501" spans="1:2" x14ac:dyDescent="0.25">
      <c r="A501" t="s">
        <v>205</v>
      </c>
      <c r="B501">
        <v>0</v>
      </c>
    </row>
    <row r="502" spans="1:2" x14ac:dyDescent="0.25">
      <c r="A502" t="s">
        <v>206</v>
      </c>
      <c r="B502">
        <v>0</v>
      </c>
    </row>
    <row r="503" spans="1:2" x14ac:dyDescent="0.25">
      <c r="A503" t="s">
        <v>207</v>
      </c>
      <c r="B503">
        <v>794416</v>
      </c>
    </row>
    <row r="504" spans="1:2" x14ac:dyDescent="0.25">
      <c r="A504" t="s">
        <v>208</v>
      </c>
      <c r="B504">
        <v>0</v>
      </c>
    </row>
    <row r="505" spans="1:2" x14ac:dyDescent="0.25">
      <c r="A505" t="s">
        <v>209</v>
      </c>
      <c r="B505">
        <v>255930</v>
      </c>
    </row>
    <row r="506" spans="1:2" x14ac:dyDescent="0.25">
      <c r="A506" t="s">
        <v>210</v>
      </c>
      <c r="B506">
        <v>0</v>
      </c>
    </row>
    <row r="507" spans="1:2" x14ac:dyDescent="0.25">
      <c r="A507" t="s">
        <v>211</v>
      </c>
      <c r="B507">
        <v>0</v>
      </c>
    </row>
    <row r="508" spans="1:2" x14ac:dyDescent="0.25">
      <c r="A508" t="s">
        <v>212</v>
      </c>
      <c r="B508">
        <v>0</v>
      </c>
    </row>
    <row r="509" spans="1:2" x14ac:dyDescent="0.25">
      <c r="A509" t="s">
        <v>213</v>
      </c>
      <c r="B509">
        <v>0</v>
      </c>
    </row>
    <row r="510" spans="1:2" x14ac:dyDescent="0.25">
      <c r="A510" t="s">
        <v>214</v>
      </c>
      <c r="B510">
        <v>0</v>
      </c>
    </row>
    <row r="511" spans="1:2" x14ac:dyDescent="0.25">
      <c r="A511" t="s">
        <v>215</v>
      </c>
      <c r="B511">
        <v>526232</v>
      </c>
    </row>
    <row r="512" spans="1:2" x14ac:dyDescent="0.25">
      <c r="A512" t="s">
        <v>216</v>
      </c>
      <c r="B512">
        <v>0</v>
      </c>
    </row>
    <row r="513" spans="1:2" x14ac:dyDescent="0.25">
      <c r="A513" t="s">
        <v>217</v>
      </c>
      <c r="B513">
        <v>526232</v>
      </c>
    </row>
    <row r="514" spans="1:2" x14ac:dyDescent="0.25">
      <c r="A514" t="s">
        <v>218</v>
      </c>
      <c r="B514">
        <v>0</v>
      </c>
    </row>
    <row r="515" spans="1:2" x14ac:dyDescent="0.25">
      <c r="A515" t="s">
        <v>219</v>
      </c>
      <c r="B515">
        <v>0</v>
      </c>
    </row>
    <row r="516" spans="1:2" x14ac:dyDescent="0.25">
      <c r="A516" t="s">
        <v>220</v>
      </c>
      <c r="B516">
        <v>0</v>
      </c>
    </row>
    <row r="517" spans="1:2" x14ac:dyDescent="0.25">
      <c r="A517" t="s">
        <v>221</v>
      </c>
      <c r="B517">
        <v>0</v>
      </c>
    </row>
    <row r="518" spans="1:2" x14ac:dyDescent="0.25">
      <c r="A518" t="s">
        <v>222</v>
      </c>
      <c r="B518">
        <v>0</v>
      </c>
    </row>
    <row r="519" spans="1:2" x14ac:dyDescent="0.25">
      <c r="A519" t="s">
        <v>223</v>
      </c>
      <c r="B519">
        <v>0</v>
      </c>
    </row>
    <row r="520" spans="1:2" x14ac:dyDescent="0.25">
      <c r="A520" t="s">
        <v>224</v>
      </c>
      <c r="B520">
        <v>0</v>
      </c>
    </row>
    <row r="521" spans="1:2" x14ac:dyDescent="0.25">
      <c r="A521" t="s">
        <v>225</v>
      </c>
      <c r="B521">
        <v>0</v>
      </c>
    </row>
    <row r="522" spans="1:2" x14ac:dyDescent="0.25">
      <c r="A522" t="s">
        <v>226</v>
      </c>
      <c r="B522">
        <v>0</v>
      </c>
    </row>
    <row r="523" spans="1:2" x14ac:dyDescent="0.25">
      <c r="A523" t="s">
        <v>227</v>
      </c>
      <c r="B523">
        <v>0</v>
      </c>
    </row>
    <row r="524" spans="1:2" x14ac:dyDescent="0.25">
      <c r="A524" t="s">
        <v>228</v>
      </c>
      <c r="B524">
        <v>0</v>
      </c>
    </row>
    <row r="525" spans="1:2" x14ac:dyDescent="0.25">
      <c r="A525" t="s">
        <v>229</v>
      </c>
      <c r="B525">
        <v>0</v>
      </c>
    </row>
    <row r="526" spans="1:2" x14ac:dyDescent="0.25">
      <c r="A526" t="s">
        <v>230</v>
      </c>
      <c r="B526">
        <v>0</v>
      </c>
    </row>
    <row r="527" spans="1:2" x14ac:dyDescent="0.25">
      <c r="A527" t="s">
        <v>231</v>
      </c>
      <c r="B527">
        <v>0</v>
      </c>
    </row>
    <row r="528" spans="1:2" x14ac:dyDescent="0.25">
      <c r="A528" t="s">
        <v>232</v>
      </c>
      <c r="B528">
        <v>0</v>
      </c>
    </row>
    <row r="529" spans="1:2" x14ac:dyDescent="0.25">
      <c r="A529" t="s">
        <v>233</v>
      </c>
      <c r="B529">
        <v>0</v>
      </c>
    </row>
    <row r="530" spans="1:2" x14ac:dyDescent="0.25">
      <c r="A530" t="s">
        <v>234</v>
      </c>
      <c r="B530">
        <v>0</v>
      </c>
    </row>
    <row r="531" spans="1:2" x14ac:dyDescent="0.25">
      <c r="A531" t="s">
        <v>235</v>
      </c>
      <c r="B531">
        <v>0</v>
      </c>
    </row>
    <row r="532" spans="1:2" x14ac:dyDescent="0.25">
      <c r="A532" t="s">
        <v>236</v>
      </c>
      <c r="B532">
        <v>0</v>
      </c>
    </row>
    <row r="533" spans="1:2" x14ac:dyDescent="0.25">
      <c r="A533" t="s">
        <v>237</v>
      </c>
      <c r="B533">
        <v>0</v>
      </c>
    </row>
    <row r="534" spans="1:2" x14ac:dyDescent="0.25">
      <c r="A534" t="s">
        <v>238</v>
      </c>
      <c r="B534">
        <v>0</v>
      </c>
    </row>
    <row r="535" spans="1:2" x14ac:dyDescent="0.25">
      <c r="A535" t="s">
        <v>239</v>
      </c>
      <c r="B535">
        <v>0</v>
      </c>
    </row>
    <row r="536" spans="1:2" x14ac:dyDescent="0.25">
      <c r="A536" t="s">
        <v>240</v>
      </c>
      <c r="B536">
        <v>0</v>
      </c>
    </row>
    <row r="537" spans="1:2" x14ac:dyDescent="0.25">
      <c r="A537" t="s">
        <v>241</v>
      </c>
      <c r="B537">
        <v>0</v>
      </c>
    </row>
    <row r="538" spans="1:2" x14ac:dyDescent="0.25">
      <c r="A538" t="s">
        <v>242</v>
      </c>
      <c r="B538">
        <v>601748</v>
      </c>
    </row>
    <row r="539" spans="1:2" x14ac:dyDescent="0.25">
      <c r="A539" t="s">
        <v>243</v>
      </c>
      <c r="B539">
        <v>0</v>
      </c>
    </row>
    <row r="540" spans="1:2" x14ac:dyDescent="0.25">
      <c r="A540" t="s">
        <v>244</v>
      </c>
      <c r="B540">
        <v>601748</v>
      </c>
    </row>
    <row r="541" spans="1:2" x14ac:dyDescent="0.25">
      <c r="A541" t="s">
        <v>245</v>
      </c>
      <c r="B541">
        <v>0</v>
      </c>
    </row>
    <row r="542" spans="1:2" x14ac:dyDescent="0.25">
      <c r="A542" t="s">
        <v>246</v>
      </c>
      <c r="B542">
        <v>561456</v>
      </c>
    </row>
    <row r="543" spans="1:2" x14ac:dyDescent="0.25">
      <c r="A543" t="s">
        <v>247</v>
      </c>
      <c r="B543">
        <v>0</v>
      </c>
    </row>
    <row r="544" spans="1:2" x14ac:dyDescent="0.25">
      <c r="A544" t="s">
        <v>248</v>
      </c>
      <c r="B544">
        <v>0</v>
      </c>
    </row>
    <row r="545" spans="1:2" x14ac:dyDescent="0.25">
      <c r="A545" t="s">
        <v>249</v>
      </c>
      <c r="B545">
        <v>561456</v>
      </c>
    </row>
    <row r="546" spans="1:2" x14ac:dyDescent="0.25">
      <c r="A546" t="s">
        <v>250</v>
      </c>
      <c r="B546">
        <v>0</v>
      </c>
    </row>
    <row r="547" spans="1:2" x14ac:dyDescent="0.25">
      <c r="A547" t="s">
        <v>251</v>
      </c>
      <c r="B547">
        <v>0</v>
      </c>
    </row>
    <row r="548" spans="1:2" x14ac:dyDescent="0.25">
      <c r="A548" t="s">
        <v>252</v>
      </c>
      <c r="B548">
        <v>0</v>
      </c>
    </row>
    <row r="549" spans="1:2" x14ac:dyDescent="0.25">
      <c r="A549" t="s">
        <v>253</v>
      </c>
      <c r="B549">
        <v>0</v>
      </c>
    </row>
    <row r="550" spans="1:2" x14ac:dyDescent="0.25">
      <c r="A550" t="s">
        <v>254</v>
      </c>
      <c r="B550">
        <v>0</v>
      </c>
    </row>
    <row r="551" spans="1:2" x14ac:dyDescent="0.25">
      <c r="A551" t="s">
        <v>255</v>
      </c>
      <c r="B551">
        <v>0</v>
      </c>
    </row>
    <row r="552" spans="1:2" x14ac:dyDescent="0.25">
      <c r="A552" t="s">
        <v>256</v>
      </c>
      <c r="B552">
        <v>0</v>
      </c>
    </row>
    <row r="553" spans="1:2" x14ac:dyDescent="0.25">
      <c r="A553" t="s">
        <v>257</v>
      </c>
      <c r="B553">
        <v>0</v>
      </c>
    </row>
    <row r="554" spans="1:2" x14ac:dyDescent="0.25">
      <c r="A554" t="s">
        <v>258</v>
      </c>
      <c r="B554">
        <v>0</v>
      </c>
    </row>
    <row r="555" spans="1:2" x14ac:dyDescent="0.25">
      <c r="A555" t="s">
        <v>259</v>
      </c>
      <c r="B555">
        <v>0</v>
      </c>
    </row>
    <row r="556" spans="1:2" x14ac:dyDescent="0.25">
      <c r="A556" t="s">
        <v>260</v>
      </c>
      <c r="B556">
        <v>0</v>
      </c>
    </row>
    <row r="557" spans="1:2" x14ac:dyDescent="0.25">
      <c r="A557" t="s">
        <v>261</v>
      </c>
      <c r="B557">
        <v>0</v>
      </c>
    </row>
    <row r="558" spans="1:2" x14ac:dyDescent="0.25">
      <c r="A558" t="s">
        <v>262</v>
      </c>
      <c r="B558">
        <v>0</v>
      </c>
    </row>
    <row r="559" spans="1:2" x14ac:dyDescent="0.25">
      <c r="A559" t="s">
        <v>263</v>
      </c>
      <c r="B559">
        <v>0</v>
      </c>
    </row>
    <row r="560" spans="1:2" x14ac:dyDescent="0.25">
      <c r="A560" t="s">
        <v>264</v>
      </c>
      <c r="B560">
        <v>0</v>
      </c>
    </row>
    <row r="561" spans="1:2" x14ac:dyDescent="0.25">
      <c r="A561" t="s">
        <v>265</v>
      </c>
      <c r="B561">
        <v>0</v>
      </c>
    </row>
    <row r="562" spans="1:2" x14ac:dyDescent="0.25">
      <c r="A562" t="s">
        <v>266</v>
      </c>
      <c r="B562">
        <v>0</v>
      </c>
    </row>
    <row r="563" spans="1:2" x14ac:dyDescent="0.25">
      <c r="A563" t="s">
        <v>267</v>
      </c>
      <c r="B563">
        <v>0</v>
      </c>
    </row>
    <row r="564" spans="1:2" x14ac:dyDescent="0.25">
      <c r="A564" t="s">
        <v>268</v>
      </c>
      <c r="B564">
        <v>0</v>
      </c>
    </row>
    <row r="565" spans="1:2" x14ac:dyDescent="0.25">
      <c r="A565" t="s">
        <v>269</v>
      </c>
      <c r="B565">
        <v>0</v>
      </c>
    </row>
    <row r="566" spans="1:2" x14ac:dyDescent="0.25">
      <c r="A566" t="s">
        <v>270</v>
      </c>
      <c r="B566">
        <v>0</v>
      </c>
    </row>
    <row r="567" spans="1:2" x14ac:dyDescent="0.25">
      <c r="A567" t="s">
        <v>271</v>
      </c>
      <c r="B567">
        <v>0</v>
      </c>
    </row>
    <row r="568" spans="1:2" x14ac:dyDescent="0.25">
      <c r="A568" t="s">
        <v>272</v>
      </c>
      <c r="B568">
        <v>0</v>
      </c>
    </row>
    <row r="569" spans="1:2" x14ac:dyDescent="0.25">
      <c r="A569" t="s">
        <v>273</v>
      </c>
      <c r="B569">
        <v>0</v>
      </c>
    </row>
    <row r="570" spans="1:2" x14ac:dyDescent="0.25">
      <c r="A570" t="s">
        <v>274</v>
      </c>
      <c r="B570">
        <v>0</v>
      </c>
    </row>
    <row r="571" spans="1:2" x14ac:dyDescent="0.25">
      <c r="A571" t="s">
        <v>275</v>
      </c>
      <c r="B571">
        <v>0</v>
      </c>
    </row>
    <row r="572" spans="1:2" x14ac:dyDescent="0.25">
      <c r="A572" t="s">
        <v>276</v>
      </c>
      <c r="B572">
        <v>0</v>
      </c>
    </row>
    <row r="573" spans="1:2" x14ac:dyDescent="0.25">
      <c r="A573" t="s">
        <v>277</v>
      </c>
      <c r="B573">
        <v>0</v>
      </c>
    </row>
    <row r="574" spans="1:2" x14ac:dyDescent="0.25">
      <c r="A574" t="s">
        <v>278</v>
      </c>
      <c r="B574">
        <v>0</v>
      </c>
    </row>
    <row r="575" spans="1:2" x14ac:dyDescent="0.25">
      <c r="A575" t="s">
        <v>279</v>
      </c>
      <c r="B575">
        <v>0</v>
      </c>
    </row>
    <row r="576" spans="1:2" x14ac:dyDescent="0.25">
      <c r="A576" t="s">
        <v>280</v>
      </c>
      <c r="B576">
        <v>0</v>
      </c>
    </row>
    <row r="577" spans="1:2" x14ac:dyDescent="0.25">
      <c r="A577" t="s">
        <v>281</v>
      </c>
      <c r="B577">
        <v>0</v>
      </c>
    </row>
    <row r="578" spans="1:2" x14ac:dyDescent="0.25">
      <c r="A578" t="s">
        <v>282</v>
      </c>
      <c r="B578">
        <v>0</v>
      </c>
    </row>
    <row r="579" spans="1:2" x14ac:dyDescent="0.25">
      <c r="A579" t="s">
        <v>283</v>
      </c>
      <c r="B579">
        <v>0</v>
      </c>
    </row>
    <row r="580" spans="1:2" x14ac:dyDescent="0.25">
      <c r="A580" t="s">
        <v>284</v>
      </c>
      <c r="B580">
        <v>0</v>
      </c>
    </row>
    <row r="581" spans="1:2" x14ac:dyDescent="0.25">
      <c r="A581" t="s">
        <v>285</v>
      </c>
      <c r="B581">
        <v>0</v>
      </c>
    </row>
    <row r="582" spans="1:2" x14ac:dyDescent="0.25">
      <c r="A582" t="s">
        <v>286</v>
      </c>
      <c r="B582">
        <v>0</v>
      </c>
    </row>
    <row r="583" spans="1:2" x14ac:dyDescent="0.25">
      <c r="A583" t="s">
        <v>287</v>
      </c>
      <c r="B583">
        <v>0</v>
      </c>
    </row>
    <row r="584" spans="1:2" x14ac:dyDescent="0.25">
      <c r="A584" t="s">
        <v>288</v>
      </c>
      <c r="B584">
        <v>0</v>
      </c>
    </row>
    <row r="585" spans="1:2" x14ac:dyDescent="0.25">
      <c r="A585" t="s">
        <v>289</v>
      </c>
      <c r="B585">
        <v>0</v>
      </c>
    </row>
    <row r="586" spans="1:2" x14ac:dyDescent="0.25">
      <c r="A586" t="s">
        <v>290</v>
      </c>
      <c r="B586">
        <v>0</v>
      </c>
    </row>
    <row r="587" spans="1:2" x14ac:dyDescent="0.25">
      <c r="A587" t="s">
        <v>291</v>
      </c>
      <c r="B587">
        <v>0</v>
      </c>
    </row>
    <row r="588" spans="1:2" x14ac:dyDescent="0.25">
      <c r="A588" t="s">
        <v>292</v>
      </c>
      <c r="B588">
        <v>0</v>
      </c>
    </row>
    <row r="589" spans="1:2" x14ac:dyDescent="0.25">
      <c r="A589" t="s">
        <v>293</v>
      </c>
      <c r="B589">
        <v>0</v>
      </c>
    </row>
    <row r="590" spans="1:2" x14ac:dyDescent="0.25">
      <c r="A590" t="s">
        <v>294</v>
      </c>
      <c r="B590">
        <v>0</v>
      </c>
    </row>
    <row r="591" spans="1:2" x14ac:dyDescent="0.25">
      <c r="A591" t="s">
        <v>295</v>
      </c>
      <c r="B591">
        <v>0</v>
      </c>
    </row>
    <row r="592" spans="1:2" x14ac:dyDescent="0.25">
      <c r="A592" t="s">
        <v>296</v>
      </c>
      <c r="B592">
        <v>0</v>
      </c>
    </row>
    <row r="593" spans="1:2" x14ac:dyDescent="0.25">
      <c r="A593" t="s">
        <v>297</v>
      </c>
      <c r="B593">
        <v>0</v>
      </c>
    </row>
    <row r="594" spans="1:2" x14ac:dyDescent="0.25">
      <c r="A594" t="s">
        <v>298</v>
      </c>
      <c r="B594">
        <v>0</v>
      </c>
    </row>
    <row r="595" spans="1:2" x14ac:dyDescent="0.25">
      <c r="A595" t="s">
        <v>299</v>
      </c>
      <c r="B595">
        <v>0</v>
      </c>
    </row>
    <row r="596" spans="1:2" x14ac:dyDescent="0.25">
      <c r="A596" t="s">
        <v>300</v>
      </c>
      <c r="B596">
        <v>0</v>
      </c>
    </row>
    <row r="597" spans="1:2" x14ac:dyDescent="0.25">
      <c r="A597" t="s">
        <v>301</v>
      </c>
      <c r="B597">
        <v>0</v>
      </c>
    </row>
    <row r="598" spans="1:2" x14ac:dyDescent="0.25">
      <c r="A598" t="s">
        <v>302</v>
      </c>
      <c r="B598">
        <v>0</v>
      </c>
    </row>
    <row r="599" spans="1:2" x14ac:dyDescent="0.25">
      <c r="A599" t="s">
        <v>303</v>
      </c>
      <c r="B599">
        <v>0</v>
      </c>
    </row>
    <row r="600" spans="1:2" x14ac:dyDescent="0.25">
      <c r="A600" t="s">
        <v>304</v>
      </c>
      <c r="B600">
        <v>0</v>
      </c>
    </row>
    <row r="601" spans="1:2" x14ac:dyDescent="0.25">
      <c r="A601" t="s">
        <v>305</v>
      </c>
      <c r="B601">
        <v>0</v>
      </c>
    </row>
    <row r="602" spans="1:2" x14ac:dyDescent="0.25">
      <c r="A602" t="s">
        <v>306</v>
      </c>
      <c r="B602">
        <v>0</v>
      </c>
    </row>
    <row r="603" spans="1:2" x14ac:dyDescent="0.25">
      <c r="A603" t="s">
        <v>307</v>
      </c>
      <c r="B603">
        <v>0</v>
      </c>
    </row>
    <row r="604" spans="1:2" x14ac:dyDescent="0.25">
      <c r="A604" t="s">
        <v>308</v>
      </c>
      <c r="B604">
        <v>0</v>
      </c>
    </row>
    <row r="605" spans="1:2" x14ac:dyDescent="0.25">
      <c r="A605" t="s">
        <v>309</v>
      </c>
      <c r="B605">
        <v>0</v>
      </c>
    </row>
    <row r="606" spans="1:2" x14ac:dyDescent="0.25">
      <c r="A606" t="s">
        <v>310</v>
      </c>
      <c r="B606">
        <v>0</v>
      </c>
    </row>
    <row r="607" spans="1:2" x14ac:dyDescent="0.25">
      <c r="A607" t="s">
        <v>311</v>
      </c>
      <c r="B607">
        <v>0</v>
      </c>
    </row>
    <row r="608" spans="1:2" x14ac:dyDescent="0.25">
      <c r="A608" t="s">
        <v>312</v>
      </c>
      <c r="B608">
        <v>0</v>
      </c>
    </row>
    <row r="609" spans="1:2" x14ac:dyDescent="0.25">
      <c r="A609" t="s">
        <v>313</v>
      </c>
      <c r="B609">
        <v>0</v>
      </c>
    </row>
    <row r="610" spans="1:2" x14ac:dyDescent="0.25">
      <c r="A610" t="s">
        <v>314</v>
      </c>
      <c r="B610">
        <v>0</v>
      </c>
    </row>
    <row r="611" spans="1:2" x14ac:dyDescent="0.25">
      <c r="A611" t="s">
        <v>315</v>
      </c>
      <c r="B611">
        <v>0</v>
      </c>
    </row>
    <row r="612" spans="1:2" x14ac:dyDescent="0.25">
      <c r="A612" t="s">
        <v>316</v>
      </c>
      <c r="B612">
        <v>0</v>
      </c>
    </row>
    <row r="613" spans="1:2" x14ac:dyDescent="0.25">
      <c r="A613" t="s">
        <v>317</v>
      </c>
      <c r="B613">
        <v>0</v>
      </c>
    </row>
    <row r="614" spans="1:2" x14ac:dyDescent="0.25">
      <c r="A614" t="s">
        <v>318</v>
      </c>
      <c r="B614">
        <v>0</v>
      </c>
    </row>
    <row r="615" spans="1:2" x14ac:dyDescent="0.25">
      <c r="A615" t="s">
        <v>319</v>
      </c>
      <c r="B615">
        <v>0</v>
      </c>
    </row>
    <row r="616" spans="1:2" x14ac:dyDescent="0.25">
      <c r="A616" t="s">
        <v>320</v>
      </c>
      <c r="B616">
        <v>0</v>
      </c>
    </row>
    <row r="617" spans="1:2" x14ac:dyDescent="0.25">
      <c r="A617" t="s">
        <v>321</v>
      </c>
      <c r="B617">
        <v>0</v>
      </c>
    </row>
    <row r="618" spans="1:2" x14ac:dyDescent="0.25">
      <c r="A618" t="s">
        <v>322</v>
      </c>
      <c r="B618">
        <v>0</v>
      </c>
    </row>
    <row r="619" spans="1:2" x14ac:dyDescent="0.25">
      <c r="A619" t="s">
        <v>323</v>
      </c>
      <c r="B619">
        <v>0</v>
      </c>
    </row>
    <row r="620" spans="1:2" x14ac:dyDescent="0.25">
      <c r="A620" t="s">
        <v>324</v>
      </c>
      <c r="B620">
        <v>0</v>
      </c>
    </row>
    <row r="621" spans="1:2" x14ac:dyDescent="0.25">
      <c r="A621" t="s">
        <v>325</v>
      </c>
      <c r="B621">
        <v>0</v>
      </c>
    </row>
    <row r="622" spans="1:2" x14ac:dyDescent="0.25">
      <c r="A622" t="s">
        <v>326</v>
      </c>
      <c r="B622">
        <v>0</v>
      </c>
    </row>
    <row r="623" spans="1:2" x14ac:dyDescent="0.25">
      <c r="A623" t="s">
        <v>327</v>
      </c>
      <c r="B623">
        <v>0</v>
      </c>
    </row>
    <row r="624" spans="1:2" x14ac:dyDescent="0.25">
      <c r="A624" t="s">
        <v>328</v>
      </c>
      <c r="B624">
        <v>0</v>
      </c>
    </row>
    <row r="625" spans="1:2" x14ac:dyDescent="0.25">
      <c r="A625" t="s">
        <v>329</v>
      </c>
      <c r="B625">
        <v>0</v>
      </c>
    </row>
    <row r="626" spans="1:2" x14ac:dyDescent="0.25">
      <c r="A626" t="s">
        <v>330</v>
      </c>
      <c r="B626">
        <v>0</v>
      </c>
    </row>
    <row r="627" spans="1:2" x14ac:dyDescent="0.25">
      <c r="A627" t="s">
        <v>331</v>
      </c>
      <c r="B627">
        <v>0</v>
      </c>
    </row>
    <row r="628" spans="1:2" x14ac:dyDescent="0.25">
      <c r="A628" t="s">
        <v>332</v>
      </c>
      <c r="B628">
        <v>0</v>
      </c>
    </row>
    <row r="629" spans="1:2" x14ac:dyDescent="0.25">
      <c r="A629" t="s">
        <v>333</v>
      </c>
      <c r="B629">
        <v>0</v>
      </c>
    </row>
    <row r="630" spans="1:2" x14ac:dyDescent="0.25">
      <c r="A630" t="s">
        <v>334</v>
      </c>
      <c r="B630">
        <v>0</v>
      </c>
    </row>
    <row r="631" spans="1:2" x14ac:dyDescent="0.25">
      <c r="A631" t="s">
        <v>335</v>
      </c>
      <c r="B631">
        <v>0</v>
      </c>
    </row>
    <row r="632" spans="1:2" x14ac:dyDescent="0.25">
      <c r="A632" t="s">
        <v>336</v>
      </c>
      <c r="B632">
        <v>0</v>
      </c>
    </row>
    <row r="633" spans="1:2" x14ac:dyDescent="0.25">
      <c r="A633" t="s">
        <v>337</v>
      </c>
      <c r="B633">
        <v>0</v>
      </c>
    </row>
    <row r="634" spans="1:2" x14ac:dyDescent="0.25">
      <c r="A634" t="s">
        <v>338</v>
      </c>
      <c r="B634">
        <v>0</v>
      </c>
    </row>
    <row r="635" spans="1:2" x14ac:dyDescent="0.25">
      <c r="A635" t="s">
        <v>339</v>
      </c>
      <c r="B635">
        <v>0</v>
      </c>
    </row>
    <row r="636" spans="1:2" x14ac:dyDescent="0.25">
      <c r="A636" t="s">
        <v>340</v>
      </c>
      <c r="B636">
        <v>0</v>
      </c>
    </row>
    <row r="637" spans="1:2" x14ac:dyDescent="0.25">
      <c r="A637" t="s">
        <v>341</v>
      </c>
      <c r="B637">
        <v>0</v>
      </c>
    </row>
    <row r="638" spans="1:2" x14ac:dyDescent="0.25">
      <c r="A638" t="s">
        <v>342</v>
      </c>
      <c r="B638">
        <v>0</v>
      </c>
    </row>
    <row r="639" spans="1:2" x14ac:dyDescent="0.25">
      <c r="A639" t="s">
        <v>343</v>
      </c>
      <c r="B639">
        <v>0</v>
      </c>
    </row>
    <row r="640" spans="1:2" x14ac:dyDescent="0.25">
      <c r="A640" t="s">
        <v>344</v>
      </c>
      <c r="B640">
        <v>0</v>
      </c>
    </row>
    <row r="641" spans="1:2" x14ac:dyDescent="0.25">
      <c r="A641" t="s">
        <v>345</v>
      </c>
      <c r="B641">
        <v>0</v>
      </c>
    </row>
    <row r="642" spans="1:2" x14ac:dyDescent="0.25">
      <c r="A642" t="s">
        <v>346</v>
      </c>
      <c r="B642">
        <v>0</v>
      </c>
    </row>
    <row r="643" spans="1:2" x14ac:dyDescent="0.25">
      <c r="A643" t="s">
        <v>347</v>
      </c>
      <c r="B643">
        <v>0</v>
      </c>
    </row>
    <row r="644" spans="1:2" x14ac:dyDescent="0.25">
      <c r="A644" t="s">
        <v>348</v>
      </c>
      <c r="B644">
        <v>0</v>
      </c>
    </row>
    <row r="645" spans="1:2" x14ac:dyDescent="0.25">
      <c r="A645" t="s">
        <v>349</v>
      </c>
      <c r="B645">
        <v>0</v>
      </c>
    </row>
    <row r="646" spans="1:2" x14ac:dyDescent="0.25">
      <c r="A646" t="s">
        <v>350</v>
      </c>
      <c r="B646">
        <v>506632</v>
      </c>
    </row>
    <row r="647" spans="1:2" x14ac:dyDescent="0.25">
      <c r="A647" t="s">
        <v>351</v>
      </c>
      <c r="B647">
        <v>0</v>
      </c>
    </row>
    <row r="648" spans="1:2" x14ac:dyDescent="0.25">
      <c r="A648" t="s">
        <v>352</v>
      </c>
      <c r="B648">
        <v>0</v>
      </c>
    </row>
    <row r="649" spans="1:2" x14ac:dyDescent="0.25">
      <c r="A649" t="s">
        <v>353</v>
      </c>
      <c r="B649">
        <v>506632</v>
      </c>
    </row>
    <row r="650" spans="1:2" x14ac:dyDescent="0.25">
      <c r="A650" t="s">
        <v>354</v>
      </c>
      <c r="B650">
        <v>0</v>
      </c>
    </row>
    <row r="651" spans="1:2" x14ac:dyDescent="0.25">
      <c r="A651" t="s">
        <v>355</v>
      </c>
      <c r="B651">
        <v>465248</v>
      </c>
    </row>
    <row r="652" spans="1:2" x14ac:dyDescent="0.25">
      <c r="A652" t="s">
        <v>356</v>
      </c>
      <c r="B652">
        <v>465248</v>
      </c>
    </row>
    <row r="653" spans="1:2" x14ac:dyDescent="0.25">
      <c r="A653" t="s">
        <v>357</v>
      </c>
      <c r="B653">
        <v>0</v>
      </c>
    </row>
    <row r="654" spans="1:2" x14ac:dyDescent="0.25">
      <c r="A654" t="s">
        <v>358</v>
      </c>
      <c r="B654">
        <v>0</v>
      </c>
    </row>
    <row r="655" spans="1:2" x14ac:dyDescent="0.25">
      <c r="A655" t="s">
        <v>359</v>
      </c>
      <c r="B655">
        <v>0</v>
      </c>
    </row>
    <row r="656" spans="1:2" x14ac:dyDescent="0.25">
      <c r="A656" t="s">
        <v>360</v>
      </c>
      <c r="B656">
        <v>0</v>
      </c>
    </row>
    <row r="657" spans="1:2" x14ac:dyDescent="0.25">
      <c r="A657" t="s">
        <v>361</v>
      </c>
      <c r="B657">
        <v>0</v>
      </c>
    </row>
    <row r="658" spans="1:2" x14ac:dyDescent="0.25">
      <c r="A658" t="s">
        <v>362</v>
      </c>
      <c r="B658">
        <v>0</v>
      </c>
    </row>
    <row r="659" spans="1:2" x14ac:dyDescent="0.25">
      <c r="A659" t="s">
        <v>363</v>
      </c>
      <c r="B659">
        <v>0</v>
      </c>
    </row>
    <row r="660" spans="1:2" x14ac:dyDescent="0.25">
      <c r="A660" t="s">
        <v>364</v>
      </c>
      <c r="B660">
        <v>0</v>
      </c>
    </row>
    <row r="661" spans="1:2" x14ac:dyDescent="0.25">
      <c r="A661" t="s">
        <v>365</v>
      </c>
      <c r="B661">
        <v>0</v>
      </c>
    </row>
    <row r="662" spans="1:2" x14ac:dyDescent="0.25">
      <c r="A662" t="s">
        <v>366</v>
      </c>
      <c r="B662">
        <v>0</v>
      </c>
    </row>
    <row r="663" spans="1:2" x14ac:dyDescent="0.25">
      <c r="A663" t="s">
        <v>367</v>
      </c>
      <c r="B663">
        <v>0</v>
      </c>
    </row>
    <row r="664" spans="1:2" x14ac:dyDescent="0.25">
      <c r="A664" t="s">
        <v>368</v>
      </c>
      <c r="B664">
        <v>0</v>
      </c>
    </row>
    <row r="665" spans="1:2" x14ac:dyDescent="0.25">
      <c r="A665" t="s">
        <v>369</v>
      </c>
      <c r="B665">
        <v>0</v>
      </c>
    </row>
    <row r="666" spans="1:2" x14ac:dyDescent="0.25">
      <c r="A666" t="s">
        <v>370</v>
      </c>
      <c r="B666">
        <v>0</v>
      </c>
    </row>
    <row r="667" spans="1:2" x14ac:dyDescent="0.25">
      <c r="A667" t="s">
        <v>371</v>
      </c>
      <c r="B667">
        <v>0</v>
      </c>
    </row>
    <row r="668" spans="1:2" x14ac:dyDescent="0.25">
      <c r="A668" t="s">
        <v>372</v>
      </c>
      <c r="B668">
        <v>0</v>
      </c>
    </row>
    <row r="669" spans="1:2" x14ac:dyDescent="0.25">
      <c r="A669" t="s">
        <v>373</v>
      </c>
      <c r="B669">
        <v>0</v>
      </c>
    </row>
    <row r="670" spans="1:2" x14ac:dyDescent="0.25">
      <c r="A670" t="s">
        <v>374</v>
      </c>
      <c r="B670">
        <v>0</v>
      </c>
    </row>
    <row r="671" spans="1:2" x14ac:dyDescent="0.25">
      <c r="A671" t="s">
        <v>375</v>
      </c>
      <c r="B671">
        <v>0</v>
      </c>
    </row>
    <row r="672" spans="1:2" x14ac:dyDescent="0.25">
      <c r="A672" t="s">
        <v>376</v>
      </c>
      <c r="B672">
        <v>0</v>
      </c>
    </row>
    <row r="673" spans="1:2" x14ac:dyDescent="0.25">
      <c r="A673" t="s">
        <v>377</v>
      </c>
      <c r="B673">
        <v>0</v>
      </c>
    </row>
    <row r="674" spans="1:2" x14ac:dyDescent="0.25">
      <c r="A674" t="s">
        <v>378</v>
      </c>
      <c r="B674">
        <v>0</v>
      </c>
    </row>
    <row r="675" spans="1:2" x14ac:dyDescent="0.25">
      <c r="A675" t="s">
        <v>379</v>
      </c>
      <c r="B675">
        <v>0</v>
      </c>
    </row>
    <row r="676" spans="1:2" x14ac:dyDescent="0.25">
      <c r="A676" t="s">
        <v>380</v>
      </c>
      <c r="B676">
        <v>0</v>
      </c>
    </row>
    <row r="677" spans="1:2" x14ac:dyDescent="0.25">
      <c r="A677" t="s">
        <v>381</v>
      </c>
      <c r="B677">
        <v>0</v>
      </c>
    </row>
    <row r="678" spans="1:2" x14ac:dyDescent="0.25">
      <c r="A678" t="s">
        <v>382</v>
      </c>
      <c r="B678">
        <v>0</v>
      </c>
    </row>
    <row r="679" spans="1:2" x14ac:dyDescent="0.25">
      <c r="A679" t="s">
        <v>383</v>
      </c>
      <c r="B679">
        <v>0</v>
      </c>
    </row>
    <row r="680" spans="1:2" x14ac:dyDescent="0.25">
      <c r="A680" t="s">
        <v>384</v>
      </c>
      <c r="B680">
        <v>0</v>
      </c>
    </row>
    <row r="681" spans="1:2" x14ac:dyDescent="0.25">
      <c r="A681" t="s">
        <v>385</v>
      </c>
      <c r="B681">
        <v>0</v>
      </c>
    </row>
    <row r="682" spans="1:2" x14ac:dyDescent="0.25">
      <c r="A682" t="s">
        <v>386</v>
      </c>
      <c r="B682">
        <v>0</v>
      </c>
    </row>
    <row r="683" spans="1:2" x14ac:dyDescent="0.25">
      <c r="A683" t="s">
        <v>387</v>
      </c>
      <c r="B683">
        <v>674520</v>
      </c>
    </row>
    <row r="684" spans="1:2" x14ac:dyDescent="0.25">
      <c r="A684" t="s">
        <v>388</v>
      </c>
      <c r="B684">
        <v>0</v>
      </c>
    </row>
    <row r="685" spans="1:2" x14ac:dyDescent="0.25">
      <c r="A685" t="s">
        <v>389</v>
      </c>
      <c r="B685">
        <v>674520</v>
      </c>
    </row>
    <row r="686" spans="1:2" x14ac:dyDescent="0.25">
      <c r="A686" t="s">
        <v>390</v>
      </c>
      <c r="B686">
        <v>648424</v>
      </c>
    </row>
    <row r="687" spans="1:2" x14ac:dyDescent="0.25">
      <c r="A687" t="s">
        <v>391</v>
      </c>
      <c r="B687">
        <v>0</v>
      </c>
    </row>
    <row r="688" spans="1:2" x14ac:dyDescent="0.25">
      <c r="A688" t="s">
        <v>392</v>
      </c>
      <c r="B688">
        <v>648424</v>
      </c>
    </row>
    <row r="689" spans="1:2" x14ac:dyDescent="0.25">
      <c r="A689" t="s">
        <v>393</v>
      </c>
      <c r="B689">
        <v>0</v>
      </c>
    </row>
    <row r="690" spans="1:2" x14ac:dyDescent="0.25">
      <c r="A690" t="s">
        <v>394</v>
      </c>
      <c r="B690">
        <v>0</v>
      </c>
    </row>
    <row r="691" spans="1:2" x14ac:dyDescent="0.25">
      <c r="A691" t="s">
        <v>395</v>
      </c>
      <c r="B691">
        <v>0</v>
      </c>
    </row>
    <row r="692" spans="1:2" x14ac:dyDescent="0.25">
      <c r="A692" t="s">
        <v>396</v>
      </c>
      <c r="B692">
        <v>0</v>
      </c>
    </row>
    <row r="693" spans="1:2" x14ac:dyDescent="0.25">
      <c r="A693" t="s">
        <v>397</v>
      </c>
      <c r="B693">
        <v>0</v>
      </c>
    </row>
    <row r="694" spans="1:2" x14ac:dyDescent="0.25">
      <c r="A694" t="s">
        <v>398</v>
      </c>
      <c r="B694">
        <v>0</v>
      </c>
    </row>
    <row r="695" spans="1:2" x14ac:dyDescent="0.25">
      <c r="A695" t="s">
        <v>399</v>
      </c>
      <c r="B695">
        <v>0</v>
      </c>
    </row>
    <row r="696" spans="1:2" x14ac:dyDescent="0.25">
      <c r="A696" t="s">
        <v>400</v>
      </c>
      <c r="B696">
        <v>0</v>
      </c>
    </row>
    <row r="697" spans="1:2" x14ac:dyDescent="0.25">
      <c r="A697" t="s">
        <v>401</v>
      </c>
      <c r="B697">
        <v>0</v>
      </c>
    </row>
    <row r="698" spans="1:2" x14ac:dyDescent="0.25">
      <c r="A698" t="s">
        <v>402</v>
      </c>
      <c r="B698">
        <v>0</v>
      </c>
    </row>
    <row r="699" spans="1:2" x14ac:dyDescent="0.25">
      <c r="A699" t="s">
        <v>403</v>
      </c>
      <c r="B699">
        <v>0</v>
      </c>
    </row>
    <row r="700" spans="1:2" x14ac:dyDescent="0.25">
      <c r="A700" t="s">
        <v>404</v>
      </c>
      <c r="B700">
        <v>0</v>
      </c>
    </row>
    <row r="701" spans="1:2" x14ac:dyDescent="0.25">
      <c r="A701" t="s">
        <v>405</v>
      </c>
      <c r="B701">
        <v>0</v>
      </c>
    </row>
    <row r="702" spans="1:2" x14ac:dyDescent="0.25">
      <c r="A702" t="s">
        <v>406</v>
      </c>
      <c r="B702">
        <v>0</v>
      </c>
    </row>
    <row r="703" spans="1:2" x14ac:dyDescent="0.25">
      <c r="A703" t="s">
        <v>407</v>
      </c>
      <c r="B703">
        <v>0</v>
      </c>
    </row>
    <row r="704" spans="1:2" x14ac:dyDescent="0.25">
      <c r="A704" t="s">
        <v>408</v>
      </c>
      <c r="B704">
        <v>0</v>
      </c>
    </row>
    <row r="705" spans="1:2" x14ac:dyDescent="0.25">
      <c r="A705" t="s">
        <v>409</v>
      </c>
      <c r="B705">
        <v>0</v>
      </c>
    </row>
    <row r="706" spans="1:2" x14ac:dyDescent="0.25">
      <c r="A706" t="s">
        <v>410</v>
      </c>
      <c r="B706">
        <v>0</v>
      </c>
    </row>
    <row r="707" spans="1:2" x14ac:dyDescent="0.25">
      <c r="A707" t="s">
        <v>411</v>
      </c>
      <c r="B707">
        <v>0</v>
      </c>
    </row>
    <row r="708" spans="1:2" x14ac:dyDescent="0.25">
      <c r="A708" t="s">
        <v>412</v>
      </c>
      <c r="B708">
        <v>0</v>
      </c>
    </row>
    <row r="709" spans="1:2" x14ac:dyDescent="0.25">
      <c r="A709" t="s">
        <v>413</v>
      </c>
      <c r="B709">
        <v>0</v>
      </c>
    </row>
    <row r="710" spans="1:2" x14ac:dyDescent="0.25">
      <c r="A710" t="s">
        <v>414</v>
      </c>
      <c r="B710">
        <v>0</v>
      </c>
    </row>
    <row r="711" spans="1:2" x14ac:dyDescent="0.25">
      <c r="A711" t="s">
        <v>415</v>
      </c>
      <c r="B711">
        <v>0</v>
      </c>
    </row>
    <row r="712" spans="1:2" x14ac:dyDescent="0.25">
      <c r="A712" t="s">
        <v>416</v>
      </c>
      <c r="B712">
        <v>0</v>
      </c>
    </row>
    <row r="713" spans="1:2" x14ac:dyDescent="0.25">
      <c r="A713" t="s">
        <v>417</v>
      </c>
      <c r="B713">
        <v>0</v>
      </c>
    </row>
    <row r="714" spans="1:2" x14ac:dyDescent="0.25">
      <c r="A714" t="s">
        <v>418</v>
      </c>
      <c r="B714">
        <v>0</v>
      </c>
    </row>
    <row r="715" spans="1:2" x14ac:dyDescent="0.25">
      <c r="A715" t="s">
        <v>419</v>
      </c>
      <c r="B715">
        <v>0</v>
      </c>
    </row>
    <row r="716" spans="1:2" x14ac:dyDescent="0.25">
      <c r="A716" t="s">
        <v>420</v>
      </c>
      <c r="B716">
        <v>0</v>
      </c>
    </row>
    <row r="717" spans="1:2" x14ac:dyDescent="0.25">
      <c r="A717" t="s">
        <v>421</v>
      </c>
      <c r="B717">
        <v>0</v>
      </c>
    </row>
    <row r="718" spans="1:2" x14ac:dyDescent="0.25">
      <c r="A718" t="s">
        <v>422</v>
      </c>
      <c r="B718">
        <v>0</v>
      </c>
    </row>
    <row r="719" spans="1:2" x14ac:dyDescent="0.25">
      <c r="A719" t="s">
        <v>423</v>
      </c>
      <c r="B719">
        <v>0</v>
      </c>
    </row>
    <row r="720" spans="1:2" x14ac:dyDescent="0.25">
      <c r="A720" t="s">
        <v>424</v>
      </c>
      <c r="B720">
        <v>0</v>
      </c>
    </row>
    <row r="721" spans="1:2" x14ac:dyDescent="0.25">
      <c r="A721" t="s">
        <v>425</v>
      </c>
      <c r="B721">
        <v>0</v>
      </c>
    </row>
    <row r="722" spans="1:2" x14ac:dyDescent="0.25">
      <c r="A722" t="s">
        <v>426</v>
      </c>
      <c r="B722">
        <v>0</v>
      </c>
    </row>
    <row r="723" spans="1:2" x14ac:dyDescent="0.25">
      <c r="A723" t="s">
        <v>427</v>
      </c>
      <c r="B723">
        <v>0</v>
      </c>
    </row>
    <row r="724" spans="1:2" x14ac:dyDescent="0.25">
      <c r="A724" t="s">
        <v>428</v>
      </c>
      <c r="B724">
        <v>0</v>
      </c>
    </row>
    <row r="725" spans="1:2" x14ac:dyDescent="0.25">
      <c r="A725" t="s">
        <v>429</v>
      </c>
      <c r="B725">
        <v>0</v>
      </c>
    </row>
    <row r="726" spans="1:2" x14ac:dyDescent="0.25">
      <c r="A726" t="s">
        <v>430</v>
      </c>
      <c r="B726">
        <v>0</v>
      </c>
    </row>
    <row r="727" spans="1:2" x14ac:dyDescent="0.25">
      <c r="A727" t="s">
        <v>431</v>
      </c>
      <c r="B727">
        <v>0</v>
      </c>
    </row>
    <row r="728" spans="1:2" x14ac:dyDescent="0.25">
      <c r="A728" t="s">
        <v>432</v>
      </c>
      <c r="B728">
        <v>0</v>
      </c>
    </row>
    <row r="729" spans="1:2" x14ac:dyDescent="0.25">
      <c r="A729" t="s">
        <v>433</v>
      </c>
      <c r="B729">
        <v>0</v>
      </c>
    </row>
    <row r="730" spans="1:2" x14ac:dyDescent="0.25">
      <c r="A730" t="s">
        <v>434</v>
      </c>
      <c r="B730">
        <v>0</v>
      </c>
    </row>
    <row r="731" spans="1:2" x14ac:dyDescent="0.25">
      <c r="A731" t="s">
        <v>435</v>
      </c>
      <c r="B731">
        <v>1025540.2</v>
      </c>
    </row>
    <row r="732" spans="1:2" x14ac:dyDescent="0.25">
      <c r="A732" t="s">
        <v>436</v>
      </c>
      <c r="B732">
        <v>0</v>
      </c>
    </row>
    <row r="733" spans="1:2" x14ac:dyDescent="0.25">
      <c r="A733" t="s">
        <v>437</v>
      </c>
      <c r="B733">
        <v>0</v>
      </c>
    </row>
    <row r="734" spans="1:2" x14ac:dyDescent="0.25">
      <c r="A734" t="s">
        <v>438</v>
      </c>
      <c r="B734">
        <v>0</v>
      </c>
    </row>
    <row r="735" spans="1:2" x14ac:dyDescent="0.25">
      <c r="A735" t="s">
        <v>439</v>
      </c>
      <c r="B735">
        <v>0</v>
      </c>
    </row>
    <row r="736" spans="1:2" x14ac:dyDescent="0.25">
      <c r="A736" t="s">
        <v>440</v>
      </c>
      <c r="B736">
        <v>0</v>
      </c>
    </row>
    <row r="737" spans="1:2" x14ac:dyDescent="0.25">
      <c r="A737" t="s">
        <v>441</v>
      </c>
      <c r="B737">
        <v>0</v>
      </c>
    </row>
    <row r="738" spans="1:2" x14ac:dyDescent="0.25">
      <c r="A738" t="s">
        <v>442</v>
      </c>
      <c r="B738">
        <v>0</v>
      </c>
    </row>
    <row r="739" spans="1:2" x14ac:dyDescent="0.25">
      <c r="A739" t="s">
        <v>443</v>
      </c>
      <c r="B739">
        <v>0</v>
      </c>
    </row>
    <row r="740" spans="1:2" x14ac:dyDescent="0.25">
      <c r="A740" t="s">
        <v>444</v>
      </c>
      <c r="B740">
        <v>0</v>
      </c>
    </row>
    <row r="741" spans="1:2" x14ac:dyDescent="0.25">
      <c r="A741" t="s">
        <v>445</v>
      </c>
      <c r="B741">
        <v>0</v>
      </c>
    </row>
    <row r="742" spans="1:2" x14ac:dyDescent="0.25">
      <c r="A742" t="s">
        <v>446</v>
      </c>
      <c r="B742">
        <v>0</v>
      </c>
    </row>
    <row r="743" spans="1:2" x14ac:dyDescent="0.25">
      <c r="A743" t="s">
        <v>447</v>
      </c>
      <c r="B743">
        <v>0</v>
      </c>
    </row>
    <row r="744" spans="1:2" x14ac:dyDescent="0.25">
      <c r="A744" t="s">
        <v>448</v>
      </c>
      <c r="B744">
        <v>0</v>
      </c>
    </row>
    <row r="745" spans="1:2" x14ac:dyDescent="0.25">
      <c r="A745" t="s">
        <v>449</v>
      </c>
      <c r="B745">
        <v>0</v>
      </c>
    </row>
    <row r="746" spans="1:2" x14ac:dyDescent="0.25">
      <c r="A746" t="s">
        <v>450</v>
      </c>
      <c r="B746">
        <v>0</v>
      </c>
    </row>
    <row r="747" spans="1:2" x14ac:dyDescent="0.25">
      <c r="A747" t="s">
        <v>451</v>
      </c>
      <c r="B747">
        <v>0</v>
      </c>
    </row>
    <row r="748" spans="1:2" x14ac:dyDescent="0.25">
      <c r="A748" t="s">
        <v>452</v>
      </c>
      <c r="B748">
        <v>0</v>
      </c>
    </row>
    <row r="749" spans="1:2" x14ac:dyDescent="0.25">
      <c r="A749" t="s">
        <v>453</v>
      </c>
      <c r="B749">
        <v>0</v>
      </c>
    </row>
    <row r="750" spans="1:2" x14ac:dyDescent="0.25">
      <c r="A750" t="s">
        <v>454</v>
      </c>
      <c r="B750">
        <v>0</v>
      </c>
    </row>
    <row r="751" spans="1:2" x14ac:dyDescent="0.25">
      <c r="A751" t="s">
        <v>455</v>
      </c>
      <c r="B751">
        <v>0</v>
      </c>
    </row>
    <row r="752" spans="1:2" x14ac:dyDescent="0.25">
      <c r="A752" t="s">
        <v>456</v>
      </c>
      <c r="B752">
        <v>0</v>
      </c>
    </row>
    <row r="753" spans="1:2" x14ac:dyDescent="0.25">
      <c r="A753" t="s">
        <v>457</v>
      </c>
      <c r="B753">
        <v>0</v>
      </c>
    </row>
    <row r="754" spans="1:2" x14ac:dyDescent="0.25">
      <c r="A754" t="s">
        <v>458</v>
      </c>
      <c r="B754">
        <v>582400</v>
      </c>
    </row>
    <row r="755" spans="1:2" x14ac:dyDescent="0.25">
      <c r="A755" t="s">
        <v>459</v>
      </c>
      <c r="B755">
        <v>0</v>
      </c>
    </row>
    <row r="756" spans="1:2" x14ac:dyDescent="0.25">
      <c r="A756" t="s">
        <v>460</v>
      </c>
      <c r="B756">
        <v>582400</v>
      </c>
    </row>
    <row r="757" spans="1:2" x14ac:dyDescent="0.25">
      <c r="A757" t="s">
        <v>461</v>
      </c>
      <c r="B757">
        <v>0</v>
      </c>
    </row>
    <row r="758" spans="1:2" x14ac:dyDescent="0.25">
      <c r="A758" t="s">
        <v>462</v>
      </c>
      <c r="B758">
        <v>566552</v>
      </c>
    </row>
    <row r="759" spans="1:2" x14ac:dyDescent="0.25">
      <c r="A759" t="s">
        <v>463</v>
      </c>
      <c r="B759">
        <v>0</v>
      </c>
    </row>
    <row r="760" spans="1:2" x14ac:dyDescent="0.25">
      <c r="A760" t="s">
        <v>464</v>
      </c>
      <c r="B760">
        <v>566552</v>
      </c>
    </row>
    <row r="761" spans="1:2" x14ac:dyDescent="0.25">
      <c r="A761" t="s">
        <v>465</v>
      </c>
      <c r="B761">
        <v>0</v>
      </c>
    </row>
    <row r="762" spans="1:2" x14ac:dyDescent="0.25">
      <c r="A762" t="s">
        <v>466</v>
      </c>
      <c r="B762">
        <v>0</v>
      </c>
    </row>
    <row r="763" spans="1:2" x14ac:dyDescent="0.25">
      <c r="A763" t="s">
        <v>467</v>
      </c>
      <c r="B763">
        <v>0</v>
      </c>
    </row>
    <row r="764" spans="1:2" x14ac:dyDescent="0.25">
      <c r="A764" t="s">
        <v>468</v>
      </c>
      <c r="B764">
        <v>0</v>
      </c>
    </row>
    <row r="765" spans="1:2" x14ac:dyDescent="0.25">
      <c r="A765" t="s">
        <v>469</v>
      </c>
      <c r="B765">
        <v>0</v>
      </c>
    </row>
    <row r="766" spans="1:2" x14ac:dyDescent="0.25">
      <c r="A766" t="s">
        <v>470</v>
      </c>
      <c r="B766">
        <v>0</v>
      </c>
    </row>
    <row r="767" spans="1:2" x14ac:dyDescent="0.25">
      <c r="A767" t="s">
        <v>471</v>
      </c>
      <c r="B767">
        <v>0</v>
      </c>
    </row>
    <row r="768" spans="1:2" x14ac:dyDescent="0.25">
      <c r="A768" t="s">
        <v>472</v>
      </c>
      <c r="B768">
        <v>0</v>
      </c>
    </row>
    <row r="769" spans="1:2" x14ac:dyDescent="0.25">
      <c r="A769" t="s">
        <v>473</v>
      </c>
      <c r="B769">
        <v>0</v>
      </c>
    </row>
    <row r="770" spans="1:2" x14ac:dyDescent="0.25">
      <c r="A770" t="s">
        <v>474</v>
      </c>
      <c r="B770">
        <v>0</v>
      </c>
    </row>
    <row r="771" spans="1:2" x14ac:dyDescent="0.25">
      <c r="A771" t="s">
        <v>475</v>
      </c>
      <c r="B771">
        <v>0</v>
      </c>
    </row>
    <row r="772" spans="1:2" x14ac:dyDescent="0.25">
      <c r="A772" t="s">
        <v>476</v>
      </c>
      <c r="B772">
        <v>0</v>
      </c>
    </row>
    <row r="773" spans="1:2" x14ac:dyDescent="0.25">
      <c r="A773" t="s">
        <v>477</v>
      </c>
      <c r="B773">
        <v>0</v>
      </c>
    </row>
    <row r="774" spans="1:2" x14ac:dyDescent="0.25">
      <c r="A774" t="s">
        <v>478</v>
      </c>
      <c r="B774">
        <v>0</v>
      </c>
    </row>
    <row r="775" spans="1:2" x14ac:dyDescent="0.25">
      <c r="A775" t="s">
        <v>479</v>
      </c>
      <c r="B775">
        <v>0</v>
      </c>
    </row>
    <row r="776" spans="1:2" x14ac:dyDescent="0.25">
      <c r="A776" t="s">
        <v>480</v>
      </c>
      <c r="B776">
        <v>0</v>
      </c>
    </row>
    <row r="777" spans="1:2" x14ac:dyDescent="0.25">
      <c r="A777" t="s">
        <v>481</v>
      </c>
      <c r="B777">
        <v>0</v>
      </c>
    </row>
    <row r="778" spans="1:2" x14ac:dyDescent="0.25">
      <c r="A778" t="s">
        <v>482</v>
      </c>
      <c r="B778">
        <v>0</v>
      </c>
    </row>
    <row r="779" spans="1:2" x14ac:dyDescent="0.25">
      <c r="A779" t="s">
        <v>483</v>
      </c>
      <c r="B779">
        <v>1295616</v>
      </c>
    </row>
    <row r="780" spans="1:2" x14ac:dyDescent="0.25">
      <c r="A780" t="s">
        <v>484</v>
      </c>
      <c r="B780">
        <v>0</v>
      </c>
    </row>
    <row r="781" spans="1:2" x14ac:dyDescent="0.25">
      <c r="A781" t="s">
        <v>485</v>
      </c>
      <c r="B781">
        <v>1295616</v>
      </c>
    </row>
    <row r="782" spans="1:2" x14ac:dyDescent="0.25">
      <c r="A782" t="s">
        <v>486</v>
      </c>
      <c r="B782">
        <v>701568</v>
      </c>
    </row>
    <row r="783" spans="1:2" x14ac:dyDescent="0.25">
      <c r="A783" t="s">
        <v>487</v>
      </c>
      <c r="B783">
        <v>0</v>
      </c>
    </row>
    <row r="784" spans="1:2" x14ac:dyDescent="0.25">
      <c r="A784" t="s">
        <v>488</v>
      </c>
      <c r="B784">
        <v>701568</v>
      </c>
    </row>
    <row r="785" spans="1:2" x14ac:dyDescent="0.25">
      <c r="A785" t="s">
        <v>489</v>
      </c>
      <c r="B785">
        <v>0</v>
      </c>
    </row>
    <row r="786" spans="1:2" x14ac:dyDescent="0.25">
      <c r="A786" t="s">
        <v>490</v>
      </c>
      <c r="B786">
        <v>0</v>
      </c>
    </row>
    <row r="787" spans="1:2" x14ac:dyDescent="0.25">
      <c r="A787" t="s">
        <v>491</v>
      </c>
      <c r="B787">
        <v>0</v>
      </c>
    </row>
    <row r="788" spans="1:2" x14ac:dyDescent="0.25">
      <c r="A788" t="s">
        <v>492</v>
      </c>
      <c r="B788">
        <v>0</v>
      </c>
    </row>
    <row r="789" spans="1:2" x14ac:dyDescent="0.25">
      <c r="A789" t="s">
        <v>493</v>
      </c>
      <c r="B789">
        <v>0</v>
      </c>
    </row>
    <row r="790" spans="1:2" x14ac:dyDescent="0.25">
      <c r="A790" t="s">
        <v>1072</v>
      </c>
      <c r="B790">
        <v>0</v>
      </c>
    </row>
    <row r="791" spans="1:2" x14ac:dyDescent="0.25">
      <c r="A791" t="s">
        <v>1073</v>
      </c>
      <c r="B791">
        <v>0</v>
      </c>
    </row>
    <row r="792" spans="1:2" x14ac:dyDescent="0.25">
      <c r="A792" t="s">
        <v>1074</v>
      </c>
      <c r="B792">
        <v>0</v>
      </c>
    </row>
    <row r="793" spans="1:2" x14ac:dyDescent="0.25">
      <c r="A793" t="s">
        <v>1075</v>
      </c>
      <c r="B793">
        <v>0</v>
      </c>
    </row>
    <row r="794" spans="1:2" x14ac:dyDescent="0.25">
      <c r="A794" t="s">
        <v>1076</v>
      </c>
      <c r="B794">
        <v>0</v>
      </c>
    </row>
    <row r="795" spans="1:2" x14ac:dyDescent="0.25">
      <c r="A795" t="s">
        <v>1077</v>
      </c>
      <c r="B795">
        <v>0</v>
      </c>
    </row>
    <row r="796" spans="1:2" x14ac:dyDescent="0.25">
      <c r="A796" t="s">
        <v>1078</v>
      </c>
      <c r="B796">
        <v>0</v>
      </c>
    </row>
    <row r="797" spans="1:2" x14ac:dyDescent="0.25">
      <c r="A797" t="s">
        <v>1079</v>
      </c>
      <c r="B797">
        <v>0</v>
      </c>
    </row>
    <row r="798" spans="1:2" x14ac:dyDescent="0.25">
      <c r="A798" t="s">
        <v>1080</v>
      </c>
      <c r="B798">
        <v>0</v>
      </c>
    </row>
    <row r="799" spans="1:2" x14ac:dyDescent="0.25">
      <c r="A799" t="s">
        <v>1081</v>
      </c>
      <c r="B799">
        <v>0</v>
      </c>
    </row>
    <row r="800" spans="1:2" x14ac:dyDescent="0.25">
      <c r="A800" t="s">
        <v>1082</v>
      </c>
      <c r="B800">
        <v>0</v>
      </c>
    </row>
    <row r="801" spans="1:2" x14ac:dyDescent="0.25">
      <c r="A801" t="s">
        <v>1083</v>
      </c>
      <c r="B801">
        <v>0</v>
      </c>
    </row>
    <row r="802" spans="1:2" x14ac:dyDescent="0.25">
      <c r="A802" t="s">
        <v>1084</v>
      </c>
      <c r="B802">
        <v>0</v>
      </c>
    </row>
    <row r="803" spans="1:2" x14ac:dyDescent="0.25">
      <c r="A803" t="s">
        <v>1085</v>
      </c>
      <c r="B803">
        <v>0</v>
      </c>
    </row>
    <row r="804" spans="1:2" x14ac:dyDescent="0.25">
      <c r="A804" t="s">
        <v>494</v>
      </c>
      <c r="B804">
        <v>0</v>
      </c>
    </row>
    <row r="805" spans="1:2" x14ac:dyDescent="0.25">
      <c r="A805" t="s">
        <v>495</v>
      </c>
      <c r="B805">
        <v>0</v>
      </c>
    </row>
    <row r="806" spans="1:2" x14ac:dyDescent="0.25">
      <c r="A806" t="s">
        <v>1086</v>
      </c>
      <c r="B806">
        <v>0</v>
      </c>
    </row>
    <row r="807" spans="1:2" x14ac:dyDescent="0.25">
      <c r="A807" t="s">
        <v>1087</v>
      </c>
      <c r="B807">
        <v>0</v>
      </c>
    </row>
    <row r="808" spans="1:2" x14ac:dyDescent="0.25">
      <c r="A808" t="s">
        <v>1088</v>
      </c>
      <c r="B808">
        <v>120236</v>
      </c>
    </row>
    <row r="809" spans="1:2" x14ac:dyDescent="0.25">
      <c r="A809" t="s">
        <v>1089</v>
      </c>
      <c r="B809">
        <v>144283.20000000001</v>
      </c>
    </row>
    <row r="810" spans="1:2" x14ac:dyDescent="0.25">
      <c r="A810" t="s">
        <v>1090</v>
      </c>
      <c r="B810">
        <v>0</v>
      </c>
    </row>
    <row r="811" spans="1:2" x14ac:dyDescent="0.25">
      <c r="A811" t="s">
        <v>1091</v>
      </c>
      <c r="B811">
        <v>0</v>
      </c>
    </row>
    <row r="812" spans="1:2" x14ac:dyDescent="0.25">
      <c r="A812" t="s">
        <v>1092</v>
      </c>
      <c r="B812">
        <v>0</v>
      </c>
    </row>
    <row r="813" spans="1:2" x14ac:dyDescent="0.25">
      <c r="A813" t="s">
        <v>1093</v>
      </c>
      <c r="B813">
        <v>0</v>
      </c>
    </row>
    <row r="814" spans="1:2" x14ac:dyDescent="0.25">
      <c r="A814" t="s">
        <v>1094</v>
      </c>
      <c r="B814">
        <v>0</v>
      </c>
    </row>
    <row r="815" spans="1:2" x14ac:dyDescent="0.25">
      <c r="A815" t="s">
        <v>1095</v>
      </c>
      <c r="B815">
        <v>0</v>
      </c>
    </row>
    <row r="816" spans="1:2" x14ac:dyDescent="0.25">
      <c r="A816" t="s">
        <v>1096</v>
      </c>
      <c r="B816">
        <v>0</v>
      </c>
    </row>
    <row r="817" spans="1:2" x14ac:dyDescent="0.25">
      <c r="A817" t="s">
        <v>1097</v>
      </c>
      <c r="B817">
        <v>0</v>
      </c>
    </row>
    <row r="818" spans="1:2" x14ac:dyDescent="0.25">
      <c r="A818" t="s">
        <v>1098</v>
      </c>
      <c r="B818">
        <v>125689</v>
      </c>
    </row>
    <row r="819" spans="1:2" x14ac:dyDescent="0.25">
      <c r="A819" t="s">
        <v>1099</v>
      </c>
      <c r="B819">
        <v>150826.79999999999</v>
      </c>
    </row>
    <row r="820" spans="1:2" x14ac:dyDescent="0.25">
      <c r="A820" t="s">
        <v>1100</v>
      </c>
      <c r="B820">
        <v>0</v>
      </c>
    </row>
    <row r="821" spans="1:2" x14ac:dyDescent="0.25">
      <c r="A821" t="s">
        <v>1101</v>
      </c>
      <c r="B821">
        <v>0</v>
      </c>
    </row>
    <row r="822" spans="1:2" x14ac:dyDescent="0.25">
      <c r="A822" t="s">
        <v>496</v>
      </c>
      <c r="B822">
        <v>0</v>
      </c>
    </row>
    <row r="823" spans="1:2" x14ac:dyDescent="0.25">
      <c r="A823" t="s">
        <v>497</v>
      </c>
      <c r="B823">
        <v>0</v>
      </c>
    </row>
    <row r="824" spans="1:2" x14ac:dyDescent="0.25">
      <c r="A824" t="s">
        <v>1102</v>
      </c>
      <c r="B824">
        <v>0</v>
      </c>
    </row>
    <row r="825" spans="1:2" x14ac:dyDescent="0.25">
      <c r="A825" t="s">
        <v>1103</v>
      </c>
      <c r="B825">
        <v>0</v>
      </c>
    </row>
    <row r="826" spans="1:2" x14ac:dyDescent="0.25">
      <c r="A826" t="s">
        <v>1104</v>
      </c>
      <c r="B826">
        <v>0</v>
      </c>
    </row>
    <row r="827" spans="1:2" x14ac:dyDescent="0.25">
      <c r="A827" t="s">
        <v>1105</v>
      </c>
      <c r="B827">
        <v>0</v>
      </c>
    </row>
    <row r="828" spans="1:2" x14ac:dyDescent="0.25">
      <c r="A828" t="s">
        <v>1106</v>
      </c>
      <c r="B828">
        <v>0</v>
      </c>
    </row>
    <row r="829" spans="1:2" x14ac:dyDescent="0.25">
      <c r="A829" t="s">
        <v>1107</v>
      </c>
      <c r="B829">
        <v>0</v>
      </c>
    </row>
    <row r="830" spans="1:2" x14ac:dyDescent="0.25">
      <c r="A830" t="s">
        <v>1108</v>
      </c>
      <c r="B830">
        <v>0</v>
      </c>
    </row>
    <row r="831" spans="1:2" x14ac:dyDescent="0.25">
      <c r="A831" t="s">
        <v>1109</v>
      </c>
      <c r="B831">
        <v>0</v>
      </c>
    </row>
    <row r="832" spans="1:2" x14ac:dyDescent="0.25">
      <c r="A832" t="s">
        <v>1110</v>
      </c>
      <c r="B832">
        <v>0</v>
      </c>
    </row>
    <row r="833" spans="1:2" x14ac:dyDescent="0.25">
      <c r="A833" t="s">
        <v>1111</v>
      </c>
      <c r="B833">
        <v>0</v>
      </c>
    </row>
    <row r="834" spans="1:2" x14ac:dyDescent="0.25">
      <c r="A834" t="s">
        <v>1112</v>
      </c>
      <c r="B834">
        <v>0</v>
      </c>
    </row>
    <row r="835" spans="1:2" x14ac:dyDescent="0.25">
      <c r="A835" t="s">
        <v>1113</v>
      </c>
      <c r="B835">
        <v>0</v>
      </c>
    </row>
    <row r="836" spans="1:2" x14ac:dyDescent="0.25">
      <c r="A836" t="s">
        <v>1114</v>
      </c>
      <c r="B836">
        <v>0</v>
      </c>
    </row>
    <row r="837" spans="1:2" x14ac:dyDescent="0.25">
      <c r="A837" t="s">
        <v>1115</v>
      </c>
      <c r="B837">
        <v>0</v>
      </c>
    </row>
    <row r="838" spans="1:2" x14ac:dyDescent="0.25">
      <c r="A838" t="s">
        <v>1116</v>
      </c>
      <c r="B838">
        <v>0</v>
      </c>
    </row>
    <row r="839" spans="1:2" x14ac:dyDescent="0.25">
      <c r="A839" t="s">
        <v>1117</v>
      </c>
      <c r="B839">
        <v>0</v>
      </c>
    </row>
    <row r="840" spans="1:2" x14ac:dyDescent="0.25">
      <c r="A840" t="s">
        <v>498</v>
      </c>
      <c r="B840">
        <v>0</v>
      </c>
    </row>
    <row r="841" spans="1:2" x14ac:dyDescent="0.25">
      <c r="A841" t="s">
        <v>499</v>
      </c>
      <c r="B841">
        <v>0</v>
      </c>
    </row>
    <row r="842" spans="1:2" x14ac:dyDescent="0.25">
      <c r="A842" t="s">
        <v>1118</v>
      </c>
      <c r="B842">
        <v>0</v>
      </c>
    </row>
    <row r="843" spans="1:2" x14ac:dyDescent="0.25">
      <c r="A843" t="s">
        <v>1119</v>
      </c>
      <c r="B843">
        <v>0</v>
      </c>
    </row>
    <row r="844" spans="1:2" x14ac:dyDescent="0.25">
      <c r="A844" t="s">
        <v>1120</v>
      </c>
      <c r="B844">
        <v>0</v>
      </c>
    </row>
    <row r="845" spans="1:2" x14ac:dyDescent="0.25">
      <c r="A845" t="s">
        <v>1121</v>
      </c>
      <c r="B845">
        <v>0</v>
      </c>
    </row>
    <row r="846" spans="1:2" x14ac:dyDescent="0.25">
      <c r="A846" t="s">
        <v>1122</v>
      </c>
      <c r="B846">
        <v>0</v>
      </c>
    </row>
    <row r="847" spans="1:2" x14ac:dyDescent="0.25">
      <c r="A847" t="s">
        <v>1123</v>
      </c>
      <c r="B847">
        <v>0</v>
      </c>
    </row>
    <row r="848" spans="1:2" x14ac:dyDescent="0.25">
      <c r="A848" t="s">
        <v>1124</v>
      </c>
      <c r="B848">
        <v>0</v>
      </c>
    </row>
    <row r="849" spans="1:2" x14ac:dyDescent="0.25">
      <c r="A849" t="s">
        <v>1125</v>
      </c>
      <c r="B849">
        <v>0</v>
      </c>
    </row>
    <row r="850" spans="1:2" x14ac:dyDescent="0.25">
      <c r="A850" t="s">
        <v>1126</v>
      </c>
      <c r="B850">
        <v>0</v>
      </c>
    </row>
    <row r="851" spans="1:2" x14ac:dyDescent="0.25">
      <c r="A851" t="s">
        <v>1127</v>
      </c>
      <c r="B851">
        <v>0</v>
      </c>
    </row>
    <row r="852" spans="1:2" x14ac:dyDescent="0.25">
      <c r="A852" t="s">
        <v>1128</v>
      </c>
      <c r="B852">
        <v>0</v>
      </c>
    </row>
    <row r="853" spans="1:2" x14ac:dyDescent="0.25">
      <c r="A853" t="s">
        <v>1129</v>
      </c>
      <c r="B853">
        <v>0</v>
      </c>
    </row>
    <row r="854" spans="1:2" x14ac:dyDescent="0.25">
      <c r="A854" t="s">
        <v>1130</v>
      </c>
      <c r="B854">
        <v>0</v>
      </c>
    </row>
    <row r="855" spans="1:2" x14ac:dyDescent="0.25">
      <c r="A855" t="s">
        <v>1131</v>
      </c>
      <c r="B855">
        <v>0</v>
      </c>
    </row>
    <row r="856" spans="1:2" x14ac:dyDescent="0.25">
      <c r="A856" t="s">
        <v>1132</v>
      </c>
      <c r="B856">
        <v>0</v>
      </c>
    </row>
    <row r="857" spans="1:2" x14ac:dyDescent="0.25">
      <c r="A857" t="s">
        <v>1133</v>
      </c>
      <c r="B857">
        <v>0</v>
      </c>
    </row>
    <row r="858" spans="1:2" x14ac:dyDescent="0.25">
      <c r="A858" t="s">
        <v>500</v>
      </c>
      <c r="B858">
        <v>0</v>
      </c>
    </row>
    <row r="859" spans="1:2" x14ac:dyDescent="0.25">
      <c r="A859" t="s">
        <v>501</v>
      </c>
      <c r="B859">
        <v>0</v>
      </c>
    </row>
    <row r="860" spans="1:2" x14ac:dyDescent="0.25">
      <c r="A860" t="s">
        <v>1134</v>
      </c>
      <c r="B860">
        <v>0</v>
      </c>
    </row>
    <row r="861" spans="1:2" x14ac:dyDescent="0.25">
      <c r="A861" t="s">
        <v>1135</v>
      </c>
      <c r="B861">
        <v>0</v>
      </c>
    </row>
    <row r="862" spans="1:2" x14ac:dyDescent="0.25">
      <c r="A862" t="s">
        <v>1136</v>
      </c>
      <c r="B862">
        <v>0</v>
      </c>
    </row>
    <row r="863" spans="1:2" x14ac:dyDescent="0.25">
      <c r="A863" t="s">
        <v>1137</v>
      </c>
      <c r="B863">
        <v>0</v>
      </c>
    </row>
    <row r="864" spans="1:2" x14ac:dyDescent="0.25">
      <c r="A864" t="s">
        <v>1138</v>
      </c>
      <c r="B864">
        <v>0</v>
      </c>
    </row>
    <row r="865" spans="1:2" x14ac:dyDescent="0.25">
      <c r="A865" t="s">
        <v>1139</v>
      </c>
      <c r="B865">
        <v>0</v>
      </c>
    </row>
    <row r="866" spans="1:2" x14ac:dyDescent="0.25">
      <c r="A866" t="s">
        <v>1140</v>
      </c>
      <c r="B866">
        <v>0</v>
      </c>
    </row>
    <row r="867" spans="1:2" x14ac:dyDescent="0.25">
      <c r="A867" t="s">
        <v>1141</v>
      </c>
      <c r="B867">
        <v>0</v>
      </c>
    </row>
    <row r="868" spans="1:2" x14ac:dyDescent="0.25">
      <c r="A868" t="s">
        <v>1142</v>
      </c>
      <c r="B868">
        <v>0</v>
      </c>
    </row>
    <row r="869" spans="1:2" x14ac:dyDescent="0.25">
      <c r="A869" t="s">
        <v>1143</v>
      </c>
      <c r="B869">
        <v>0</v>
      </c>
    </row>
    <row r="870" spans="1:2" x14ac:dyDescent="0.25">
      <c r="A870" t="s">
        <v>1144</v>
      </c>
      <c r="B870">
        <v>0</v>
      </c>
    </row>
    <row r="871" spans="1:2" x14ac:dyDescent="0.25">
      <c r="A871" t="s">
        <v>1145</v>
      </c>
      <c r="B871">
        <v>0</v>
      </c>
    </row>
    <row r="872" spans="1:2" x14ac:dyDescent="0.25">
      <c r="A872" t="s">
        <v>1146</v>
      </c>
      <c r="B872">
        <v>0</v>
      </c>
    </row>
    <row r="873" spans="1:2" x14ac:dyDescent="0.25">
      <c r="A873" t="s">
        <v>1147</v>
      </c>
      <c r="B873">
        <v>0</v>
      </c>
    </row>
    <row r="874" spans="1:2" x14ac:dyDescent="0.25">
      <c r="A874" t="s">
        <v>1148</v>
      </c>
      <c r="B874">
        <v>0</v>
      </c>
    </row>
    <row r="875" spans="1:2" x14ac:dyDescent="0.25">
      <c r="A875" t="s">
        <v>1149</v>
      </c>
      <c r="B875">
        <v>0</v>
      </c>
    </row>
    <row r="876" spans="1:2" x14ac:dyDescent="0.25">
      <c r="A876" t="s">
        <v>502</v>
      </c>
      <c r="B876">
        <v>0</v>
      </c>
    </row>
    <row r="877" spans="1:2" x14ac:dyDescent="0.25">
      <c r="A877" t="s">
        <v>503</v>
      </c>
      <c r="B877">
        <v>0</v>
      </c>
    </row>
    <row r="878" spans="1:2" x14ac:dyDescent="0.25">
      <c r="A878" t="s">
        <v>1150</v>
      </c>
      <c r="B878">
        <v>0</v>
      </c>
    </row>
    <row r="879" spans="1:2" x14ac:dyDescent="0.25">
      <c r="A879" t="s">
        <v>1151</v>
      </c>
      <c r="B879">
        <v>0</v>
      </c>
    </row>
    <row r="880" spans="1:2" x14ac:dyDescent="0.25">
      <c r="A880" t="s">
        <v>1152</v>
      </c>
      <c r="B880">
        <v>0</v>
      </c>
    </row>
    <row r="881" spans="1:2" x14ac:dyDescent="0.25">
      <c r="A881" t="s">
        <v>1153</v>
      </c>
      <c r="B881">
        <v>0</v>
      </c>
    </row>
    <row r="882" spans="1:2" x14ac:dyDescent="0.25">
      <c r="A882" t="s">
        <v>1154</v>
      </c>
      <c r="B882">
        <v>0</v>
      </c>
    </row>
    <row r="883" spans="1:2" x14ac:dyDescent="0.25">
      <c r="A883" t="s">
        <v>1155</v>
      </c>
      <c r="B883">
        <v>0</v>
      </c>
    </row>
    <row r="884" spans="1:2" x14ac:dyDescent="0.25">
      <c r="A884" t="s">
        <v>1156</v>
      </c>
      <c r="B884">
        <v>0</v>
      </c>
    </row>
    <row r="885" spans="1:2" x14ac:dyDescent="0.25">
      <c r="A885" t="s">
        <v>1157</v>
      </c>
      <c r="B885">
        <v>0</v>
      </c>
    </row>
    <row r="886" spans="1:2" x14ac:dyDescent="0.25">
      <c r="A886" t="s">
        <v>1158</v>
      </c>
      <c r="B886">
        <v>0</v>
      </c>
    </row>
    <row r="887" spans="1:2" x14ac:dyDescent="0.25">
      <c r="A887" t="s">
        <v>1159</v>
      </c>
      <c r="B887">
        <v>0</v>
      </c>
    </row>
    <row r="888" spans="1:2" x14ac:dyDescent="0.25">
      <c r="A888" t="s">
        <v>1160</v>
      </c>
      <c r="B888">
        <v>0</v>
      </c>
    </row>
    <row r="889" spans="1:2" x14ac:dyDescent="0.25">
      <c r="A889" t="s">
        <v>1161</v>
      </c>
      <c r="B889">
        <v>0</v>
      </c>
    </row>
    <row r="890" spans="1:2" x14ac:dyDescent="0.25">
      <c r="A890" t="s">
        <v>1162</v>
      </c>
      <c r="B890">
        <v>0</v>
      </c>
    </row>
    <row r="891" spans="1:2" x14ac:dyDescent="0.25">
      <c r="A891" t="s">
        <v>1163</v>
      </c>
      <c r="B891">
        <v>0</v>
      </c>
    </row>
    <row r="892" spans="1:2" x14ac:dyDescent="0.25">
      <c r="A892" t="s">
        <v>1164</v>
      </c>
      <c r="B892">
        <v>0</v>
      </c>
    </row>
    <row r="893" spans="1:2" x14ac:dyDescent="0.25">
      <c r="A893" t="s">
        <v>1165</v>
      </c>
      <c r="B893">
        <v>0</v>
      </c>
    </row>
    <row r="894" spans="1:2" x14ac:dyDescent="0.25">
      <c r="A894" t="s">
        <v>504</v>
      </c>
      <c r="B894">
        <v>0</v>
      </c>
    </row>
    <row r="895" spans="1:2" x14ac:dyDescent="0.25">
      <c r="A895" t="s">
        <v>505</v>
      </c>
      <c r="B895">
        <v>0</v>
      </c>
    </row>
    <row r="896" spans="1:2" x14ac:dyDescent="0.25">
      <c r="A896" t="s">
        <v>1166</v>
      </c>
      <c r="B896">
        <v>0</v>
      </c>
    </row>
    <row r="897" spans="1:2" x14ac:dyDescent="0.25">
      <c r="A897" t="s">
        <v>1167</v>
      </c>
      <c r="B897">
        <v>0</v>
      </c>
    </row>
    <row r="898" spans="1:2" x14ac:dyDescent="0.25">
      <c r="A898" t="s">
        <v>1168</v>
      </c>
      <c r="B898">
        <v>0</v>
      </c>
    </row>
    <row r="899" spans="1:2" x14ac:dyDescent="0.25">
      <c r="A899" t="s">
        <v>1169</v>
      </c>
      <c r="B899">
        <v>0</v>
      </c>
    </row>
    <row r="900" spans="1:2" x14ac:dyDescent="0.25">
      <c r="A900" t="s">
        <v>1170</v>
      </c>
      <c r="B900">
        <v>0</v>
      </c>
    </row>
    <row r="901" spans="1:2" x14ac:dyDescent="0.25">
      <c r="A901" t="s">
        <v>1171</v>
      </c>
      <c r="B901">
        <v>0</v>
      </c>
    </row>
    <row r="902" spans="1:2" x14ac:dyDescent="0.25">
      <c r="A902" t="s">
        <v>1172</v>
      </c>
      <c r="B902">
        <v>0</v>
      </c>
    </row>
    <row r="903" spans="1:2" x14ac:dyDescent="0.25">
      <c r="A903" t="s">
        <v>1173</v>
      </c>
      <c r="B903">
        <v>0</v>
      </c>
    </row>
    <row r="904" spans="1:2" x14ac:dyDescent="0.25">
      <c r="A904" t="s">
        <v>1174</v>
      </c>
      <c r="B904">
        <v>0</v>
      </c>
    </row>
    <row r="905" spans="1:2" x14ac:dyDescent="0.25">
      <c r="A905" t="s">
        <v>1175</v>
      </c>
      <c r="B905">
        <v>0</v>
      </c>
    </row>
    <row r="906" spans="1:2" x14ac:dyDescent="0.25">
      <c r="A906" t="s">
        <v>1176</v>
      </c>
      <c r="B906">
        <v>0</v>
      </c>
    </row>
    <row r="907" spans="1:2" x14ac:dyDescent="0.25">
      <c r="A907" t="s">
        <v>1177</v>
      </c>
      <c r="B907">
        <v>0</v>
      </c>
    </row>
    <row r="908" spans="1:2" x14ac:dyDescent="0.25">
      <c r="A908" t="s">
        <v>1178</v>
      </c>
      <c r="B908">
        <v>0</v>
      </c>
    </row>
    <row r="909" spans="1:2" x14ac:dyDescent="0.25">
      <c r="A909" t="s">
        <v>1179</v>
      </c>
      <c r="B909">
        <v>0</v>
      </c>
    </row>
    <row r="910" spans="1:2" x14ac:dyDescent="0.25">
      <c r="A910" t="s">
        <v>1180</v>
      </c>
      <c r="B910">
        <v>0</v>
      </c>
    </row>
    <row r="911" spans="1:2" x14ac:dyDescent="0.25">
      <c r="A911" t="s">
        <v>1181</v>
      </c>
      <c r="B911">
        <v>0</v>
      </c>
    </row>
    <row r="912" spans="1:2" x14ac:dyDescent="0.25">
      <c r="A912" t="s">
        <v>506</v>
      </c>
      <c r="B912">
        <v>0</v>
      </c>
    </row>
    <row r="913" spans="1:2" x14ac:dyDescent="0.25">
      <c r="A913" t="s">
        <v>507</v>
      </c>
      <c r="B913">
        <v>0</v>
      </c>
    </row>
    <row r="914" spans="1:2" x14ac:dyDescent="0.25">
      <c r="A914" t="s">
        <v>1182</v>
      </c>
      <c r="B914">
        <v>0</v>
      </c>
    </row>
    <row r="915" spans="1:2" x14ac:dyDescent="0.25">
      <c r="A915" t="s">
        <v>1183</v>
      </c>
      <c r="B915">
        <v>0</v>
      </c>
    </row>
    <row r="916" spans="1:2" x14ac:dyDescent="0.25">
      <c r="A916" t="s">
        <v>1184</v>
      </c>
      <c r="B916">
        <v>0</v>
      </c>
    </row>
    <row r="917" spans="1:2" x14ac:dyDescent="0.25">
      <c r="A917" t="s">
        <v>1185</v>
      </c>
      <c r="B917">
        <v>0</v>
      </c>
    </row>
    <row r="918" spans="1:2" x14ac:dyDescent="0.25">
      <c r="A918" t="s">
        <v>1186</v>
      </c>
      <c r="B918">
        <v>0</v>
      </c>
    </row>
    <row r="919" spans="1:2" x14ac:dyDescent="0.25">
      <c r="A919" t="s">
        <v>1187</v>
      </c>
      <c r="B919">
        <v>0</v>
      </c>
    </row>
    <row r="920" spans="1:2" x14ac:dyDescent="0.25">
      <c r="A920" t="s">
        <v>1188</v>
      </c>
      <c r="B920">
        <v>0</v>
      </c>
    </row>
    <row r="921" spans="1:2" x14ac:dyDescent="0.25">
      <c r="A921" t="s">
        <v>1189</v>
      </c>
      <c r="B921">
        <v>0</v>
      </c>
    </row>
    <row r="922" spans="1:2" x14ac:dyDescent="0.25">
      <c r="A922" t="s">
        <v>1190</v>
      </c>
      <c r="B922">
        <v>0</v>
      </c>
    </row>
    <row r="923" spans="1:2" x14ac:dyDescent="0.25">
      <c r="A923" t="s">
        <v>1191</v>
      </c>
      <c r="B923">
        <v>0</v>
      </c>
    </row>
    <row r="924" spans="1:2" x14ac:dyDescent="0.25">
      <c r="A924" t="s">
        <v>1192</v>
      </c>
      <c r="B924">
        <v>0</v>
      </c>
    </row>
    <row r="925" spans="1:2" x14ac:dyDescent="0.25">
      <c r="A925" t="s">
        <v>1193</v>
      </c>
      <c r="B925">
        <v>0</v>
      </c>
    </row>
    <row r="926" spans="1:2" x14ac:dyDescent="0.25">
      <c r="A926" t="s">
        <v>1194</v>
      </c>
      <c r="B926">
        <v>0</v>
      </c>
    </row>
    <row r="927" spans="1:2" x14ac:dyDescent="0.25">
      <c r="A927" t="s">
        <v>1195</v>
      </c>
      <c r="B927">
        <v>0</v>
      </c>
    </row>
    <row r="928" spans="1:2" x14ac:dyDescent="0.25">
      <c r="A928" t="s">
        <v>1196</v>
      </c>
      <c r="B928">
        <v>0</v>
      </c>
    </row>
    <row r="929" spans="1:2" x14ac:dyDescent="0.25">
      <c r="A929" t="s">
        <v>1197</v>
      </c>
      <c r="B929">
        <v>0</v>
      </c>
    </row>
    <row r="930" spans="1:2" x14ac:dyDescent="0.25">
      <c r="A930" t="s">
        <v>508</v>
      </c>
      <c r="B930">
        <v>0</v>
      </c>
    </row>
    <row r="931" spans="1:2" x14ac:dyDescent="0.25">
      <c r="A931" t="s">
        <v>509</v>
      </c>
      <c r="B931">
        <v>0</v>
      </c>
    </row>
    <row r="932" spans="1:2" x14ac:dyDescent="0.25">
      <c r="A932" t="s">
        <v>1198</v>
      </c>
      <c r="B932">
        <v>0</v>
      </c>
    </row>
    <row r="933" spans="1:2" x14ac:dyDescent="0.25">
      <c r="A933" t="s">
        <v>1199</v>
      </c>
      <c r="B933">
        <v>0</v>
      </c>
    </row>
    <row r="934" spans="1:2" x14ac:dyDescent="0.25">
      <c r="A934" t="s">
        <v>1200</v>
      </c>
      <c r="B934">
        <v>0</v>
      </c>
    </row>
    <row r="935" spans="1:2" x14ac:dyDescent="0.25">
      <c r="A935" t="s">
        <v>1201</v>
      </c>
      <c r="B935">
        <v>0</v>
      </c>
    </row>
    <row r="936" spans="1:2" x14ac:dyDescent="0.25">
      <c r="A936" t="s">
        <v>1202</v>
      </c>
      <c r="B936">
        <v>0</v>
      </c>
    </row>
    <row r="937" spans="1:2" x14ac:dyDescent="0.25">
      <c r="A937" t="s">
        <v>1203</v>
      </c>
      <c r="B937">
        <v>0</v>
      </c>
    </row>
    <row r="938" spans="1:2" x14ac:dyDescent="0.25">
      <c r="A938" t="s">
        <v>1204</v>
      </c>
      <c r="B938">
        <v>0</v>
      </c>
    </row>
    <row r="939" spans="1:2" x14ac:dyDescent="0.25">
      <c r="A939" t="s">
        <v>1205</v>
      </c>
      <c r="B939">
        <v>0</v>
      </c>
    </row>
    <row r="940" spans="1:2" x14ac:dyDescent="0.25">
      <c r="A940" t="s">
        <v>1206</v>
      </c>
      <c r="B940">
        <v>0</v>
      </c>
    </row>
    <row r="941" spans="1:2" x14ac:dyDescent="0.25">
      <c r="A941" t="s">
        <v>1207</v>
      </c>
      <c r="B941">
        <v>0</v>
      </c>
    </row>
    <row r="942" spans="1:2" x14ac:dyDescent="0.25">
      <c r="A942" t="s">
        <v>1208</v>
      </c>
      <c r="B942">
        <v>0</v>
      </c>
    </row>
    <row r="943" spans="1:2" x14ac:dyDescent="0.25">
      <c r="A943" t="s">
        <v>1209</v>
      </c>
      <c r="B943">
        <v>0</v>
      </c>
    </row>
    <row r="944" spans="1:2" x14ac:dyDescent="0.25">
      <c r="A944" t="s">
        <v>1210</v>
      </c>
      <c r="B944">
        <v>0</v>
      </c>
    </row>
    <row r="945" spans="1:2" x14ac:dyDescent="0.25">
      <c r="A945" t="s">
        <v>1211</v>
      </c>
      <c r="B945">
        <v>0</v>
      </c>
    </row>
    <row r="946" spans="1:2" x14ac:dyDescent="0.25">
      <c r="A946" t="s">
        <v>1212</v>
      </c>
      <c r="B946">
        <v>0</v>
      </c>
    </row>
    <row r="947" spans="1:2" x14ac:dyDescent="0.25">
      <c r="A947" t="s">
        <v>1213</v>
      </c>
      <c r="B947">
        <v>0</v>
      </c>
    </row>
    <row r="948" spans="1:2" x14ac:dyDescent="0.25">
      <c r="A948" t="s">
        <v>510</v>
      </c>
      <c r="B948">
        <v>0</v>
      </c>
    </row>
    <row r="949" spans="1:2" x14ac:dyDescent="0.25">
      <c r="A949" t="s">
        <v>511</v>
      </c>
      <c r="B949">
        <v>0</v>
      </c>
    </row>
    <row r="950" spans="1:2" x14ac:dyDescent="0.25">
      <c r="A950" t="s">
        <v>1214</v>
      </c>
      <c r="B950">
        <v>0</v>
      </c>
    </row>
    <row r="951" spans="1:2" x14ac:dyDescent="0.25">
      <c r="A951" t="s">
        <v>1215</v>
      </c>
      <c r="B951">
        <v>0</v>
      </c>
    </row>
    <row r="952" spans="1:2" x14ac:dyDescent="0.25">
      <c r="A952" t="s">
        <v>1216</v>
      </c>
      <c r="B952">
        <v>0</v>
      </c>
    </row>
    <row r="953" spans="1:2" x14ac:dyDescent="0.25">
      <c r="A953" t="s">
        <v>1217</v>
      </c>
      <c r="B953">
        <v>0</v>
      </c>
    </row>
    <row r="954" spans="1:2" x14ac:dyDescent="0.25">
      <c r="A954" t="s">
        <v>1218</v>
      </c>
      <c r="B954">
        <v>0</v>
      </c>
    </row>
    <row r="955" spans="1:2" x14ac:dyDescent="0.25">
      <c r="A955" t="s">
        <v>1219</v>
      </c>
      <c r="B955">
        <v>0</v>
      </c>
    </row>
    <row r="956" spans="1:2" x14ac:dyDescent="0.25">
      <c r="A956" t="s">
        <v>1220</v>
      </c>
      <c r="B956">
        <v>0</v>
      </c>
    </row>
    <row r="957" spans="1:2" x14ac:dyDescent="0.25">
      <c r="A957" t="s">
        <v>1221</v>
      </c>
      <c r="B957">
        <v>0</v>
      </c>
    </row>
    <row r="958" spans="1:2" x14ac:dyDescent="0.25">
      <c r="A958" t="s">
        <v>1222</v>
      </c>
      <c r="B958">
        <v>794416</v>
      </c>
    </row>
    <row r="959" spans="1:2" x14ac:dyDescent="0.25">
      <c r="A959" t="s">
        <v>1223</v>
      </c>
      <c r="B959">
        <v>255930</v>
      </c>
    </row>
    <row r="960" spans="1:2" x14ac:dyDescent="0.25">
      <c r="A960" t="s">
        <v>1224</v>
      </c>
      <c r="B960">
        <v>0</v>
      </c>
    </row>
    <row r="961" spans="1:2" x14ac:dyDescent="0.25">
      <c r="A961" t="s">
        <v>1225</v>
      </c>
      <c r="B961">
        <v>0</v>
      </c>
    </row>
    <row r="962" spans="1:2" x14ac:dyDescent="0.25">
      <c r="A962" t="s">
        <v>1226</v>
      </c>
      <c r="B962">
        <v>0</v>
      </c>
    </row>
    <row r="963" spans="1:2" x14ac:dyDescent="0.25">
      <c r="A963" t="s">
        <v>1227</v>
      </c>
      <c r="B963">
        <v>0</v>
      </c>
    </row>
    <row r="964" spans="1:2" x14ac:dyDescent="0.25">
      <c r="A964" t="s">
        <v>1228</v>
      </c>
      <c r="B964">
        <v>0</v>
      </c>
    </row>
    <row r="965" spans="1:2" x14ac:dyDescent="0.25">
      <c r="A965" t="s">
        <v>1229</v>
      </c>
      <c r="B965">
        <v>0</v>
      </c>
    </row>
    <row r="966" spans="1:2" x14ac:dyDescent="0.25">
      <c r="A966" t="s">
        <v>512</v>
      </c>
      <c r="B966">
        <v>0</v>
      </c>
    </row>
    <row r="967" spans="1:2" x14ac:dyDescent="0.25">
      <c r="A967" t="s">
        <v>513</v>
      </c>
      <c r="B967">
        <v>0</v>
      </c>
    </row>
    <row r="968" spans="1:2" x14ac:dyDescent="0.25">
      <c r="A968" t="s">
        <v>1230</v>
      </c>
      <c r="B968">
        <v>0</v>
      </c>
    </row>
    <row r="969" spans="1:2" x14ac:dyDescent="0.25">
      <c r="A969" t="s">
        <v>1231</v>
      </c>
      <c r="B969">
        <v>0</v>
      </c>
    </row>
    <row r="970" spans="1:2" x14ac:dyDescent="0.25">
      <c r="A970" t="s">
        <v>1232</v>
      </c>
      <c r="B970">
        <v>0</v>
      </c>
    </row>
    <row r="971" spans="1:2" x14ac:dyDescent="0.25">
      <c r="A971" t="s">
        <v>1233</v>
      </c>
      <c r="B971">
        <v>0</v>
      </c>
    </row>
    <row r="972" spans="1:2" x14ac:dyDescent="0.25">
      <c r="A972" t="s">
        <v>1234</v>
      </c>
      <c r="B972">
        <v>0</v>
      </c>
    </row>
    <row r="973" spans="1:2" x14ac:dyDescent="0.25">
      <c r="A973" t="s">
        <v>1235</v>
      </c>
      <c r="B973">
        <v>0</v>
      </c>
    </row>
    <row r="974" spans="1:2" x14ac:dyDescent="0.25">
      <c r="A974" t="s">
        <v>1236</v>
      </c>
      <c r="B974">
        <v>0</v>
      </c>
    </row>
    <row r="975" spans="1:2" x14ac:dyDescent="0.25">
      <c r="A975" t="s">
        <v>1237</v>
      </c>
      <c r="B975">
        <v>0</v>
      </c>
    </row>
    <row r="976" spans="1:2" x14ac:dyDescent="0.25">
      <c r="A976" t="s">
        <v>1238</v>
      </c>
      <c r="B976">
        <v>0</v>
      </c>
    </row>
    <row r="977" spans="1:2" x14ac:dyDescent="0.25">
      <c r="A977" t="s">
        <v>1239</v>
      </c>
      <c r="B977">
        <v>0</v>
      </c>
    </row>
    <row r="978" spans="1:2" x14ac:dyDescent="0.25">
      <c r="A978" t="s">
        <v>1240</v>
      </c>
      <c r="B978">
        <v>0</v>
      </c>
    </row>
    <row r="979" spans="1:2" x14ac:dyDescent="0.25">
      <c r="A979" t="s">
        <v>1241</v>
      </c>
      <c r="B979">
        <v>0</v>
      </c>
    </row>
    <row r="980" spans="1:2" x14ac:dyDescent="0.25">
      <c r="A980" t="s">
        <v>1242</v>
      </c>
      <c r="B980">
        <v>0</v>
      </c>
    </row>
    <row r="981" spans="1:2" x14ac:dyDescent="0.25">
      <c r="A981" t="s">
        <v>1243</v>
      </c>
      <c r="B981">
        <v>0</v>
      </c>
    </row>
    <row r="982" spans="1:2" x14ac:dyDescent="0.25">
      <c r="A982" t="s">
        <v>1244</v>
      </c>
      <c r="B982">
        <v>0</v>
      </c>
    </row>
    <row r="983" spans="1:2" x14ac:dyDescent="0.25">
      <c r="A983" t="s">
        <v>1245</v>
      </c>
      <c r="B983">
        <v>0</v>
      </c>
    </row>
    <row r="984" spans="1:2" x14ac:dyDescent="0.25">
      <c r="A984" t="s">
        <v>514</v>
      </c>
      <c r="B984">
        <v>0</v>
      </c>
    </row>
    <row r="985" spans="1:2" x14ac:dyDescent="0.25">
      <c r="A985" t="s">
        <v>515</v>
      </c>
      <c r="B985">
        <v>0</v>
      </c>
    </row>
    <row r="986" spans="1:2" x14ac:dyDescent="0.25">
      <c r="A986" t="s">
        <v>1246</v>
      </c>
      <c r="B986">
        <v>0</v>
      </c>
    </row>
    <row r="987" spans="1:2" x14ac:dyDescent="0.25">
      <c r="A987" t="s">
        <v>1247</v>
      </c>
      <c r="B987">
        <v>0</v>
      </c>
    </row>
    <row r="988" spans="1:2" x14ac:dyDescent="0.25">
      <c r="A988" t="s">
        <v>1248</v>
      </c>
      <c r="B988">
        <v>0</v>
      </c>
    </row>
    <row r="989" spans="1:2" x14ac:dyDescent="0.25">
      <c r="A989" t="s">
        <v>1249</v>
      </c>
      <c r="B989">
        <v>0</v>
      </c>
    </row>
    <row r="990" spans="1:2" x14ac:dyDescent="0.25">
      <c r="A990" t="s">
        <v>1250</v>
      </c>
      <c r="B990">
        <v>0</v>
      </c>
    </row>
    <row r="991" spans="1:2" x14ac:dyDescent="0.25">
      <c r="A991" t="s">
        <v>1251</v>
      </c>
      <c r="B991">
        <v>0</v>
      </c>
    </row>
    <row r="992" spans="1:2" x14ac:dyDescent="0.25">
      <c r="A992" t="s">
        <v>1252</v>
      </c>
      <c r="B992">
        <v>0</v>
      </c>
    </row>
    <row r="993" spans="1:2" x14ac:dyDescent="0.25">
      <c r="A993" t="s">
        <v>1253</v>
      </c>
      <c r="B993">
        <v>0</v>
      </c>
    </row>
    <row r="994" spans="1:2" x14ac:dyDescent="0.25">
      <c r="A994" t="s">
        <v>1254</v>
      </c>
      <c r="B994">
        <v>428207.5</v>
      </c>
    </row>
    <row r="995" spans="1:2" x14ac:dyDescent="0.25">
      <c r="A995" t="s">
        <v>1255</v>
      </c>
      <c r="B995">
        <v>526232</v>
      </c>
    </row>
    <row r="996" spans="1:2" x14ac:dyDescent="0.25">
      <c r="A996" t="s">
        <v>1256</v>
      </c>
      <c r="B996">
        <v>0</v>
      </c>
    </row>
    <row r="997" spans="1:2" x14ac:dyDescent="0.25">
      <c r="A997" t="s">
        <v>1257</v>
      </c>
      <c r="B997">
        <v>0</v>
      </c>
    </row>
    <row r="998" spans="1:2" x14ac:dyDescent="0.25">
      <c r="A998" t="s">
        <v>1258</v>
      </c>
      <c r="B998">
        <v>0</v>
      </c>
    </row>
    <row r="999" spans="1:2" x14ac:dyDescent="0.25">
      <c r="A999" t="s">
        <v>1259</v>
      </c>
      <c r="B999">
        <v>0</v>
      </c>
    </row>
    <row r="1000" spans="1:2" x14ac:dyDescent="0.25">
      <c r="A1000" t="s">
        <v>1260</v>
      </c>
      <c r="B1000">
        <v>0</v>
      </c>
    </row>
    <row r="1001" spans="1:2" x14ac:dyDescent="0.25">
      <c r="A1001" t="s">
        <v>1261</v>
      </c>
      <c r="B1001">
        <v>0</v>
      </c>
    </row>
    <row r="1002" spans="1:2" x14ac:dyDescent="0.25">
      <c r="A1002" t="s">
        <v>516</v>
      </c>
      <c r="B1002">
        <v>98024.5</v>
      </c>
    </row>
    <row r="1003" spans="1:2" x14ac:dyDescent="0.25">
      <c r="A1003" t="s">
        <v>517</v>
      </c>
      <c r="B1003">
        <v>0</v>
      </c>
    </row>
    <row r="1004" spans="1:2" x14ac:dyDescent="0.25">
      <c r="A1004" t="s">
        <v>1262</v>
      </c>
      <c r="B1004">
        <v>0</v>
      </c>
    </row>
    <row r="1005" spans="1:2" x14ac:dyDescent="0.25">
      <c r="A1005" t="s">
        <v>1263</v>
      </c>
      <c r="B1005">
        <v>0</v>
      </c>
    </row>
    <row r="1006" spans="1:2" x14ac:dyDescent="0.25">
      <c r="A1006" t="s">
        <v>1264</v>
      </c>
      <c r="B1006">
        <v>0</v>
      </c>
    </row>
    <row r="1007" spans="1:2" x14ac:dyDescent="0.25">
      <c r="A1007" t="s">
        <v>1265</v>
      </c>
      <c r="B1007">
        <v>0</v>
      </c>
    </row>
    <row r="1008" spans="1:2" x14ac:dyDescent="0.25">
      <c r="A1008" t="s">
        <v>1266</v>
      </c>
      <c r="B1008">
        <v>0</v>
      </c>
    </row>
    <row r="1009" spans="1:2" x14ac:dyDescent="0.25">
      <c r="A1009" t="s">
        <v>1267</v>
      </c>
      <c r="B1009">
        <v>0</v>
      </c>
    </row>
    <row r="1010" spans="1:2" x14ac:dyDescent="0.25">
      <c r="A1010" t="s">
        <v>1268</v>
      </c>
      <c r="B1010">
        <v>0</v>
      </c>
    </row>
    <row r="1011" spans="1:2" x14ac:dyDescent="0.25">
      <c r="A1011" t="s">
        <v>1269</v>
      </c>
      <c r="B1011">
        <v>0</v>
      </c>
    </row>
    <row r="1012" spans="1:2" x14ac:dyDescent="0.25">
      <c r="A1012" t="s">
        <v>1270</v>
      </c>
      <c r="B1012">
        <v>0</v>
      </c>
    </row>
    <row r="1013" spans="1:2" x14ac:dyDescent="0.25">
      <c r="A1013" t="s">
        <v>1271</v>
      </c>
      <c r="B1013">
        <v>303508.3</v>
      </c>
    </row>
    <row r="1014" spans="1:2" x14ac:dyDescent="0.25">
      <c r="A1014" t="s">
        <v>1272</v>
      </c>
      <c r="B1014">
        <v>0</v>
      </c>
    </row>
    <row r="1015" spans="1:2" x14ac:dyDescent="0.25">
      <c r="A1015" t="s">
        <v>1273</v>
      </c>
      <c r="B1015">
        <v>0</v>
      </c>
    </row>
    <row r="1016" spans="1:2" x14ac:dyDescent="0.25">
      <c r="A1016" t="s">
        <v>1274</v>
      </c>
      <c r="B1016">
        <v>0</v>
      </c>
    </row>
    <row r="1017" spans="1:2" x14ac:dyDescent="0.25">
      <c r="A1017" t="s">
        <v>1275</v>
      </c>
      <c r="B1017">
        <v>0</v>
      </c>
    </row>
    <row r="1018" spans="1:2" x14ac:dyDescent="0.25">
      <c r="A1018" t="s">
        <v>1276</v>
      </c>
      <c r="B1018">
        <v>0</v>
      </c>
    </row>
    <row r="1019" spans="1:2" x14ac:dyDescent="0.25">
      <c r="A1019" t="s">
        <v>1277</v>
      </c>
      <c r="B1019">
        <v>0</v>
      </c>
    </row>
    <row r="1020" spans="1:2" x14ac:dyDescent="0.25">
      <c r="A1020" t="s">
        <v>518</v>
      </c>
      <c r="B1020">
        <v>0</v>
      </c>
    </row>
    <row r="1021" spans="1:2" x14ac:dyDescent="0.25">
      <c r="A1021" t="s">
        <v>519</v>
      </c>
      <c r="B1021">
        <v>0</v>
      </c>
    </row>
    <row r="1022" spans="1:2" x14ac:dyDescent="0.25">
      <c r="A1022" t="s">
        <v>1278</v>
      </c>
      <c r="B1022">
        <v>0</v>
      </c>
    </row>
    <row r="1023" spans="1:2" x14ac:dyDescent="0.25">
      <c r="A1023" t="s">
        <v>1279</v>
      </c>
      <c r="B1023">
        <v>0</v>
      </c>
    </row>
    <row r="1024" spans="1:2" x14ac:dyDescent="0.25">
      <c r="A1024" t="s">
        <v>1280</v>
      </c>
      <c r="B1024">
        <v>0</v>
      </c>
    </row>
    <row r="1025" spans="1:2" x14ac:dyDescent="0.25">
      <c r="A1025" t="s">
        <v>1281</v>
      </c>
      <c r="B1025">
        <v>0</v>
      </c>
    </row>
    <row r="1026" spans="1:2" x14ac:dyDescent="0.25">
      <c r="A1026" t="s">
        <v>1282</v>
      </c>
      <c r="B1026">
        <v>0</v>
      </c>
    </row>
    <row r="1027" spans="1:2" x14ac:dyDescent="0.25">
      <c r="A1027" t="s">
        <v>1283</v>
      </c>
      <c r="B1027">
        <v>0</v>
      </c>
    </row>
    <row r="1028" spans="1:2" x14ac:dyDescent="0.25">
      <c r="A1028" t="s">
        <v>1284</v>
      </c>
      <c r="B1028">
        <v>0</v>
      </c>
    </row>
    <row r="1029" spans="1:2" x14ac:dyDescent="0.25">
      <c r="A1029" t="s">
        <v>1285</v>
      </c>
      <c r="B1029">
        <v>0</v>
      </c>
    </row>
    <row r="1030" spans="1:2" x14ac:dyDescent="0.25">
      <c r="A1030" t="s">
        <v>1286</v>
      </c>
      <c r="B1030">
        <v>337015.5</v>
      </c>
    </row>
    <row r="1031" spans="1:2" x14ac:dyDescent="0.25">
      <c r="A1031" t="s">
        <v>1287</v>
      </c>
      <c r="B1031">
        <v>785896.5</v>
      </c>
    </row>
    <row r="1032" spans="1:2" x14ac:dyDescent="0.25">
      <c r="A1032" t="s">
        <v>1288</v>
      </c>
      <c r="B1032">
        <v>0</v>
      </c>
    </row>
    <row r="1033" spans="1:2" x14ac:dyDescent="0.25">
      <c r="A1033" t="s">
        <v>1289</v>
      </c>
      <c r="B1033">
        <v>0</v>
      </c>
    </row>
    <row r="1034" spans="1:2" x14ac:dyDescent="0.25">
      <c r="A1034" t="s">
        <v>1290</v>
      </c>
      <c r="B1034">
        <v>0</v>
      </c>
    </row>
    <row r="1035" spans="1:2" x14ac:dyDescent="0.25">
      <c r="A1035" t="s">
        <v>1291</v>
      </c>
      <c r="B1035">
        <v>0</v>
      </c>
    </row>
    <row r="1036" spans="1:2" x14ac:dyDescent="0.25">
      <c r="A1036" t="s">
        <v>1292</v>
      </c>
      <c r="B1036">
        <v>0</v>
      </c>
    </row>
    <row r="1037" spans="1:2" x14ac:dyDescent="0.25">
      <c r="A1037" t="s">
        <v>1293</v>
      </c>
      <c r="B1037">
        <v>0</v>
      </c>
    </row>
    <row r="1038" spans="1:2" x14ac:dyDescent="0.25">
      <c r="A1038" t="s">
        <v>520</v>
      </c>
      <c r="B1038">
        <v>0</v>
      </c>
    </row>
    <row r="1039" spans="1:2" x14ac:dyDescent="0.25">
      <c r="A1039" t="s">
        <v>521</v>
      </c>
      <c r="B1039">
        <v>0</v>
      </c>
    </row>
    <row r="1040" spans="1:2" x14ac:dyDescent="0.25">
      <c r="A1040" t="s">
        <v>1294</v>
      </c>
      <c r="B1040">
        <v>0</v>
      </c>
    </row>
    <row r="1041" spans="1:2" x14ac:dyDescent="0.25">
      <c r="A1041" t="s">
        <v>1295</v>
      </c>
      <c r="B1041">
        <v>0</v>
      </c>
    </row>
    <row r="1042" spans="1:2" x14ac:dyDescent="0.25">
      <c r="A1042" t="s">
        <v>1296</v>
      </c>
      <c r="B1042">
        <v>0</v>
      </c>
    </row>
    <row r="1043" spans="1:2" x14ac:dyDescent="0.25">
      <c r="A1043" t="s">
        <v>1297</v>
      </c>
      <c r="B1043">
        <v>0</v>
      </c>
    </row>
    <row r="1044" spans="1:2" x14ac:dyDescent="0.25">
      <c r="A1044" t="s">
        <v>1298</v>
      </c>
      <c r="B1044">
        <v>0</v>
      </c>
    </row>
    <row r="1045" spans="1:2" x14ac:dyDescent="0.25">
      <c r="A1045" t="s">
        <v>1299</v>
      </c>
      <c r="B1045">
        <v>0</v>
      </c>
    </row>
    <row r="1046" spans="1:2" x14ac:dyDescent="0.25">
      <c r="A1046" t="s">
        <v>1300</v>
      </c>
      <c r="B1046">
        <v>0</v>
      </c>
    </row>
    <row r="1047" spans="1:2" x14ac:dyDescent="0.25">
      <c r="A1047" t="s">
        <v>1301</v>
      </c>
      <c r="B1047">
        <v>0</v>
      </c>
    </row>
    <row r="1048" spans="1:2" x14ac:dyDescent="0.25">
      <c r="A1048" t="s">
        <v>1302</v>
      </c>
      <c r="B1048">
        <v>0</v>
      </c>
    </row>
    <row r="1049" spans="1:2" x14ac:dyDescent="0.25">
      <c r="A1049" t="s">
        <v>1303</v>
      </c>
      <c r="B1049">
        <v>0</v>
      </c>
    </row>
    <row r="1050" spans="1:2" x14ac:dyDescent="0.25">
      <c r="A1050" t="s">
        <v>1304</v>
      </c>
      <c r="B1050">
        <v>0</v>
      </c>
    </row>
    <row r="1051" spans="1:2" x14ac:dyDescent="0.25">
      <c r="A1051" t="s">
        <v>1305</v>
      </c>
      <c r="B1051">
        <v>0</v>
      </c>
    </row>
    <row r="1052" spans="1:2" x14ac:dyDescent="0.25">
      <c r="A1052" t="s">
        <v>1306</v>
      </c>
      <c r="B1052">
        <v>0</v>
      </c>
    </row>
    <row r="1053" spans="1:2" x14ac:dyDescent="0.25">
      <c r="A1053" t="s">
        <v>1307</v>
      </c>
      <c r="B1053">
        <v>0</v>
      </c>
    </row>
    <row r="1054" spans="1:2" x14ac:dyDescent="0.25">
      <c r="A1054" t="s">
        <v>1308</v>
      </c>
      <c r="B1054">
        <v>0</v>
      </c>
    </row>
    <row r="1055" spans="1:2" x14ac:dyDescent="0.25">
      <c r="A1055" t="s">
        <v>1309</v>
      </c>
      <c r="B1055">
        <v>0</v>
      </c>
    </row>
    <row r="1056" spans="1:2" x14ac:dyDescent="0.25">
      <c r="A1056" t="s">
        <v>522</v>
      </c>
      <c r="B1056">
        <v>0</v>
      </c>
    </row>
    <row r="1057" spans="1:2" x14ac:dyDescent="0.25">
      <c r="A1057" t="s">
        <v>523</v>
      </c>
      <c r="B1057">
        <v>0</v>
      </c>
    </row>
    <row r="1058" spans="1:2" x14ac:dyDescent="0.25">
      <c r="A1058" t="s">
        <v>1310</v>
      </c>
      <c r="B1058">
        <v>0</v>
      </c>
    </row>
    <row r="1059" spans="1:2" x14ac:dyDescent="0.25">
      <c r="A1059" t="s">
        <v>1311</v>
      </c>
      <c r="B1059">
        <v>0</v>
      </c>
    </row>
    <row r="1060" spans="1:2" x14ac:dyDescent="0.25">
      <c r="A1060" t="s">
        <v>1312</v>
      </c>
      <c r="B1060">
        <v>0</v>
      </c>
    </row>
    <row r="1061" spans="1:2" x14ac:dyDescent="0.25">
      <c r="A1061" t="s">
        <v>1313</v>
      </c>
      <c r="B1061">
        <v>0</v>
      </c>
    </row>
    <row r="1062" spans="1:2" x14ac:dyDescent="0.25">
      <c r="A1062" t="s">
        <v>1314</v>
      </c>
      <c r="B1062">
        <v>0</v>
      </c>
    </row>
    <row r="1063" spans="1:2" x14ac:dyDescent="0.25">
      <c r="A1063" t="s">
        <v>1315</v>
      </c>
      <c r="B1063">
        <v>0</v>
      </c>
    </row>
    <row r="1064" spans="1:2" x14ac:dyDescent="0.25">
      <c r="A1064" t="s">
        <v>1316</v>
      </c>
      <c r="B1064">
        <v>0</v>
      </c>
    </row>
    <row r="1065" spans="1:2" x14ac:dyDescent="0.25">
      <c r="A1065" t="s">
        <v>1317</v>
      </c>
      <c r="B1065">
        <v>0</v>
      </c>
    </row>
    <row r="1066" spans="1:2" x14ac:dyDescent="0.25">
      <c r="A1066" t="s">
        <v>1318</v>
      </c>
      <c r="B1066">
        <v>0</v>
      </c>
    </row>
    <row r="1067" spans="1:2" x14ac:dyDescent="0.25">
      <c r="A1067" t="s">
        <v>1319</v>
      </c>
      <c r="B1067">
        <v>0</v>
      </c>
    </row>
    <row r="1068" spans="1:2" x14ac:dyDescent="0.25">
      <c r="A1068" t="s">
        <v>1320</v>
      </c>
      <c r="B1068">
        <v>0</v>
      </c>
    </row>
    <row r="1069" spans="1:2" x14ac:dyDescent="0.25">
      <c r="A1069" t="s">
        <v>1321</v>
      </c>
      <c r="B1069">
        <v>0</v>
      </c>
    </row>
    <row r="1070" spans="1:2" x14ac:dyDescent="0.25">
      <c r="A1070" t="s">
        <v>1322</v>
      </c>
      <c r="B1070">
        <v>0</v>
      </c>
    </row>
    <row r="1071" spans="1:2" x14ac:dyDescent="0.25">
      <c r="A1071" t="s">
        <v>1323</v>
      </c>
      <c r="B1071">
        <v>0</v>
      </c>
    </row>
    <row r="1072" spans="1:2" x14ac:dyDescent="0.25">
      <c r="A1072" t="s">
        <v>1324</v>
      </c>
      <c r="B1072">
        <v>0</v>
      </c>
    </row>
    <row r="1073" spans="1:2" x14ac:dyDescent="0.25">
      <c r="A1073" t="s">
        <v>1325</v>
      </c>
      <c r="B1073">
        <v>0</v>
      </c>
    </row>
    <row r="1074" spans="1:2" x14ac:dyDescent="0.25">
      <c r="A1074" t="s">
        <v>524</v>
      </c>
      <c r="B1074">
        <v>0</v>
      </c>
    </row>
    <row r="1075" spans="1:2" x14ac:dyDescent="0.25">
      <c r="A1075" t="s">
        <v>525</v>
      </c>
      <c r="B1075">
        <v>0</v>
      </c>
    </row>
    <row r="1076" spans="1:2" x14ac:dyDescent="0.25">
      <c r="A1076" t="s">
        <v>1326</v>
      </c>
      <c r="B1076">
        <v>0</v>
      </c>
    </row>
    <row r="1077" spans="1:2" x14ac:dyDescent="0.25">
      <c r="A1077" t="s">
        <v>1327</v>
      </c>
      <c r="B1077">
        <v>0</v>
      </c>
    </row>
    <row r="1078" spans="1:2" x14ac:dyDescent="0.25">
      <c r="A1078" t="s">
        <v>1328</v>
      </c>
      <c r="B1078">
        <v>0</v>
      </c>
    </row>
    <row r="1079" spans="1:2" x14ac:dyDescent="0.25">
      <c r="A1079" t="s">
        <v>1329</v>
      </c>
      <c r="B1079">
        <v>0</v>
      </c>
    </row>
    <row r="1080" spans="1:2" x14ac:dyDescent="0.25">
      <c r="A1080" t="s">
        <v>1330</v>
      </c>
      <c r="B1080">
        <v>0</v>
      </c>
    </row>
    <row r="1081" spans="1:2" x14ac:dyDescent="0.25">
      <c r="A1081" t="s">
        <v>1331</v>
      </c>
      <c r="B1081">
        <v>0</v>
      </c>
    </row>
    <row r="1082" spans="1:2" x14ac:dyDescent="0.25">
      <c r="A1082" t="s">
        <v>1332</v>
      </c>
      <c r="B1082">
        <v>0</v>
      </c>
    </row>
    <row r="1083" spans="1:2" x14ac:dyDescent="0.25">
      <c r="A1083" t="s">
        <v>1333</v>
      </c>
      <c r="B1083">
        <v>0</v>
      </c>
    </row>
    <row r="1084" spans="1:2" x14ac:dyDescent="0.25">
      <c r="A1084" t="s">
        <v>1334</v>
      </c>
      <c r="B1084">
        <v>0</v>
      </c>
    </row>
    <row r="1085" spans="1:2" x14ac:dyDescent="0.25">
      <c r="A1085" t="s">
        <v>1335</v>
      </c>
      <c r="B1085">
        <v>0</v>
      </c>
    </row>
    <row r="1086" spans="1:2" x14ac:dyDescent="0.25">
      <c r="A1086" t="s">
        <v>1336</v>
      </c>
      <c r="B1086">
        <v>0</v>
      </c>
    </row>
    <row r="1087" spans="1:2" x14ac:dyDescent="0.25">
      <c r="A1087" t="s">
        <v>1337</v>
      </c>
      <c r="B1087">
        <v>0</v>
      </c>
    </row>
    <row r="1088" spans="1:2" x14ac:dyDescent="0.25">
      <c r="A1088" t="s">
        <v>1338</v>
      </c>
      <c r="B1088">
        <v>0</v>
      </c>
    </row>
    <row r="1089" spans="1:2" x14ac:dyDescent="0.25">
      <c r="A1089" t="s">
        <v>1339</v>
      </c>
      <c r="B1089">
        <v>0</v>
      </c>
    </row>
    <row r="1090" spans="1:2" x14ac:dyDescent="0.25">
      <c r="A1090" t="s">
        <v>1340</v>
      </c>
      <c r="B1090">
        <v>0</v>
      </c>
    </row>
    <row r="1091" spans="1:2" x14ac:dyDescent="0.25">
      <c r="A1091" t="s">
        <v>1341</v>
      </c>
      <c r="B1091">
        <v>0</v>
      </c>
    </row>
    <row r="1092" spans="1:2" x14ac:dyDescent="0.25">
      <c r="A1092" t="s">
        <v>526</v>
      </c>
      <c r="B1092">
        <v>0</v>
      </c>
    </row>
    <row r="1093" spans="1:2" x14ac:dyDescent="0.25">
      <c r="A1093" t="s">
        <v>527</v>
      </c>
      <c r="B1093">
        <v>0</v>
      </c>
    </row>
    <row r="1094" spans="1:2" x14ac:dyDescent="0.25">
      <c r="A1094" t="s">
        <v>1342</v>
      </c>
      <c r="B1094">
        <v>0</v>
      </c>
    </row>
    <row r="1095" spans="1:2" x14ac:dyDescent="0.25">
      <c r="A1095" t="s">
        <v>1343</v>
      </c>
      <c r="B1095">
        <v>0</v>
      </c>
    </row>
    <row r="1096" spans="1:2" x14ac:dyDescent="0.25">
      <c r="A1096" t="s">
        <v>1344</v>
      </c>
      <c r="B1096">
        <v>0</v>
      </c>
    </row>
    <row r="1097" spans="1:2" x14ac:dyDescent="0.25">
      <c r="A1097" t="s">
        <v>1345</v>
      </c>
      <c r="B1097">
        <v>0</v>
      </c>
    </row>
    <row r="1098" spans="1:2" x14ac:dyDescent="0.25">
      <c r="A1098" t="s">
        <v>1346</v>
      </c>
      <c r="B1098">
        <v>0</v>
      </c>
    </row>
    <row r="1099" spans="1:2" x14ac:dyDescent="0.25">
      <c r="A1099" t="s">
        <v>1347</v>
      </c>
      <c r="B1099">
        <v>0</v>
      </c>
    </row>
    <row r="1100" spans="1:2" x14ac:dyDescent="0.25">
      <c r="A1100" t="s">
        <v>1348</v>
      </c>
      <c r="B1100">
        <v>0</v>
      </c>
    </row>
    <row r="1101" spans="1:2" x14ac:dyDescent="0.25">
      <c r="A1101" t="s">
        <v>1349</v>
      </c>
      <c r="B1101">
        <v>0</v>
      </c>
    </row>
    <row r="1102" spans="1:2" x14ac:dyDescent="0.25">
      <c r="A1102" t="s">
        <v>1350</v>
      </c>
      <c r="B1102">
        <v>0</v>
      </c>
    </row>
    <row r="1103" spans="1:2" x14ac:dyDescent="0.25">
      <c r="A1103" t="s">
        <v>1351</v>
      </c>
      <c r="B1103">
        <v>0</v>
      </c>
    </row>
    <row r="1104" spans="1:2" x14ac:dyDescent="0.25">
      <c r="A1104" t="s">
        <v>1352</v>
      </c>
      <c r="B1104">
        <v>0</v>
      </c>
    </row>
    <row r="1105" spans="1:2" x14ac:dyDescent="0.25">
      <c r="A1105" t="s">
        <v>1353</v>
      </c>
      <c r="B1105">
        <v>0</v>
      </c>
    </row>
    <row r="1106" spans="1:2" x14ac:dyDescent="0.25">
      <c r="A1106" t="s">
        <v>1354</v>
      </c>
      <c r="B1106">
        <v>0</v>
      </c>
    </row>
    <row r="1107" spans="1:2" x14ac:dyDescent="0.25">
      <c r="A1107" t="s">
        <v>1355</v>
      </c>
      <c r="B1107">
        <v>0</v>
      </c>
    </row>
    <row r="1108" spans="1:2" x14ac:dyDescent="0.25">
      <c r="A1108" t="s">
        <v>1356</v>
      </c>
      <c r="B1108">
        <v>0</v>
      </c>
    </row>
    <row r="1109" spans="1:2" x14ac:dyDescent="0.25">
      <c r="A1109" t="s">
        <v>1357</v>
      </c>
      <c r="B1109">
        <v>0</v>
      </c>
    </row>
    <row r="1110" spans="1:2" x14ac:dyDescent="0.25">
      <c r="A1110" t="s">
        <v>528</v>
      </c>
      <c r="B1110">
        <v>0</v>
      </c>
    </row>
    <row r="1111" spans="1:2" x14ac:dyDescent="0.25">
      <c r="A1111" t="s">
        <v>529</v>
      </c>
      <c r="B1111">
        <v>0</v>
      </c>
    </row>
    <row r="1112" spans="1:2" x14ac:dyDescent="0.25">
      <c r="A1112" t="s">
        <v>1358</v>
      </c>
      <c r="B1112">
        <v>0</v>
      </c>
    </row>
    <row r="1113" spans="1:2" x14ac:dyDescent="0.25">
      <c r="A1113" t="s">
        <v>1359</v>
      </c>
      <c r="B1113">
        <v>0</v>
      </c>
    </row>
    <row r="1114" spans="1:2" x14ac:dyDescent="0.25">
      <c r="A1114" t="s">
        <v>1360</v>
      </c>
      <c r="B1114">
        <v>0</v>
      </c>
    </row>
    <row r="1115" spans="1:2" x14ac:dyDescent="0.25">
      <c r="A1115" t="s">
        <v>1361</v>
      </c>
      <c r="B1115">
        <v>0</v>
      </c>
    </row>
    <row r="1116" spans="1:2" x14ac:dyDescent="0.25">
      <c r="A1116" t="s">
        <v>1362</v>
      </c>
      <c r="B1116">
        <v>0</v>
      </c>
    </row>
    <row r="1117" spans="1:2" x14ac:dyDescent="0.25">
      <c r="A1117" t="s">
        <v>1363</v>
      </c>
      <c r="B1117">
        <v>0</v>
      </c>
    </row>
    <row r="1118" spans="1:2" x14ac:dyDescent="0.25">
      <c r="A1118" t="s">
        <v>1364</v>
      </c>
      <c r="B1118">
        <v>0</v>
      </c>
    </row>
    <row r="1119" spans="1:2" x14ac:dyDescent="0.25">
      <c r="A1119" t="s">
        <v>1365</v>
      </c>
      <c r="B1119">
        <v>0</v>
      </c>
    </row>
    <row r="1120" spans="1:2" x14ac:dyDescent="0.25">
      <c r="A1120" t="s">
        <v>1366</v>
      </c>
      <c r="B1120">
        <v>0</v>
      </c>
    </row>
    <row r="1121" spans="1:2" x14ac:dyDescent="0.25">
      <c r="A1121" t="s">
        <v>1367</v>
      </c>
      <c r="B1121">
        <v>0</v>
      </c>
    </row>
    <row r="1122" spans="1:2" x14ac:dyDescent="0.25">
      <c r="A1122" t="s">
        <v>1368</v>
      </c>
      <c r="B1122">
        <v>0</v>
      </c>
    </row>
    <row r="1123" spans="1:2" x14ac:dyDescent="0.25">
      <c r="A1123" t="s">
        <v>1369</v>
      </c>
      <c r="B1123">
        <v>0</v>
      </c>
    </row>
    <row r="1124" spans="1:2" x14ac:dyDescent="0.25">
      <c r="A1124" t="s">
        <v>1370</v>
      </c>
      <c r="B1124">
        <v>0</v>
      </c>
    </row>
    <row r="1125" spans="1:2" x14ac:dyDescent="0.25">
      <c r="A1125" t="s">
        <v>1371</v>
      </c>
      <c r="B1125">
        <v>0</v>
      </c>
    </row>
    <row r="1126" spans="1:2" x14ac:dyDescent="0.25">
      <c r="A1126" t="s">
        <v>1372</v>
      </c>
      <c r="B1126">
        <v>0</v>
      </c>
    </row>
    <row r="1127" spans="1:2" x14ac:dyDescent="0.25">
      <c r="A1127" t="s">
        <v>1373</v>
      </c>
      <c r="B1127">
        <v>0</v>
      </c>
    </row>
    <row r="1128" spans="1:2" x14ac:dyDescent="0.25">
      <c r="A1128" t="s">
        <v>530</v>
      </c>
      <c r="B1128">
        <v>0</v>
      </c>
    </row>
    <row r="1129" spans="1:2" x14ac:dyDescent="0.25">
      <c r="A1129" t="s">
        <v>531</v>
      </c>
      <c r="B1129">
        <v>0</v>
      </c>
    </row>
    <row r="1130" spans="1:2" x14ac:dyDescent="0.25">
      <c r="A1130" t="s">
        <v>1374</v>
      </c>
      <c r="B1130">
        <v>0</v>
      </c>
    </row>
    <row r="1131" spans="1:2" x14ac:dyDescent="0.25">
      <c r="A1131" t="s">
        <v>1375</v>
      </c>
      <c r="B1131">
        <v>0</v>
      </c>
    </row>
    <row r="1132" spans="1:2" x14ac:dyDescent="0.25">
      <c r="A1132" t="s">
        <v>1376</v>
      </c>
      <c r="B1132">
        <v>0</v>
      </c>
    </row>
    <row r="1133" spans="1:2" x14ac:dyDescent="0.25">
      <c r="A1133" t="s">
        <v>1377</v>
      </c>
      <c r="B1133">
        <v>0</v>
      </c>
    </row>
    <row r="1134" spans="1:2" x14ac:dyDescent="0.25">
      <c r="A1134" t="s">
        <v>1378</v>
      </c>
      <c r="B1134">
        <v>0</v>
      </c>
    </row>
    <row r="1135" spans="1:2" x14ac:dyDescent="0.25">
      <c r="A1135" t="s">
        <v>1379</v>
      </c>
      <c r="B1135">
        <v>0</v>
      </c>
    </row>
    <row r="1136" spans="1:2" x14ac:dyDescent="0.25">
      <c r="A1136" t="s">
        <v>1380</v>
      </c>
      <c r="B1136">
        <v>0</v>
      </c>
    </row>
    <row r="1137" spans="1:2" x14ac:dyDescent="0.25">
      <c r="A1137" t="s">
        <v>1381</v>
      </c>
      <c r="B1137">
        <v>0</v>
      </c>
    </row>
    <row r="1138" spans="1:2" x14ac:dyDescent="0.25">
      <c r="A1138" t="s">
        <v>1382</v>
      </c>
      <c r="B1138">
        <v>0</v>
      </c>
    </row>
    <row r="1139" spans="1:2" x14ac:dyDescent="0.25">
      <c r="A1139" t="s">
        <v>1383</v>
      </c>
      <c r="B1139">
        <v>0</v>
      </c>
    </row>
    <row r="1140" spans="1:2" x14ac:dyDescent="0.25">
      <c r="A1140" t="s">
        <v>1384</v>
      </c>
      <c r="B1140">
        <v>0</v>
      </c>
    </row>
    <row r="1141" spans="1:2" x14ac:dyDescent="0.25">
      <c r="A1141" t="s">
        <v>1385</v>
      </c>
      <c r="B1141">
        <v>0</v>
      </c>
    </row>
    <row r="1142" spans="1:2" x14ac:dyDescent="0.25">
      <c r="A1142" t="s">
        <v>1386</v>
      </c>
      <c r="B1142">
        <v>0</v>
      </c>
    </row>
    <row r="1143" spans="1:2" x14ac:dyDescent="0.25">
      <c r="A1143" t="s">
        <v>1387</v>
      </c>
      <c r="B1143">
        <v>0</v>
      </c>
    </row>
    <row r="1144" spans="1:2" x14ac:dyDescent="0.25">
      <c r="A1144" t="s">
        <v>1388</v>
      </c>
      <c r="B1144">
        <v>0</v>
      </c>
    </row>
    <row r="1145" spans="1:2" x14ac:dyDescent="0.25">
      <c r="A1145" t="s">
        <v>1389</v>
      </c>
      <c r="B1145">
        <v>0</v>
      </c>
    </row>
    <row r="1146" spans="1:2" x14ac:dyDescent="0.25">
      <c r="A1146" t="s">
        <v>532</v>
      </c>
      <c r="B1146">
        <v>0</v>
      </c>
    </row>
    <row r="1147" spans="1:2" x14ac:dyDescent="0.25">
      <c r="A1147" t="s">
        <v>533</v>
      </c>
      <c r="B1147">
        <v>0</v>
      </c>
    </row>
    <row r="1148" spans="1:2" x14ac:dyDescent="0.25">
      <c r="A1148" t="s">
        <v>1390</v>
      </c>
      <c r="B1148">
        <v>0</v>
      </c>
    </row>
    <row r="1149" spans="1:2" x14ac:dyDescent="0.25">
      <c r="A1149" t="s">
        <v>1391</v>
      </c>
      <c r="B1149">
        <v>0</v>
      </c>
    </row>
    <row r="1150" spans="1:2" x14ac:dyDescent="0.25">
      <c r="A1150" t="s">
        <v>1392</v>
      </c>
      <c r="B1150">
        <v>0</v>
      </c>
    </row>
    <row r="1151" spans="1:2" x14ac:dyDescent="0.25">
      <c r="A1151" t="s">
        <v>1393</v>
      </c>
      <c r="B1151">
        <v>0</v>
      </c>
    </row>
    <row r="1152" spans="1:2" x14ac:dyDescent="0.25">
      <c r="A1152" t="s">
        <v>1394</v>
      </c>
      <c r="B1152">
        <v>0</v>
      </c>
    </row>
    <row r="1153" spans="1:2" x14ac:dyDescent="0.25">
      <c r="A1153" t="s">
        <v>1395</v>
      </c>
      <c r="B1153">
        <v>0</v>
      </c>
    </row>
    <row r="1154" spans="1:2" x14ac:dyDescent="0.25">
      <c r="A1154" t="s">
        <v>1396</v>
      </c>
      <c r="B1154">
        <v>0</v>
      </c>
    </row>
    <row r="1155" spans="1:2" x14ac:dyDescent="0.25">
      <c r="A1155" t="s">
        <v>1397</v>
      </c>
      <c r="B1155">
        <v>0</v>
      </c>
    </row>
    <row r="1156" spans="1:2" x14ac:dyDescent="0.25">
      <c r="A1156" t="s">
        <v>1398</v>
      </c>
      <c r="B1156">
        <v>0</v>
      </c>
    </row>
    <row r="1157" spans="1:2" x14ac:dyDescent="0.25">
      <c r="A1157" t="s">
        <v>1399</v>
      </c>
      <c r="B1157">
        <v>0</v>
      </c>
    </row>
    <row r="1158" spans="1:2" x14ac:dyDescent="0.25">
      <c r="A1158" t="s">
        <v>1400</v>
      </c>
      <c r="B1158">
        <v>0</v>
      </c>
    </row>
    <row r="1159" spans="1:2" x14ac:dyDescent="0.25">
      <c r="A1159" t="s">
        <v>1401</v>
      </c>
      <c r="B1159">
        <v>0</v>
      </c>
    </row>
    <row r="1160" spans="1:2" x14ac:dyDescent="0.25">
      <c r="A1160" t="s">
        <v>1402</v>
      </c>
      <c r="B1160">
        <v>0</v>
      </c>
    </row>
    <row r="1161" spans="1:2" x14ac:dyDescent="0.25">
      <c r="A1161" t="s">
        <v>1403</v>
      </c>
      <c r="B1161">
        <v>0</v>
      </c>
    </row>
    <row r="1162" spans="1:2" x14ac:dyDescent="0.25">
      <c r="A1162" t="s">
        <v>1404</v>
      </c>
      <c r="B1162">
        <v>0</v>
      </c>
    </row>
    <row r="1163" spans="1:2" x14ac:dyDescent="0.25">
      <c r="A1163" t="s">
        <v>1405</v>
      </c>
      <c r="B1163">
        <v>0</v>
      </c>
    </row>
    <row r="1164" spans="1:2" x14ac:dyDescent="0.25">
      <c r="A1164" t="s">
        <v>534</v>
      </c>
      <c r="B1164">
        <v>0</v>
      </c>
    </row>
    <row r="1165" spans="1:2" x14ac:dyDescent="0.25">
      <c r="A1165" t="s">
        <v>535</v>
      </c>
      <c r="B1165">
        <v>0</v>
      </c>
    </row>
    <row r="1166" spans="1:2" x14ac:dyDescent="0.25">
      <c r="A1166" t="s">
        <v>1406</v>
      </c>
      <c r="B1166">
        <v>0</v>
      </c>
    </row>
    <row r="1167" spans="1:2" x14ac:dyDescent="0.25">
      <c r="A1167" t="s">
        <v>1407</v>
      </c>
      <c r="B1167">
        <v>0</v>
      </c>
    </row>
    <row r="1168" spans="1:2" x14ac:dyDescent="0.25">
      <c r="A1168" t="s">
        <v>1408</v>
      </c>
      <c r="B1168">
        <v>0</v>
      </c>
    </row>
    <row r="1169" spans="1:2" x14ac:dyDescent="0.25">
      <c r="A1169" t="s">
        <v>1409</v>
      </c>
      <c r="B1169">
        <v>0</v>
      </c>
    </row>
    <row r="1170" spans="1:2" x14ac:dyDescent="0.25">
      <c r="A1170" t="s">
        <v>1410</v>
      </c>
      <c r="B1170">
        <v>0</v>
      </c>
    </row>
    <row r="1171" spans="1:2" x14ac:dyDescent="0.25">
      <c r="A1171" t="s">
        <v>1411</v>
      </c>
      <c r="B1171">
        <v>0</v>
      </c>
    </row>
    <row r="1172" spans="1:2" x14ac:dyDescent="0.25">
      <c r="A1172" t="s">
        <v>1412</v>
      </c>
      <c r="B1172">
        <v>0</v>
      </c>
    </row>
    <row r="1173" spans="1:2" x14ac:dyDescent="0.25">
      <c r="A1173" t="s">
        <v>1413</v>
      </c>
      <c r="B1173">
        <v>0</v>
      </c>
    </row>
    <row r="1174" spans="1:2" x14ac:dyDescent="0.25">
      <c r="A1174" t="s">
        <v>1414</v>
      </c>
      <c r="B1174">
        <v>0</v>
      </c>
    </row>
    <row r="1175" spans="1:2" x14ac:dyDescent="0.25">
      <c r="A1175" t="s">
        <v>1415</v>
      </c>
      <c r="B1175">
        <v>0</v>
      </c>
    </row>
    <row r="1176" spans="1:2" x14ac:dyDescent="0.25">
      <c r="A1176" t="s">
        <v>1416</v>
      </c>
      <c r="B1176">
        <v>0</v>
      </c>
    </row>
    <row r="1177" spans="1:2" x14ac:dyDescent="0.25">
      <c r="A1177" t="s">
        <v>1417</v>
      </c>
      <c r="B1177">
        <v>0</v>
      </c>
    </row>
    <row r="1178" spans="1:2" x14ac:dyDescent="0.25">
      <c r="A1178" t="s">
        <v>1418</v>
      </c>
      <c r="B1178">
        <v>0</v>
      </c>
    </row>
    <row r="1179" spans="1:2" x14ac:dyDescent="0.25">
      <c r="A1179" t="s">
        <v>1419</v>
      </c>
      <c r="B1179">
        <v>0</v>
      </c>
    </row>
    <row r="1180" spans="1:2" x14ac:dyDescent="0.25">
      <c r="A1180" t="s">
        <v>1420</v>
      </c>
      <c r="B1180">
        <v>0</v>
      </c>
    </row>
    <row r="1181" spans="1:2" x14ac:dyDescent="0.25">
      <c r="A1181" t="s">
        <v>1421</v>
      </c>
      <c r="B1181">
        <v>0</v>
      </c>
    </row>
    <row r="1182" spans="1:2" x14ac:dyDescent="0.25">
      <c r="A1182" t="s">
        <v>536</v>
      </c>
      <c r="B1182">
        <v>0</v>
      </c>
    </row>
    <row r="1183" spans="1:2" x14ac:dyDescent="0.25">
      <c r="A1183" t="s">
        <v>537</v>
      </c>
      <c r="B1183">
        <v>0</v>
      </c>
    </row>
    <row r="1184" spans="1:2" x14ac:dyDescent="0.25">
      <c r="A1184" t="s">
        <v>1422</v>
      </c>
      <c r="B1184">
        <v>0</v>
      </c>
    </row>
    <row r="1185" spans="1:2" x14ac:dyDescent="0.25">
      <c r="A1185" t="s">
        <v>1423</v>
      </c>
      <c r="B1185">
        <v>0</v>
      </c>
    </row>
    <row r="1186" spans="1:2" x14ac:dyDescent="0.25">
      <c r="A1186" t="s">
        <v>1424</v>
      </c>
      <c r="B1186">
        <v>0</v>
      </c>
    </row>
    <row r="1187" spans="1:2" x14ac:dyDescent="0.25">
      <c r="A1187" t="s">
        <v>1425</v>
      </c>
      <c r="B1187">
        <v>0</v>
      </c>
    </row>
    <row r="1188" spans="1:2" x14ac:dyDescent="0.25">
      <c r="A1188" t="s">
        <v>1426</v>
      </c>
      <c r="B1188">
        <v>0</v>
      </c>
    </row>
    <row r="1189" spans="1:2" x14ac:dyDescent="0.25">
      <c r="A1189" t="s">
        <v>1427</v>
      </c>
      <c r="B1189">
        <v>0</v>
      </c>
    </row>
    <row r="1190" spans="1:2" x14ac:dyDescent="0.25">
      <c r="A1190" t="s">
        <v>1428</v>
      </c>
      <c r="B1190">
        <v>0</v>
      </c>
    </row>
    <row r="1191" spans="1:2" x14ac:dyDescent="0.25">
      <c r="A1191" t="s">
        <v>1429</v>
      </c>
      <c r="B1191">
        <v>0</v>
      </c>
    </row>
    <row r="1192" spans="1:2" x14ac:dyDescent="0.25">
      <c r="A1192" t="s">
        <v>1430</v>
      </c>
      <c r="B1192">
        <v>0</v>
      </c>
    </row>
    <row r="1193" spans="1:2" x14ac:dyDescent="0.25">
      <c r="A1193" t="s">
        <v>1431</v>
      </c>
      <c r="B1193">
        <v>0</v>
      </c>
    </row>
    <row r="1194" spans="1:2" x14ac:dyDescent="0.25">
      <c r="A1194" t="s">
        <v>1432</v>
      </c>
      <c r="B1194">
        <v>0</v>
      </c>
    </row>
    <row r="1195" spans="1:2" x14ac:dyDescent="0.25">
      <c r="A1195" t="s">
        <v>1433</v>
      </c>
      <c r="B1195">
        <v>0</v>
      </c>
    </row>
    <row r="1196" spans="1:2" x14ac:dyDescent="0.25">
      <c r="A1196" t="s">
        <v>1434</v>
      </c>
      <c r="B1196">
        <v>0</v>
      </c>
    </row>
    <row r="1197" spans="1:2" x14ac:dyDescent="0.25">
      <c r="A1197" t="s">
        <v>1435</v>
      </c>
      <c r="B1197">
        <v>0</v>
      </c>
    </row>
    <row r="1198" spans="1:2" x14ac:dyDescent="0.25">
      <c r="A1198" t="s">
        <v>1436</v>
      </c>
      <c r="B1198">
        <v>0</v>
      </c>
    </row>
    <row r="1199" spans="1:2" x14ac:dyDescent="0.25">
      <c r="A1199" t="s">
        <v>1437</v>
      </c>
      <c r="B1199">
        <v>0</v>
      </c>
    </row>
    <row r="1200" spans="1:2" x14ac:dyDescent="0.25">
      <c r="A1200" t="s">
        <v>538</v>
      </c>
      <c r="B1200">
        <v>0</v>
      </c>
    </row>
    <row r="1201" spans="1:2" x14ac:dyDescent="0.25">
      <c r="A1201" t="s">
        <v>539</v>
      </c>
      <c r="B1201">
        <v>0</v>
      </c>
    </row>
    <row r="1202" spans="1:2" x14ac:dyDescent="0.25">
      <c r="A1202" t="s">
        <v>1438</v>
      </c>
      <c r="B1202">
        <v>0</v>
      </c>
    </row>
    <row r="1203" spans="1:2" x14ac:dyDescent="0.25">
      <c r="A1203" t="s">
        <v>1439</v>
      </c>
      <c r="B1203">
        <v>0</v>
      </c>
    </row>
    <row r="1204" spans="1:2" x14ac:dyDescent="0.25">
      <c r="A1204" t="s">
        <v>1440</v>
      </c>
      <c r="B1204">
        <v>0</v>
      </c>
    </row>
    <row r="1205" spans="1:2" x14ac:dyDescent="0.25">
      <c r="A1205" t="s">
        <v>1441</v>
      </c>
      <c r="B1205">
        <v>0</v>
      </c>
    </row>
    <row r="1206" spans="1:2" x14ac:dyDescent="0.25">
      <c r="A1206" t="s">
        <v>1442</v>
      </c>
      <c r="B1206">
        <v>0</v>
      </c>
    </row>
    <row r="1207" spans="1:2" x14ac:dyDescent="0.25">
      <c r="A1207" t="s">
        <v>1443</v>
      </c>
      <c r="B1207">
        <v>0</v>
      </c>
    </row>
    <row r="1208" spans="1:2" x14ac:dyDescent="0.25">
      <c r="A1208" t="s">
        <v>1444</v>
      </c>
      <c r="B1208">
        <v>0</v>
      </c>
    </row>
    <row r="1209" spans="1:2" x14ac:dyDescent="0.25">
      <c r="A1209" t="s">
        <v>1445</v>
      </c>
      <c r="B1209">
        <v>0</v>
      </c>
    </row>
    <row r="1210" spans="1:2" x14ac:dyDescent="0.25">
      <c r="A1210" t="s">
        <v>1446</v>
      </c>
      <c r="B1210">
        <v>0</v>
      </c>
    </row>
    <row r="1211" spans="1:2" x14ac:dyDescent="0.25">
      <c r="A1211" t="s">
        <v>1447</v>
      </c>
      <c r="B1211">
        <v>0</v>
      </c>
    </row>
    <row r="1212" spans="1:2" x14ac:dyDescent="0.25">
      <c r="A1212" t="s">
        <v>1448</v>
      </c>
      <c r="B1212">
        <v>0</v>
      </c>
    </row>
    <row r="1213" spans="1:2" x14ac:dyDescent="0.25">
      <c r="A1213" t="s">
        <v>1449</v>
      </c>
      <c r="B1213">
        <v>0</v>
      </c>
    </row>
    <row r="1214" spans="1:2" x14ac:dyDescent="0.25">
      <c r="A1214" t="s">
        <v>1450</v>
      </c>
      <c r="B1214">
        <v>0</v>
      </c>
    </row>
    <row r="1215" spans="1:2" x14ac:dyDescent="0.25">
      <c r="A1215" t="s">
        <v>1451</v>
      </c>
      <c r="B1215">
        <v>0</v>
      </c>
    </row>
    <row r="1216" spans="1:2" x14ac:dyDescent="0.25">
      <c r="A1216" t="s">
        <v>1452</v>
      </c>
      <c r="B1216">
        <v>0</v>
      </c>
    </row>
    <row r="1217" spans="1:2" x14ac:dyDescent="0.25">
      <c r="A1217" t="s">
        <v>1453</v>
      </c>
      <c r="B1217">
        <v>0</v>
      </c>
    </row>
    <row r="1218" spans="1:2" x14ac:dyDescent="0.25">
      <c r="A1218" t="s">
        <v>540</v>
      </c>
      <c r="B1218">
        <v>0</v>
      </c>
    </row>
    <row r="1219" spans="1:2" x14ac:dyDescent="0.25">
      <c r="A1219" t="s">
        <v>541</v>
      </c>
      <c r="B1219">
        <v>0</v>
      </c>
    </row>
    <row r="1220" spans="1:2" x14ac:dyDescent="0.25">
      <c r="A1220" t="s">
        <v>1454</v>
      </c>
      <c r="B1220">
        <v>0</v>
      </c>
    </row>
    <row r="1221" spans="1:2" x14ac:dyDescent="0.25">
      <c r="A1221" t="s">
        <v>1455</v>
      </c>
      <c r="B1221">
        <v>0</v>
      </c>
    </row>
    <row r="1222" spans="1:2" x14ac:dyDescent="0.25">
      <c r="A1222" t="s">
        <v>1456</v>
      </c>
      <c r="B1222">
        <v>0</v>
      </c>
    </row>
    <row r="1223" spans="1:2" x14ac:dyDescent="0.25">
      <c r="A1223" t="s">
        <v>1457</v>
      </c>
      <c r="B1223">
        <v>0</v>
      </c>
    </row>
    <row r="1224" spans="1:2" x14ac:dyDescent="0.25">
      <c r="A1224" t="s">
        <v>1458</v>
      </c>
      <c r="B1224">
        <v>0</v>
      </c>
    </row>
    <row r="1225" spans="1:2" x14ac:dyDescent="0.25">
      <c r="A1225" t="s">
        <v>1459</v>
      </c>
      <c r="B1225">
        <v>0</v>
      </c>
    </row>
    <row r="1226" spans="1:2" x14ac:dyDescent="0.25">
      <c r="A1226" t="s">
        <v>1460</v>
      </c>
      <c r="B1226">
        <v>0</v>
      </c>
    </row>
    <row r="1227" spans="1:2" x14ac:dyDescent="0.25">
      <c r="A1227" t="s">
        <v>1461</v>
      </c>
      <c r="B1227">
        <v>0</v>
      </c>
    </row>
    <row r="1228" spans="1:2" x14ac:dyDescent="0.25">
      <c r="A1228" t="s">
        <v>1462</v>
      </c>
      <c r="B1228">
        <v>0</v>
      </c>
    </row>
    <row r="1229" spans="1:2" x14ac:dyDescent="0.25">
      <c r="A1229" t="s">
        <v>1463</v>
      </c>
      <c r="B1229">
        <v>0</v>
      </c>
    </row>
    <row r="1230" spans="1:2" x14ac:dyDescent="0.25">
      <c r="A1230" t="s">
        <v>1464</v>
      </c>
      <c r="B1230">
        <v>0</v>
      </c>
    </row>
    <row r="1231" spans="1:2" x14ac:dyDescent="0.25">
      <c r="A1231" t="s">
        <v>1465</v>
      </c>
      <c r="B1231">
        <v>0</v>
      </c>
    </row>
    <row r="1232" spans="1:2" x14ac:dyDescent="0.25">
      <c r="A1232" t="s">
        <v>1466</v>
      </c>
      <c r="B1232">
        <v>0</v>
      </c>
    </row>
    <row r="1233" spans="1:2" x14ac:dyDescent="0.25">
      <c r="A1233" t="s">
        <v>1467</v>
      </c>
      <c r="B1233">
        <v>0</v>
      </c>
    </row>
    <row r="1234" spans="1:2" x14ac:dyDescent="0.25">
      <c r="A1234" t="s">
        <v>1468</v>
      </c>
      <c r="B1234">
        <v>0</v>
      </c>
    </row>
    <row r="1235" spans="1:2" x14ac:dyDescent="0.25">
      <c r="A1235" t="s">
        <v>1469</v>
      </c>
      <c r="B1235">
        <v>0</v>
      </c>
    </row>
    <row r="1236" spans="1:2" x14ac:dyDescent="0.25">
      <c r="A1236" t="s">
        <v>542</v>
      </c>
      <c r="B1236">
        <v>546405.5</v>
      </c>
    </row>
    <row r="1237" spans="1:2" x14ac:dyDescent="0.25">
      <c r="A1237" t="s">
        <v>543</v>
      </c>
      <c r="B1237">
        <v>802634.5</v>
      </c>
    </row>
    <row r="1238" spans="1:2" x14ac:dyDescent="0.25">
      <c r="A1238" t="s">
        <v>1470</v>
      </c>
      <c r="B1238">
        <v>0</v>
      </c>
    </row>
    <row r="1239" spans="1:2" x14ac:dyDescent="0.25">
      <c r="A1239" t="s">
        <v>1471</v>
      </c>
      <c r="B1239">
        <v>0</v>
      </c>
    </row>
    <row r="1240" spans="1:2" x14ac:dyDescent="0.25">
      <c r="A1240" t="s">
        <v>1472</v>
      </c>
      <c r="B1240">
        <v>0</v>
      </c>
    </row>
    <row r="1241" spans="1:2" x14ac:dyDescent="0.25">
      <c r="A1241" t="s">
        <v>1473</v>
      </c>
      <c r="B1241">
        <v>0</v>
      </c>
    </row>
    <row r="1242" spans="1:2" x14ac:dyDescent="0.25">
      <c r="A1242" t="s">
        <v>1474</v>
      </c>
      <c r="B1242">
        <v>0</v>
      </c>
    </row>
    <row r="1243" spans="1:2" x14ac:dyDescent="0.25">
      <c r="A1243" t="s">
        <v>1475</v>
      </c>
      <c r="B1243">
        <v>0</v>
      </c>
    </row>
    <row r="1244" spans="1:2" x14ac:dyDescent="0.25">
      <c r="A1244" t="s">
        <v>1476</v>
      </c>
      <c r="B1244">
        <v>108965</v>
      </c>
    </row>
    <row r="1245" spans="1:2" x14ac:dyDescent="0.25">
      <c r="A1245" t="s">
        <v>1477</v>
      </c>
      <c r="B1245">
        <v>130758</v>
      </c>
    </row>
    <row r="1246" spans="1:2" x14ac:dyDescent="0.25">
      <c r="A1246" t="s">
        <v>1478</v>
      </c>
      <c r="B1246">
        <v>0</v>
      </c>
    </row>
    <row r="1247" spans="1:2" x14ac:dyDescent="0.25">
      <c r="A1247" t="s">
        <v>1479</v>
      </c>
      <c r="B1247">
        <v>0</v>
      </c>
    </row>
    <row r="1248" spans="1:2" x14ac:dyDescent="0.25">
      <c r="A1248" t="s">
        <v>1480</v>
      </c>
      <c r="B1248">
        <v>0</v>
      </c>
    </row>
    <row r="1249" spans="1:2" x14ac:dyDescent="0.25">
      <c r="A1249" t="s">
        <v>1481</v>
      </c>
      <c r="B1249">
        <v>0</v>
      </c>
    </row>
    <row r="1250" spans="1:2" x14ac:dyDescent="0.25">
      <c r="A1250" t="s">
        <v>1482</v>
      </c>
      <c r="B1250">
        <v>0</v>
      </c>
    </row>
    <row r="1251" spans="1:2" x14ac:dyDescent="0.25">
      <c r="A1251" t="s">
        <v>1483</v>
      </c>
      <c r="B1251">
        <v>0</v>
      </c>
    </row>
    <row r="1252" spans="1:2" x14ac:dyDescent="0.25">
      <c r="A1252" t="s">
        <v>1484</v>
      </c>
      <c r="B1252">
        <v>0</v>
      </c>
    </row>
    <row r="1253" spans="1:2" x14ac:dyDescent="0.25">
      <c r="A1253" t="s">
        <v>1485</v>
      </c>
      <c r="B1253">
        <v>0</v>
      </c>
    </row>
    <row r="1254" spans="1:2" x14ac:dyDescent="0.25">
      <c r="A1254" t="s">
        <v>544</v>
      </c>
      <c r="B1254">
        <v>413761</v>
      </c>
    </row>
    <row r="1255" spans="1:2" x14ac:dyDescent="0.25">
      <c r="A1255" t="s">
        <v>545</v>
      </c>
      <c r="B1255">
        <v>366828.4</v>
      </c>
    </row>
    <row r="1256" spans="1:2" x14ac:dyDescent="0.25">
      <c r="A1256" t="s">
        <v>1486</v>
      </c>
      <c r="B1256">
        <v>125698</v>
      </c>
    </row>
    <row r="1257" spans="1:2" x14ac:dyDescent="0.25">
      <c r="A1257" t="s">
        <v>1487</v>
      </c>
      <c r="B1257">
        <v>150837.6</v>
      </c>
    </row>
    <row r="1258" spans="1:2" x14ac:dyDescent="0.25">
      <c r="A1258" t="s">
        <v>1488</v>
      </c>
      <c r="B1258">
        <v>0</v>
      </c>
    </row>
    <row r="1259" spans="1:2" x14ac:dyDescent="0.25">
      <c r="A1259" t="s">
        <v>1489</v>
      </c>
      <c r="B1259">
        <v>0</v>
      </c>
    </row>
    <row r="1260" spans="1:2" x14ac:dyDescent="0.25">
      <c r="A1260" t="s">
        <v>1490</v>
      </c>
      <c r="B1260">
        <v>0</v>
      </c>
    </row>
    <row r="1261" spans="1:2" x14ac:dyDescent="0.25">
      <c r="A1261" t="s">
        <v>1491</v>
      </c>
      <c r="B1261">
        <v>0</v>
      </c>
    </row>
    <row r="1262" spans="1:2" x14ac:dyDescent="0.25">
      <c r="A1262" t="s">
        <v>1492</v>
      </c>
      <c r="B1262">
        <v>0</v>
      </c>
    </row>
    <row r="1263" spans="1:2" x14ac:dyDescent="0.25">
      <c r="A1263" t="s">
        <v>1493</v>
      </c>
      <c r="B1263">
        <v>0</v>
      </c>
    </row>
    <row r="1264" spans="1:2" x14ac:dyDescent="0.25">
      <c r="A1264" t="s">
        <v>1494</v>
      </c>
      <c r="B1264">
        <v>0</v>
      </c>
    </row>
    <row r="1265" spans="1:2" x14ac:dyDescent="0.25">
      <c r="A1265" t="s">
        <v>1495</v>
      </c>
      <c r="B1265">
        <v>0</v>
      </c>
    </row>
    <row r="1266" spans="1:2" x14ac:dyDescent="0.25">
      <c r="A1266" t="s">
        <v>1496</v>
      </c>
      <c r="B1266">
        <v>0</v>
      </c>
    </row>
    <row r="1267" spans="1:2" x14ac:dyDescent="0.25">
      <c r="A1267" t="s">
        <v>1497</v>
      </c>
      <c r="B1267">
        <v>0</v>
      </c>
    </row>
    <row r="1268" spans="1:2" x14ac:dyDescent="0.25">
      <c r="A1268" t="s">
        <v>1498</v>
      </c>
      <c r="B1268">
        <v>0</v>
      </c>
    </row>
    <row r="1269" spans="1:2" x14ac:dyDescent="0.25">
      <c r="A1269" t="s">
        <v>1499</v>
      </c>
      <c r="B1269">
        <v>0</v>
      </c>
    </row>
    <row r="1270" spans="1:2" x14ac:dyDescent="0.25">
      <c r="A1270" t="s">
        <v>1500</v>
      </c>
      <c r="B1270">
        <v>0</v>
      </c>
    </row>
    <row r="1271" spans="1:2" x14ac:dyDescent="0.25">
      <c r="A1271" t="s">
        <v>1501</v>
      </c>
      <c r="B1271">
        <v>0</v>
      </c>
    </row>
    <row r="1272" spans="1:2" x14ac:dyDescent="0.25">
      <c r="A1272" t="s">
        <v>546</v>
      </c>
      <c r="B1272">
        <v>0</v>
      </c>
    </row>
    <row r="1273" spans="1:2" x14ac:dyDescent="0.25">
      <c r="A1273" t="s">
        <v>547</v>
      </c>
      <c r="B1273">
        <v>0</v>
      </c>
    </row>
    <row r="1274" spans="1:2" x14ac:dyDescent="0.25">
      <c r="A1274" t="s">
        <v>1502</v>
      </c>
      <c r="B1274">
        <v>0</v>
      </c>
    </row>
    <row r="1275" spans="1:2" x14ac:dyDescent="0.25">
      <c r="A1275" t="s">
        <v>1503</v>
      </c>
      <c r="B1275">
        <v>0</v>
      </c>
    </row>
    <row r="1276" spans="1:2" x14ac:dyDescent="0.25">
      <c r="A1276" t="s">
        <v>1504</v>
      </c>
      <c r="B1276">
        <v>0</v>
      </c>
    </row>
    <row r="1277" spans="1:2" x14ac:dyDescent="0.25">
      <c r="A1277" t="s">
        <v>1505</v>
      </c>
      <c r="B1277">
        <v>0</v>
      </c>
    </row>
    <row r="1278" spans="1:2" x14ac:dyDescent="0.25">
      <c r="A1278" t="s">
        <v>1506</v>
      </c>
      <c r="B1278">
        <v>269895</v>
      </c>
    </row>
    <row r="1279" spans="1:2" x14ac:dyDescent="0.25">
      <c r="A1279" t="s">
        <v>1507</v>
      </c>
      <c r="B1279">
        <v>183874</v>
      </c>
    </row>
    <row r="1280" spans="1:2" x14ac:dyDescent="0.25">
      <c r="A1280" t="s">
        <v>1508</v>
      </c>
      <c r="B1280">
        <v>0</v>
      </c>
    </row>
    <row r="1281" spans="1:2" x14ac:dyDescent="0.25">
      <c r="A1281" t="s">
        <v>1509</v>
      </c>
      <c r="B1281">
        <v>0</v>
      </c>
    </row>
    <row r="1282" spans="1:2" x14ac:dyDescent="0.25">
      <c r="A1282" t="s">
        <v>1510</v>
      </c>
      <c r="B1282">
        <v>0</v>
      </c>
    </row>
    <row r="1283" spans="1:2" x14ac:dyDescent="0.25">
      <c r="A1283" t="s">
        <v>1511</v>
      </c>
      <c r="B1283">
        <v>0</v>
      </c>
    </row>
    <row r="1284" spans="1:2" x14ac:dyDescent="0.25">
      <c r="A1284" t="s">
        <v>1512</v>
      </c>
      <c r="B1284">
        <v>259896</v>
      </c>
    </row>
    <row r="1285" spans="1:2" x14ac:dyDescent="0.25">
      <c r="A1285" t="s">
        <v>1513</v>
      </c>
      <c r="B1285">
        <v>311875.20000000001</v>
      </c>
    </row>
    <row r="1286" spans="1:2" x14ac:dyDescent="0.25">
      <c r="A1286" t="s">
        <v>1514</v>
      </c>
      <c r="B1286">
        <v>0</v>
      </c>
    </row>
    <row r="1287" spans="1:2" x14ac:dyDescent="0.25">
      <c r="A1287" t="s">
        <v>1515</v>
      </c>
      <c r="B1287">
        <v>0</v>
      </c>
    </row>
    <row r="1288" spans="1:2" x14ac:dyDescent="0.25">
      <c r="A1288" t="s">
        <v>1516</v>
      </c>
      <c r="B1288">
        <v>0</v>
      </c>
    </row>
    <row r="1289" spans="1:2" x14ac:dyDescent="0.25">
      <c r="A1289" t="s">
        <v>1517</v>
      </c>
      <c r="B1289">
        <v>0</v>
      </c>
    </row>
    <row r="1290" spans="1:2" x14ac:dyDescent="0.25">
      <c r="A1290" t="s">
        <v>548</v>
      </c>
      <c r="B1290">
        <v>0</v>
      </c>
    </row>
    <row r="1291" spans="1:2" x14ac:dyDescent="0.25">
      <c r="A1291" t="s">
        <v>549</v>
      </c>
      <c r="B1291">
        <v>0</v>
      </c>
    </row>
    <row r="1292" spans="1:2" x14ac:dyDescent="0.25">
      <c r="A1292" t="s">
        <v>1518</v>
      </c>
      <c r="B1292">
        <v>0</v>
      </c>
    </row>
    <row r="1293" spans="1:2" x14ac:dyDescent="0.25">
      <c r="A1293" t="s">
        <v>1519</v>
      </c>
      <c r="B1293">
        <v>0</v>
      </c>
    </row>
    <row r="1294" spans="1:2" x14ac:dyDescent="0.25">
      <c r="A1294" t="s">
        <v>1520</v>
      </c>
      <c r="B1294">
        <v>0</v>
      </c>
    </row>
    <row r="1295" spans="1:2" x14ac:dyDescent="0.25">
      <c r="A1295" t="s">
        <v>1521</v>
      </c>
      <c r="B1295">
        <v>0</v>
      </c>
    </row>
    <row r="1296" spans="1:2" x14ac:dyDescent="0.25">
      <c r="A1296" t="s">
        <v>1522</v>
      </c>
      <c r="B1296">
        <v>0</v>
      </c>
    </row>
    <row r="1297" spans="1:2" x14ac:dyDescent="0.25">
      <c r="A1297" t="s">
        <v>1523</v>
      </c>
      <c r="B1297">
        <v>0</v>
      </c>
    </row>
    <row r="1298" spans="1:2" x14ac:dyDescent="0.25">
      <c r="A1298" t="s">
        <v>1524</v>
      </c>
      <c r="B1298">
        <v>0</v>
      </c>
    </row>
    <row r="1299" spans="1:2" x14ac:dyDescent="0.25">
      <c r="A1299" t="s">
        <v>1525</v>
      </c>
      <c r="B1299">
        <v>0</v>
      </c>
    </row>
    <row r="1300" spans="1:2" x14ac:dyDescent="0.25">
      <c r="A1300" t="s">
        <v>1526</v>
      </c>
      <c r="B1300">
        <v>0</v>
      </c>
    </row>
    <row r="1301" spans="1:2" x14ac:dyDescent="0.25">
      <c r="A1301" t="s">
        <v>1527</v>
      </c>
      <c r="B1301">
        <v>0</v>
      </c>
    </row>
    <row r="1302" spans="1:2" x14ac:dyDescent="0.25">
      <c r="A1302" t="s">
        <v>1528</v>
      </c>
      <c r="B1302">
        <v>0</v>
      </c>
    </row>
    <row r="1303" spans="1:2" x14ac:dyDescent="0.25">
      <c r="A1303" t="s">
        <v>1529</v>
      </c>
      <c r="B1303">
        <v>0</v>
      </c>
    </row>
    <row r="1304" spans="1:2" x14ac:dyDescent="0.25">
      <c r="A1304" t="s">
        <v>1530</v>
      </c>
      <c r="B1304">
        <v>0</v>
      </c>
    </row>
    <row r="1305" spans="1:2" x14ac:dyDescent="0.25">
      <c r="A1305" t="s">
        <v>1531</v>
      </c>
      <c r="B1305">
        <v>0</v>
      </c>
    </row>
    <row r="1306" spans="1:2" x14ac:dyDescent="0.25">
      <c r="A1306" t="s">
        <v>1532</v>
      </c>
      <c r="B1306">
        <v>0</v>
      </c>
    </row>
    <row r="1307" spans="1:2" x14ac:dyDescent="0.25">
      <c r="A1307" t="s">
        <v>1533</v>
      </c>
      <c r="B1307">
        <v>0</v>
      </c>
    </row>
    <row r="1308" spans="1:2" x14ac:dyDescent="0.25">
      <c r="A1308" t="s">
        <v>550</v>
      </c>
      <c r="B1308">
        <v>0</v>
      </c>
    </row>
    <row r="1309" spans="1:2" x14ac:dyDescent="0.25">
      <c r="A1309" t="s">
        <v>551</v>
      </c>
      <c r="B1309">
        <v>0</v>
      </c>
    </row>
    <row r="1310" spans="1:2" x14ac:dyDescent="0.25">
      <c r="A1310" t="s">
        <v>1534</v>
      </c>
      <c r="B1310">
        <v>0</v>
      </c>
    </row>
    <row r="1311" spans="1:2" x14ac:dyDescent="0.25">
      <c r="A1311" t="s">
        <v>1535</v>
      </c>
      <c r="B1311">
        <v>0</v>
      </c>
    </row>
    <row r="1312" spans="1:2" x14ac:dyDescent="0.25">
      <c r="A1312" t="s">
        <v>1536</v>
      </c>
      <c r="B1312">
        <v>0</v>
      </c>
    </row>
    <row r="1313" spans="1:2" x14ac:dyDescent="0.25">
      <c r="A1313" t="s">
        <v>1537</v>
      </c>
      <c r="B1313">
        <v>0</v>
      </c>
    </row>
    <row r="1314" spans="1:2" x14ac:dyDescent="0.25">
      <c r="A1314" t="s">
        <v>1538</v>
      </c>
      <c r="B1314">
        <v>0</v>
      </c>
    </row>
    <row r="1315" spans="1:2" x14ac:dyDescent="0.25">
      <c r="A1315" t="s">
        <v>1539</v>
      </c>
      <c r="B1315">
        <v>0</v>
      </c>
    </row>
    <row r="1316" spans="1:2" x14ac:dyDescent="0.25">
      <c r="A1316" t="s">
        <v>1540</v>
      </c>
      <c r="B1316">
        <v>0</v>
      </c>
    </row>
    <row r="1317" spans="1:2" x14ac:dyDescent="0.25">
      <c r="A1317" t="s">
        <v>1541</v>
      </c>
      <c r="B1317">
        <v>0</v>
      </c>
    </row>
    <row r="1318" spans="1:2" x14ac:dyDescent="0.25">
      <c r="A1318" t="s">
        <v>1542</v>
      </c>
      <c r="B1318">
        <v>0</v>
      </c>
    </row>
    <row r="1319" spans="1:2" x14ac:dyDescent="0.25">
      <c r="A1319" t="s">
        <v>1543</v>
      </c>
      <c r="B1319">
        <v>0</v>
      </c>
    </row>
    <row r="1320" spans="1:2" x14ac:dyDescent="0.25">
      <c r="A1320" t="s">
        <v>1544</v>
      </c>
      <c r="B1320">
        <v>0</v>
      </c>
    </row>
    <row r="1321" spans="1:2" x14ac:dyDescent="0.25">
      <c r="A1321" t="s">
        <v>1545</v>
      </c>
      <c r="B1321">
        <v>0</v>
      </c>
    </row>
    <row r="1322" spans="1:2" x14ac:dyDescent="0.25">
      <c r="A1322" t="s">
        <v>1546</v>
      </c>
      <c r="B1322">
        <v>0</v>
      </c>
    </row>
    <row r="1323" spans="1:2" x14ac:dyDescent="0.25">
      <c r="A1323" t="s">
        <v>1547</v>
      </c>
      <c r="B1323">
        <v>0</v>
      </c>
    </row>
    <row r="1324" spans="1:2" x14ac:dyDescent="0.25">
      <c r="A1324" t="s">
        <v>1548</v>
      </c>
      <c r="B1324">
        <v>0</v>
      </c>
    </row>
    <row r="1325" spans="1:2" x14ac:dyDescent="0.25">
      <c r="A1325" t="s">
        <v>1549</v>
      </c>
      <c r="B1325">
        <v>0</v>
      </c>
    </row>
    <row r="1326" spans="1:2" x14ac:dyDescent="0.25">
      <c r="A1326" t="s">
        <v>552</v>
      </c>
      <c r="B1326">
        <v>0</v>
      </c>
    </row>
    <row r="1327" spans="1:2" x14ac:dyDescent="0.25">
      <c r="A1327" t="s">
        <v>553</v>
      </c>
      <c r="B1327">
        <v>0</v>
      </c>
    </row>
    <row r="1328" spans="1:2" x14ac:dyDescent="0.25">
      <c r="A1328" t="s">
        <v>1550</v>
      </c>
      <c r="B1328">
        <v>0</v>
      </c>
    </row>
    <row r="1329" spans="1:2" x14ac:dyDescent="0.25">
      <c r="A1329" t="s">
        <v>1551</v>
      </c>
      <c r="B1329">
        <v>0</v>
      </c>
    </row>
    <row r="1330" spans="1:2" x14ac:dyDescent="0.25">
      <c r="A1330" t="s">
        <v>1552</v>
      </c>
      <c r="B1330">
        <v>0</v>
      </c>
    </row>
    <row r="1331" spans="1:2" x14ac:dyDescent="0.25">
      <c r="A1331" t="s">
        <v>1553</v>
      </c>
      <c r="B1331">
        <v>0</v>
      </c>
    </row>
    <row r="1332" spans="1:2" x14ac:dyDescent="0.25">
      <c r="A1332" t="s">
        <v>1554</v>
      </c>
      <c r="B1332">
        <v>0</v>
      </c>
    </row>
    <row r="1333" spans="1:2" x14ac:dyDescent="0.25">
      <c r="A1333" t="s">
        <v>1555</v>
      </c>
      <c r="B1333">
        <v>0</v>
      </c>
    </row>
    <row r="1334" spans="1:2" x14ac:dyDescent="0.25">
      <c r="A1334" t="s">
        <v>1556</v>
      </c>
      <c r="B1334">
        <v>0</v>
      </c>
    </row>
    <row r="1335" spans="1:2" x14ac:dyDescent="0.25">
      <c r="A1335" t="s">
        <v>1557</v>
      </c>
      <c r="B1335">
        <v>0</v>
      </c>
    </row>
    <row r="1336" spans="1:2" x14ac:dyDescent="0.25">
      <c r="A1336" t="s">
        <v>1558</v>
      </c>
      <c r="B1336">
        <v>0</v>
      </c>
    </row>
    <row r="1337" spans="1:2" x14ac:dyDescent="0.25">
      <c r="A1337" t="s">
        <v>1559</v>
      </c>
      <c r="B1337">
        <v>0</v>
      </c>
    </row>
    <row r="1338" spans="1:2" x14ac:dyDescent="0.25">
      <c r="A1338" t="s">
        <v>1560</v>
      </c>
      <c r="B1338">
        <v>0</v>
      </c>
    </row>
    <row r="1339" spans="1:2" x14ac:dyDescent="0.25">
      <c r="A1339" t="s">
        <v>1561</v>
      </c>
      <c r="B1339">
        <v>0</v>
      </c>
    </row>
    <row r="1340" spans="1:2" x14ac:dyDescent="0.25">
      <c r="A1340" t="s">
        <v>1562</v>
      </c>
      <c r="B1340">
        <v>0</v>
      </c>
    </row>
    <row r="1341" spans="1:2" x14ac:dyDescent="0.25">
      <c r="A1341" t="s">
        <v>1563</v>
      </c>
      <c r="B1341">
        <v>0</v>
      </c>
    </row>
    <row r="1342" spans="1:2" x14ac:dyDescent="0.25">
      <c r="A1342" t="s">
        <v>1564</v>
      </c>
      <c r="B1342">
        <v>268570.5</v>
      </c>
    </row>
    <row r="1343" spans="1:2" x14ac:dyDescent="0.25">
      <c r="A1343" t="s">
        <v>1565</v>
      </c>
      <c r="B1343">
        <v>896229.5</v>
      </c>
    </row>
    <row r="1344" spans="1:2" x14ac:dyDescent="0.25">
      <c r="A1344" t="s">
        <v>554</v>
      </c>
      <c r="B1344">
        <v>0</v>
      </c>
    </row>
    <row r="1345" spans="1:2" x14ac:dyDescent="0.25">
      <c r="A1345" t="s">
        <v>555</v>
      </c>
      <c r="B1345">
        <v>0</v>
      </c>
    </row>
    <row r="1346" spans="1:2" x14ac:dyDescent="0.25">
      <c r="A1346" t="s">
        <v>1566</v>
      </c>
      <c r="B1346">
        <v>0</v>
      </c>
    </row>
    <row r="1347" spans="1:2" x14ac:dyDescent="0.25">
      <c r="A1347" t="s">
        <v>1567</v>
      </c>
      <c r="B1347">
        <v>0</v>
      </c>
    </row>
    <row r="1348" spans="1:2" x14ac:dyDescent="0.25">
      <c r="A1348" t="s">
        <v>1568</v>
      </c>
      <c r="B1348">
        <v>0</v>
      </c>
    </row>
    <row r="1349" spans="1:2" x14ac:dyDescent="0.25">
      <c r="A1349" t="s">
        <v>1569</v>
      </c>
      <c r="B1349">
        <v>0</v>
      </c>
    </row>
    <row r="1350" spans="1:2" x14ac:dyDescent="0.25">
      <c r="A1350" t="s">
        <v>1570</v>
      </c>
      <c r="B1350">
        <v>0</v>
      </c>
    </row>
    <row r="1351" spans="1:2" x14ac:dyDescent="0.25">
      <c r="A1351" t="s">
        <v>1571</v>
      </c>
      <c r="B1351">
        <v>0</v>
      </c>
    </row>
    <row r="1352" spans="1:2" x14ac:dyDescent="0.25">
      <c r="A1352" t="s">
        <v>1572</v>
      </c>
      <c r="B1352">
        <v>0</v>
      </c>
    </row>
    <row r="1353" spans="1:2" x14ac:dyDescent="0.25">
      <c r="A1353" t="s">
        <v>1573</v>
      </c>
      <c r="B1353">
        <v>0</v>
      </c>
    </row>
    <row r="1354" spans="1:2" x14ac:dyDescent="0.25">
      <c r="A1354" t="s">
        <v>1574</v>
      </c>
      <c r="B1354">
        <v>0</v>
      </c>
    </row>
    <row r="1355" spans="1:2" x14ac:dyDescent="0.25">
      <c r="A1355" t="s">
        <v>1575</v>
      </c>
      <c r="B1355">
        <v>0</v>
      </c>
    </row>
    <row r="1356" spans="1:2" x14ac:dyDescent="0.25">
      <c r="A1356" t="s">
        <v>1576</v>
      </c>
      <c r="B1356">
        <v>0</v>
      </c>
    </row>
    <row r="1357" spans="1:2" x14ac:dyDescent="0.25">
      <c r="A1357" t="s">
        <v>1577</v>
      </c>
      <c r="B1357">
        <v>0</v>
      </c>
    </row>
    <row r="1358" spans="1:2" x14ac:dyDescent="0.25">
      <c r="A1358" t="s">
        <v>1578</v>
      </c>
      <c r="B1358">
        <v>0</v>
      </c>
    </row>
    <row r="1359" spans="1:2" x14ac:dyDescent="0.25">
      <c r="A1359" t="s">
        <v>1579</v>
      </c>
      <c r="B1359">
        <v>0</v>
      </c>
    </row>
    <row r="1360" spans="1:2" x14ac:dyDescent="0.25">
      <c r="A1360" t="s">
        <v>1580</v>
      </c>
      <c r="B1360">
        <v>540991.5</v>
      </c>
    </row>
    <row r="1361" spans="1:2" x14ac:dyDescent="0.25">
      <c r="A1361" t="s">
        <v>1581</v>
      </c>
      <c r="B1361">
        <v>75244.899999999994</v>
      </c>
    </row>
    <row r="1362" spans="1:2" x14ac:dyDescent="0.25">
      <c r="A1362" t="s">
        <v>556</v>
      </c>
      <c r="B1362">
        <v>0</v>
      </c>
    </row>
    <row r="1363" spans="1:2" x14ac:dyDescent="0.25">
      <c r="A1363" t="s">
        <v>557</v>
      </c>
      <c r="B1363">
        <v>0</v>
      </c>
    </row>
    <row r="1364" spans="1:2" x14ac:dyDescent="0.25">
      <c r="A1364" t="s">
        <v>1582</v>
      </c>
      <c r="B1364">
        <v>0</v>
      </c>
    </row>
    <row r="1365" spans="1:2" x14ac:dyDescent="0.25">
      <c r="A1365" t="s">
        <v>1583</v>
      </c>
      <c r="B1365">
        <v>0</v>
      </c>
    </row>
    <row r="1366" spans="1:2" x14ac:dyDescent="0.25">
      <c r="A1366" t="s">
        <v>1584</v>
      </c>
      <c r="B1366">
        <v>0</v>
      </c>
    </row>
    <row r="1367" spans="1:2" x14ac:dyDescent="0.25">
      <c r="A1367" t="s">
        <v>1585</v>
      </c>
      <c r="B1367">
        <v>0</v>
      </c>
    </row>
    <row r="1368" spans="1:2" x14ac:dyDescent="0.25">
      <c r="A1368" t="s">
        <v>1586</v>
      </c>
      <c r="B1368">
        <v>0</v>
      </c>
    </row>
    <row r="1369" spans="1:2" x14ac:dyDescent="0.25">
      <c r="A1369" t="s">
        <v>1587</v>
      </c>
      <c r="B1369">
        <v>0</v>
      </c>
    </row>
    <row r="1370" spans="1:2" x14ac:dyDescent="0.25">
      <c r="A1370" t="s">
        <v>1588</v>
      </c>
      <c r="B1370">
        <v>0</v>
      </c>
    </row>
    <row r="1371" spans="1:2" x14ac:dyDescent="0.25">
      <c r="A1371" t="s">
        <v>1589</v>
      </c>
      <c r="B1371">
        <v>0</v>
      </c>
    </row>
    <row r="1372" spans="1:2" x14ac:dyDescent="0.25">
      <c r="A1372" t="s">
        <v>1590</v>
      </c>
      <c r="B1372">
        <v>0</v>
      </c>
    </row>
    <row r="1373" spans="1:2" x14ac:dyDescent="0.25">
      <c r="A1373" t="s">
        <v>1591</v>
      </c>
      <c r="B1373">
        <v>0</v>
      </c>
    </row>
    <row r="1374" spans="1:2" x14ac:dyDescent="0.25">
      <c r="A1374" t="s">
        <v>1592</v>
      </c>
      <c r="B1374">
        <v>0</v>
      </c>
    </row>
    <row r="1375" spans="1:2" x14ac:dyDescent="0.25">
      <c r="A1375" t="s">
        <v>1593</v>
      </c>
      <c r="B1375">
        <v>0</v>
      </c>
    </row>
    <row r="1376" spans="1:2" x14ac:dyDescent="0.25">
      <c r="A1376" t="s">
        <v>1594</v>
      </c>
      <c r="B1376">
        <v>0</v>
      </c>
    </row>
    <row r="1377" spans="1:2" x14ac:dyDescent="0.25">
      <c r="A1377" t="s">
        <v>1595</v>
      </c>
      <c r="B1377">
        <v>0</v>
      </c>
    </row>
    <row r="1378" spans="1:2" x14ac:dyDescent="0.25">
      <c r="A1378" t="s">
        <v>1596</v>
      </c>
      <c r="B1378">
        <v>0</v>
      </c>
    </row>
    <row r="1379" spans="1:2" x14ac:dyDescent="0.25">
      <c r="A1379" t="s">
        <v>1597</v>
      </c>
      <c r="B1379">
        <v>0</v>
      </c>
    </row>
    <row r="1380" spans="1:2" x14ac:dyDescent="0.25">
      <c r="A1380" t="s">
        <v>558</v>
      </c>
      <c r="B1380">
        <v>0</v>
      </c>
    </row>
    <row r="1381" spans="1:2" x14ac:dyDescent="0.25">
      <c r="A1381" t="s">
        <v>559</v>
      </c>
      <c r="B1381">
        <v>0</v>
      </c>
    </row>
    <row r="1382" spans="1:2" x14ac:dyDescent="0.25">
      <c r="A1382" t="s">
        <v>1598</v>
      </c>
      <c r="B1382">
        <v>0</v>
      </c>
    </row>
    <row r="1383" spans="1:2" x14ac:dyDescent="0.25">
      <c r="A1383" t="s">
        <v>1599</v>
      </c>
      <c r="B1383">
        <v>0</v>
      </c>
    </row>
    <row r="1384" spans="1:2" x14ac:dyDescent="0.25">
      <c r="A1384" t="s">
        <v>1600</v>
      </c>
      <c r="B1384">
        <v>0</v>
      </c>
    </row>
    <row r="1385" spans="1:2" x14ac:dyDescent="0.25">
      <c r="A1385" t="s">
        <v>1601</v>
      </c>
      <c r="B1385">
        <v>0</v>
      </c>
    </row>
    <row r="1386" spans="1:2" x14ac:dyDescent="0.25">
      <c r="A1386" t="s">
        <v>1602</v>
      </c>
      <c r="B1386">
        <v>0</v>
      </c>
    </row>
    <row r="1387" spans="1:2" x14ac:dyDescent="0.25">
      <c r="A1387" t="s">
        <v>1603</v>
      </c>
      <c r="B1387">
        <v>0</v>
      </c>
    </row>
    <row r="1388" spans="1:2" x14ac:dyDescent="0.25">
      <c r="A1388" t="s">
        <v>1604</v>
      </c>
      <c r="B1388">
        <v>0</v>
      </c>
    </row>
    <row r="1389" spans="1:2" x14ac:dyDescent="0.25">
      <c r="A1389" t="s">
        <v>1605</v>
      </c>
      <c r="B1389">
        <v>0</v>
      </c>
    </row>
    <row r="1390" spans="1:2" x14ac:dyDescent="0.25">
      <c r="A1390" t="s">
        <v>1606</v>
      </c>
      <c r="B1390">
        <v>0</v>
      </c>
    </row>
    <row r="1391" spans="1:2" x14ac:dyDescent="0.25">
      <c r="A1391" t="s">
        <v>1607</v>
      </c>
      <c r="B1391">
        <v>0</v>
      </c>
    </row>
    <row r="1392" spans="1:2" x14ac:dyDescent="0.25">
      <c r="A1392" t="s">
        <v>1608</v>
      </c>
      <c r="B1392">
        <v>0</v>
      </c>
    </row>
    <row r="1393" spans="1:2" x14ac:dyDescent="0.25">
      <c r="A1393" t="s">
        <v>1609</v>
      </c>
      <c r="B1393">
        <v>0</v>
      </c>
    </row>
    <row r="1394" spans="1:2" x14ac:dyDescent="0.25">
      <c r="A1394" t="s">
        <v>1610</v>
      </c>
      <c r="B1394">
        <v>0</v>
      </c>
    </row>
    <row r="1395" spans="1:2" x14ac:dyDescent="0.25">
      <c r="A1395" t="s">
        <v>1611</v>
      </c>
      <c r="B1395">
        <v>0</v>
      </c>
    </row>
    <row r="1396" spans="1:2" x14ac:dyDescent="0.25">
      <c r="A1396" t="s">
        <v>1612</v>
      </c>
      <c r="B1396">
        <v>0</v>
      </c>
    </row>
    <row r="1397" spans="1:2" x14ac:dyDescent="0.25">
      <c r="A1397" t="s">
        <v>1613</v>
      </c>
      <c r="B1397">
        <v>0</v>
      </c>
    </row>
    <row r="1398" spans="1:2" x14ac:dyDescent="0.25">
      <c r="A1398" t="s">
        <v>560</v>
      </c>
      <c r="B1398">
        <v>0</v>
      </c>
    </row>
    <row r="1399" spans="1:2" x14ac:dyDescent="0.25">
      <c r="A1399" t="s">
        <v>561</v>
      </c>
      <c r="B1399">
        <v>0</v>
      </c>
    </row>
    <row r="1400" spans="1:2" x14ac:dyDescent="0.25">
      <c r="A1400" t="s">
        <v>1614</v>
      </c>
      <c r="B1400">
        <v>0</v>
      </c>
    </row>
    <row r="1401" spans="1:2" x14ac:dyDescent="0.25">
      <c r="A1401" t="s">
        <v>1615</v>
      </c>
      <c r="B1401">
        <v>0</v>
      </c>
    </row>
    <row r="1402" spans="1:2" x14ac:dyDescent="0.25">
      <c r="A1402" t="s">
        <v>1616</v>
      </c>
      <c r="B1402">
        <v>0</v>
      </c>
    </row>
    <row r="1403" spans="1:2" x14ac:dyDescent="0.25">
      <c r="A1403" t="s">
        <v>1617</v>
      </c>
      <c r="B1403">
        <v>0</v>
      </c>
    </row>
    <row r="1404" spans="1:2" x14ac:dyDescent="0.25">
      <c r="A1404" t="s">
        <v>1618</v>
      </c>
      <c r="B1404">
        <v>0</v>
      </c>
    </row>
    <row r="1405" spans="1:2" x14ac:dyDescent="0.25">
      <c r="A1405" t="s">
        <v>1619</v>
      </c>
      <c r="B1405">
        <v>0</v>
      </c>
    </row>
    <row r="1406" spans="1:2" x14ac:dyDescent="0.25">
      <c r="A1406" t="s">
        <v>1620</v>
      </c>
      <c r="B1406">
        <v>0</v>
      </c>
    </row>
    <row r="1407" spans="1:2" x14ac:dyDescent="0.25">
      <c r="A1407" t="s">
        <v>1621</v>
      </c>
      <c r="B1407">
        <v>0</v>
      </c>
    </row>
    <row r="1408" spans="1:2" x14ac:dyDescent="0.25">
      <c r="A1408" t="s">
        <v>1622</v>
      </c>
      <c r="B1408">
        <v>0</v>
      </c>
    </row>
    <row r="1409" spans="1:2" x14ac:dyDescent="0.25">
      <c r="A1409" t="s">
        <v>1623</v>
      </c>
      <c r="B1409">
        <v>0</v>
      </c>
    </row>
    <row r="1410" spans="1:2" x14ac:dyDescent="0.25">
      <c r="A1410" t="s">
        <v>1624</v>
      </c>
      <c r="B1410">
        <v>0</v>
      </c>
    </row>
    <row r="1411" spans="1:2" x14ac:dyDescent="0.25">
      <c r="A1411" t="s">
        <v>1625</v>
      </c>
      <c r="B1411">
        <v>0</v>
      </c>
    </row>
    <row r="1412" spans="1:2" x14ac:dyDescent="0.25">
      <c r="A1412" t="s">
        <v>1626</v>
      </c>
      <c r="B1412">
        <v>0</v>
      </c>
    </row>
    <row r="1413" spans="1:2" x14ac:dyDescent="0.25">
      <c r="A1413" t="s">
        <v>1627</v>
      </c>
      <c r="B1413">
        <v>0</v>
      </c>
    </row>
    <row r="1414" spans="1:2" x14ac:dyDescent="0.25">
      <c r="A1414" t="s">
        <v>1628</v>
      </c>
      <c r="B1414">
        <v>0</v>
      </c>
    </row>
    <row r="1415" spans="1:2" x14ac:dyDescent="0.25">
      <c r="A1415" t="s">
        <v>1629</v>
      </c>
      <c r="B1415">
        <v>0</v>
      </c>
    </row>
    <row r="1416" spans="1:2" x14ac:dyDescent="0.25">
      <c r="A1416" t="s">
        <v>562</v>
      </c>
      <c r="B1416">
        <v>0</v>
      </c>
    </row>
    <row r="1417" spans="1:2" x14ac:dyDescent="0.25">
      <c r="A1417" t="s">
        <v>563</v>
      </c>
      <c r="B1417">
        <v>100366.3</v>
      </c>
    </row>
    <row r="1418" spans="1:2" x14ac:dyDescent="0.25">
      <c r="A1418" t="s">
        <v>1630</v>
      </c>
      <c r="B1418">
        <v>0</v>
      </c>
    </row>
    <row r="1419" spans="1:2" x14ac:dyDescent="0.25">
      <c r="A1419" t="s">
        <v>1631</v>
      </c>
      <c r="B1419">
        <v>0</v>
      </c>
    </row>
    <row r="1420" spans="1:2" x14ac:dyDescent="0.25">
      <c r="A1420" t="s">
        <v>1632</v>
      </c>
      <c r="B1420">
        <v>0</v>
      </c>
    </row>
    <row r="1421" spans="1:2" x14ac:dyDescent="0.25">
      <c r="A1421" t="s">
        <v>1633</v>
      </c>
      <c r="B1421">
        <v>0</v>
      </c>
    </row>
    <row r="1422" spans="1:2" x14ac:dyDescent="0.25">
      <c r="A1422" t="s">
        <v>1634</v>
      </c>
      <c r="B1422">
        <v>0</v>
      </c>
    </row>
    <row r="1423" spans="1:2" x14ac:dyDescent="0.25">
      <c r="A1423" t="s">
        <v>1635</v>
      </c>
      <c r="B1423">
        <v>0</v>
      </c>
    </row>
    <row r="1424" spans="1:2" x14ac:dyDescent="0.25">
      <c r="A1424" t="s">
        <v>1636</v>
      </c>
      <c r="B1424">
        <v>0</v>
      </c>
    </row>
    <row r="1425" spans="1:2" x14ac:dyDescent="0.25">
      <c r="A1425" t="s">
        <v>1637</v>
      </c>
      <c r="B1425">
        <v>0</v>
      </c>
    </row>
    <row r="1426" spans="1:2" x14ac:dyDescent="0.25">
      <c r="A1426" t="s">
        <v>1638</v>
      </c>
      <c r="B1426">
        <v>0</v>
      </c>
    </row>
    <row r="1427" spans="1:2" x14ac:dyDescent="0.25">
      <c r="A1427" t="s">
        <v>1639</v>
      </c>
      <c r="B1427">
        <v>0</v>
      </c>
    </row>
    <row r="1428" spans="1:2" x14ac:dyDescent="0.25">
      <c r="A1428" t="s">
        <v>1640</v>
      </c>
      <c r="B1428">
        <v>0</v>
      </c>
    </row>
    <row r="1429" spans="1:2" x14ac:dyDescent="0.25">
      <c r="A1429" t="s">
        <v>1641</v>
      </c>
      <c r="B1429">
        <v>0</v>
      </c>
    </row>
    <row r="1430" spans="1:2" x14ac:dyDescent="0.25">
      <c r="A1430" t="s">
        <v>1642</v>
      </c>
      <c r="B1430">
        <v>0</v>
      </c>
    </row>
    <row r="1431" spans="1:2" x14ac:dyDescent="0.25">
      <c r="A1431" t="s">
        <v>1643</v>
      </c>
      <c r="B1431">
        <v>0</v>
      </c>
    </row>
    <row r="1432" spans="1:2" x14ac:dyDescent="0.25">
      <c r="A1432" t="s">
        <v>1644</v>
      </c>
      <c r="B1432">
        <v>0</v>
      </c>
    </row>
    <row r="1433" spans="1:2" x14ac:dyDescent="0.25">
      <c r="A1433" t="s">
        <v>1645</v>
      </c>
      <c r="B1433">
        <v>0</v>
      </c>
    </row>
    <row r="1434" spans="1:2" x14ac:dyDescent="0.25">
      <c r="A1434" t="s">
        <v>564</v>
      </c>
      <c r="B1434">
        <v>0</v>
      </c>
    </row>
    <row r="1435" spans="1:2" x14ac:dyDescent="0.25">
      <c r="A1435" t="s">
        <v>565</v>
      </c>
      <c r="B1435">
        <v>0</v>
      </c>
    </row>
    <row r="1436" spans="1:2" x14ac:dyDescent="0.25">
      <c r="A1436" t="s">
        <v>1646</v>
      </c>
      <c r="B1436">
        <v>0</v>
      </c>
    </row>
    <row r="1437" spans="1:2" x14ac:dyDescent="0.25">
      <c r="A1437" t="s">
        <v>1647</v>
      </c>
      <c r="B1437">
        <v>0</v>
      </c>
    </row>
    <row r="1438" spans="1:2" x14ac:dyDescent="0.25">
      <c r="A1438" t="s">
        <v>566</v>
      </c>
      <c r="B1438">
        <v>57005.563999999998</v>
      </c>
    </row>
    <row r="1439" spans="1:2" x14ac:dyDescent="0.25">
      <c r="A1439" t="s">
        <v>567</v>
      </c>
      <c r="B1439">
        <v>17700</v>
      </c>
    </row>
    <row r="1440" spans="1:2" x14ac:dyDescent="0.25">
      <c r="A1440" t="s">
        <v>568</v>
      </c>
      <c r="B1440">
        <v>0</v>
      </c>
    </row>
    <row r="1441" spans="1:2" x14ac:dyDescent="0.25">
      <c r="A1441" t="s">
        <v>569</v>
      </c>
      <c r="B1441">
        <v>0</v>
      </c>
    </row>
    <row r="1442" spans="1:2" x14ac:dyDescent="0.25">
      <c r="A1442" t="s">
        <v>570</v>
      </c>
      <c r="B1442">
        <v>246032.23</v>
      </c>
    </row>
    <row r="1443" spans="1:2" x14ac:dyDescent="0.25">
      <c r="A1443" t="s">
        <v>571</v>
      </c>
      <c r="B1443">
        <v>0</v>
      </c>
    </row>
    <row r="1444" spans="1:2" x14ac:dyDescent="0.25">
      <c r="A1444" t="s">
        <v>572</v>
      </c>
      <c r="B1444">
        <v>222743.75</v>
      </c>
    </row>
    <row r="1445" spans="1:2" x14ac:dyDescent="0.25">
      <c r="A1445" t="s">
        <v>573</v>
      </c>
      <c r="B1445">
        <v>0</v>
      </c>
    </row>
    <row r="1446" spans="1:2" x14ac:dyDescent="0.25">
      <c r="A1446" t="s">
        <v>574</v>
      </c>
      <c r="B1446">
        <v>195869.19</v>
      </c>
    </row>
    <row r="1447" spans="1:2" x14ac:dyDescent="0.25">
      <c r="A1447" t="s">
        <v>575</v>
      </c>
      <c r="B1447">
        <v>35400</v>
      </c>
    </row>
    <row r="1448" spans="1:2" x14ac:dyDescent="0.25">
      <c r="A1448" t="s">
        <v>576</v>
      </c>
      <c r="B1448">
        <v>140019.32</v>
      </c>
    </row>
    <row r="1449" spans="1:2" x14ac:dyDescent="0.25">
      <c r="A1449" t="s">
        <v>577</v>
      </c>
      <c r="B1449">
        <v>30090</v>
      </c>
    </row>
    <row r="1450" spans="1:2" x14ac:dyDescent="0.25">
      <c r="A1450" t="s">
        <v>578</v>
      </c>
      <c r="B1450">
        <v>98322.524000000005</v>
      </c>
    </row>
    <row r="1451" spans="1:2" x14ac:dyDescent="0.25">
      <c r="A1451" t="s">
        <v>579</v>
      </c>
      <c r="B1451">
        <v>74500</v>
      </c>
    </row>
    <row r="1452" spans="1:2" x14ac:dyDescent="0.25">
      <c r="A1452" t="s">
        <v>580</v>
      </c>
      <c r="B1452">
        <v>25914.545999999998</v>
      </c>
    </row>
    <row r="1453" spans="1:2" x14ac:dyDescent="0.25">
      <c r="A1453" t="s">
        <v>581</v>
      </c>
      <c r="B1453">
        <v>63325</v>
      </c>
    </row>
    <row r="1454" spans="1:2" x14ac:dyDescent="0.25">
      <c r="A1454" t="s">
        <v>582</v>
      </c>
      <c r="B1454">
        <v>221215.7</v>
      </c>
    </row>
    <row r="1455" spans="1:2" x14ac:dyDescent="0.25">
      <c r="A1455" t="s">
        <v>583</v>
      </c>
      <c r="B1455">
        <v>35400</v>
      </c>
    </row>
    <row r="1456" spans="1:2" x14ac:dyDescent="0.25">
      <c r="A1456" t="s">
        <v>584</v>
      </c>
      <c r="B1456">
        <v>157425</v>
      </c>
    </row>
    <row r="1457" spans="1:2" x14ac:dyDescent="0.25">
      <c r="A1457" t="s">
        <v>585</v>
      </c>
      <c r="B1457">
        <v>30090</v>
      </c>
    </row>
    <row r="1458" spans="1:2" x14ac:dyDescent="0.25">
      <c r="A1458" t="s">
        <v>586</v>
      </c>
      <c r="B1458">
        <v>0</v>
      </c>
    </row>
    <row r="1459" spans="1:2" x14ac:dyDescent="0.25">
      <c r="A1459" t="s">
        <v>587</v>
      </c>
      <c r="B1459">
        <v>0</v>
      </c>
    </row>
    <row r="1460" spans="1:2" x14ac:dyDescent="0.25">
      <c r="A1460" t="s">
        <v>588</v>
      </c>
      <c r="B1460">
        <v>0</v>
      </c>
    </row>
    <row r="1461" spans="1:2" x14ac:dyDescent="0.25">
      <c r="A1461" t="s">
        <v>589</v>
      </c>
      <c r="B1461">
        <v>0</v>
      </c>
    </row>
    <row r="1462" spans="1:2" x14ac:dyDescent="0.25">
      <c r="A1462" t="s">
        <v>590</v>
      </c>
      <c r="B1462">
        <v>0</v>
      </c>
    </row>
    <row r="1463" spans="1:2" x14ac:dyDescent="0.25">
      <c r="A1463" t="s">
        <v>591</v>
      </c>
      <c r="B1463">
        <v>0</v>
      </c>
    </row>
    <row r="1464" spans="1:2" x14ac:dyDescent="0.25">
      <c r="A1464" t="s">
        <v>592</v>
      </c>
      <c r="B1464">
        <v>0</v>
      </c>
    </row>
    <row r="1465" spans="1:2" x14ac:dyDescent="0.25">
      <c r="A1465" t="s">
        <v>593</v>
      </c>
      <c r="B1465">
        <v>0</v>
      </c>
    </row>
    <row r="1466" spans="1:2" x14ac:dyDescent="0.25">
      <c r="A1466" t="s">
        <v>594</v>
      </c>
      <c r="B1466">
        <v>0</v>
      </c>
    </row>
    <row r="1467" spans="1:2" x14ac:dyDescent="0.25">
      <c r="A1467" t="s">
        <v>595</v>
      </c>
      <c r="B1467">
        <v>170445.46</v>
      </c>
    </row>
    <row r="1468" spans="1:2" x14ac:dyDescent="0.25">
      <c r="A1468" t="s">
        <v>596</v>
      </c>
      <c r="B1468">
        <v>180077.82</v>
      </c>
    </row>
    <row r="1469" spans="1:2" x14ac:dyDescent="0.25">
      <c r="A1469" t="s">
        <v>597</v>
      </c>
      <c r="B1469">
        <v>0</v>
      </c>
    </row>
    <row r="1470" spans="1:2" x14ac:dyDescent="0.25">
      <c r="A1470" t="s">
        <v>598</v>
      </c>
      <c r="B1470">
        <v>98691.122000000003</v>
      </c>
    </row>
    <row r="1471" spans="1:2" x14ac:dyDescent="0.25">
      <c r="A1471" t="s">
        <v>599</v>
      </c>
      <c r="B1471">
        <v>74500</v>
      </c>
    </row>
    <row r="1472" spans="1:2" x14ac:dyDescent="0.25">
      <c r="A1472" t="s">
        <v>600</v>
      </c>
      <c r="B1472">
        <v>108628.22</v>
      </c>
    </row>
    <row r="1473" spans="1:2" x14ac:dyDescent="0.25">
      <c r="A1473" t="s">
        <v>601</v>
      </c>
      <c r="B1473">
        <v>63325</v>
      </c>
    </row>
    <row r="1474" spans="1:2" x14ac:dyDescent="0.25">
      <c r="A1474" t="s">
        <v>602</v>
      </c>
      <c r="B1474">
        <v>127203.36</v>
      </c>
    </row>
    <row r="1475" spans="1:2" x14ac:dyDescent="0.25">
      <c r="A1475" t="s">
        <v>603</v>
      </c>
      <c r="B1475">
        <v>17700</v>
      </c>
    </row>
    <row r="1476" spans="1:2" x14ac:dyDescent="0.25">
      <c r="A1476" t="s">
        <v>604</v>
      </c>
      <c r="B1476">
        <v>0</v>
      </c>
    </row>
    <row r="1477" spans="1:2" x14ac:dyDescent="0.25">
      <c r="A1477" t="s">
        <v>605</v>
      </c>
      <c r="B1477">
        <v>0</v>
      </c>
    </row>
    <row r="1478" spans="1:2" x14ac:dyDescent="0.25">
      <c r="A1478" t="s">
        <v>606</v>
      </c>
      <c r="B1478">
        <v>231456.89</v>
      </c>
    </row>
    <row r="1479" spans="1:2" x14ac:dyDescent="0.25">
      <c r="A1479" t="s">
        <v>607</v>
      </c>
      <c r="B1479">
        <v>0</v>
      </c>
    </row>
    <row r="1480" spans="1:2" x14ac:dyDescent="0.25">
      <c r="A1480" t="s">
        <v>608</v>
      </c>
      <c r="B1480">
        <v>209548.06</v>
      </c>
    </row>
    <row r="1481" spans="1:2" x14ac:dyDescent="0.25">
      <c r="A1481" t="s">
        <v>609</v>
      </c>
      <c r="B1481">
        <v>0</v>
      </c>
    </row>
    <row r="1482" spans="1:2" x14ac:dyDescent="0.25">
      <c r="A1482" t="s">
        <v>610</v>
      </c>
      <c r="B1482">
        <v>9713.3430000000008</v>
      </c>
    </row>
    <row r="1483" spans="1:2" x14ac:dyDescent="0.25">
      <c r="A1483" t="s">
        <v>611</v>
      </c>
      <c r="B1483">
        <v>342000</v>
      </c>
    </row>
    <row r="1484" spans="1:2" x14ac:dyDescent="0.25">
      <c r="A1484" t="s">
        <v>612</v>
      </c>
      <c r="B1484">
        <v>34809.561000000002</v>
      </c>
    </row>
    <row r="1485" spans="1:2" x14ac:dyDescent="0.25">
      <c r="A1485" t="s">
        <v>613</v>
      </c>
      <c r="B1485">
        <v>290700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F537-0729-47A8-BB41-CE82DBAB08E5}">
  <dimension ref="A1:W649"/>
  <sheetViews>
    <sheetView topLeftCell="J1" workbookViewId="0">
      <selection activeCell="N9" sqref="N9"/>
    </sheetView>
  </sheetViews>
  <sheetFormatPr defaultRowHeight="15" x14ac:dyDescent="0.25"/>
  <cols>
    <col min="1" max="1" width="10.28515625" customWidth="1"/>
    <col min="2" max="2" width="9.28515625" customWidth="1"/>
    <col min="3" max="3" width="12.42578125" customWidth="1"/>
    <col min="4" max="4" width="16.28515625" customWidth="1"/>
    <col min="6" max="6" width="26.7109375" customWidth="1"/>
    <col min="7" max="7" width="27.5703125" customWidth="1"/>
    <col min="8" max="10" width="11.7109375" customWidth="1"/>
    <col min="11" max="11" width="37.7109375" customWidth="1"/>
    <col min="21" max="21" width="28.5703125" bestFit="1" customWidth="1"/>
    <col min="23" max="23" width="19.5703125" bestFit="1" customWidth="1"/>
  </cols>
  <sheetData>
    <row r="1" spans="1:21" x14ac:dyDescent="0.25">
      <c r="A1" t="s">
        <v>730</v>
      </c>
      <c r="B1" t="s">
        <v>615</v>
      </c>
      <c r="C1" t="s">
        <v>731</v>
      </c>
      <c r="D1" t="s">
        <v>732</v>
      </c>
      <c r="E1" t="s">
        <v>614</v>
      </c>
      <c r="F1" t="s">
        <v>733</v>
      </c>
      <c r="G1" t="s">
        <v>734</v>
      </c>
      <c r="H1" t="s">
        <v>698</v>
      </c>
      <c r="I1" t="s">
        <v>1731</v>
      </c>
      <c r="J1" t="s">
        <v>1732</v>
      </c>
      <c r="K1" t="s">
        <v>735</v>
      </c>
      <c r="L1" t="s">
        <v>760</v>
      </c>
      <c r="M1" t="s">
        <v>759</v>
      </c>
      <c r="N1" t="s">
        <v>1706</v>
      </c>
      <c r="O1" t="s">
        <v>1707</v>
      </c>
      <c r="P1" t="s">
        <v>1723</v>
      </c>
      <c r="Q1" t="s">
        <v>1699</v>
      </c>
      <c r="R1" t="s">
        <v>1649</v>
      </c>
      <c r="S1" t="s">
        <v>1722</v>
      </c>
      <c r="T1" t="s">
        <v>1726</v>
      </c>
      <c r="U1" t="s">
        <v>1678</v>
      </c>
    </row>
    <row r="2" spans="1:21" x14ac:dyDescent="0.25">
      <c r="A2" t="s">
        <v>736</v>
      </c>
      <c r="B2">
        <v>2</v>
      </c>
      <c r="C2">
        <v>1269829.2</v>
      </c>
      <c r="D2" t="s">
        <v>737</v>
      </c>
      <c r="E2" t="s">
        <v>617</v>
      </c>
      <c r="F2">
        <v>1846993</v>
      </c>
      <c r="G2" s="7">
        <v>1846.9929999999999</v>
      </c>
      <c r="H2" t="s">
        <v>705</v>
      </c>
      <c r="I2" s="11">
        <v>2.63E-4</v>
      </c>
      <c r="J2" s="7">
        <v>0.6</v>
      </c>
      <c r="K2" t="s">
        <v>495</v>
      </c>
      <c r="L2">
        <f>INDEX(Val_Min_CO2[],MATCH(Demanda_Interna[[#This Row],[Variaveis Decisão Transporte Silo-Mercado]],Val_Min_CO2[Variável],0),2)</f>
        <v>0</v>
      </c>
      <c r="M2">
        <f>INDEX(Val_min_Custo[],MATCH(Demanda_Interna[[#This Row],[Variaveis Decisão Transporte Silo-Mercado]],Val_min_Custo[Variável],0),2)</f>
        <v>0</v>
      </c>
      <c r="N2">
        <f>INDEX(ITERAC3[],MATCH(Demanda_Interna[[#This Row],[Variaveis Decisão Transporte Silo-Mercado]],ITERAC3[Variável],0),2)</f>
        <v>0</v>
      </c>
      <c r="O2">
        <f>INDEX(ITERAC6[],MATCH(Demanda_Interna[[#This Row],[Variaveis Decisão Transporte Silo-Mercado]],ITERAC6[Variável],0),2)</f>
        <v>0</v>
      </c>
      <c r="P2">
        <v>1.07</v>
      </c>
      <c r="Q2" t="str">
        <f>Demanda_Interna[[#This Row],[Mercado]]&amp;Demanda_Interna[[#This Row],[Periodo]]</f>
        <v>São Paulo2</v>
      </c>
      <c r="R2">
        <v>1116.67</v>
      </c>
      <c r="S2" t="str">
        <f>Demanda_Interna[[#This Row],[Mercado Estado]]&amp;Demanda_Interna[[#This Row],[Estado Silo]]</f>
        <v>SPMT</v>
      </c>
      <c r="T2" s="7">
        <f>Demanda_Interna[[#This Row],[ICMS]]*Demanda_Interna[[#This Row],[Coluna1]]</f>
        <v>1194.8369000000002</v>
      </c>
      <c r="U2" t="str">
        <f>INDEX(Produtor_Silo[],MATCH(Demanda_Interna[[#This Row],[Silo]],Produtor_Silo[destino],0),3)</f>
        <v>CAMPO NOVO DO PARECIS-MT</v>
      </c>
    </row>
    <row r="3" spans="1:21" x14ac:dyDescent="0.25">
      <c r="A3" t="s">
        <v>736</v>
      </c>
      <c r="B3">
        <v>2</v>
      </c>
      <c r="C3">
        <v>1269829.2</v>
      </c>
      <c r="D3" t="s">
        <v>737</v>
      </c>
      <c r="E3" t="s">
        <v>618</v>
      </c>
      <c r="F3">
        <v>1921546</v>
      </c>
      <c r="G3" s="7">
        <v>1921.546</v>
      </c>
      <c r="H3" t="s">
        <v>705</v>
      </c>
      <c r="I3" s="11">
        <v>2.63E-4</v>
      </c>
      <c r="J3" s="7">
        <v>0.6</v>
      </c>
      <c r="K3" t="s">
        <v>497</v>
      </c>
      <c r="L3">
        <f>INDEX(Val_Min_CO2[],MATCH(Demanda_Interna[[#This Row],[Variaveis Decisão Transporte Silo-Mercado]],Val_Min_CO2[Variável],0),2)</f>
        <v>0</v>
      </c>
      <c r="M3">
        <f>INDEX(Val_min_Custo[],MATCH(Demanda_Interna[[#This Row],[Variaveis Decisão Transporte Silo-Mercado]],Val_min_Custo[Variável],0),2)</f>
        <v>0</v>
      </c>
      <c r="N3">
        <f>INDEX(ITERAC3[],MATCH(Demanda_Interna[[#This Row],[Variaveis Decisão Transporte Silo-Mercado]],ITERAC3[Variável],0),2)</f>
        <v>0</v>
      </c>
      <c r="O3">
        <f>INDEX(ITERAC6[],MATCH(Demanda_Interna[[#This Row],[Variaveis Decisão Transporte Silo-Mercado]],ITERAC6[Variável],0),2)</f>
        <v>0</v>
      </c>
      <c r="P3">
        <v>1.07</v>
      </c>
      <c r="Q3" t="str">
        <f>Demanda_Interna[[#This Row],[Mercado]]&amp;Demanda_Interna[[#This Row],[Periodo]]</f>
        <v>São Paulo2</v>
      </c>
      <c r="R3">
        <v>1116.67</v>
      </c>
      <c r="S3" t="str">
        <f>Demanda_Interna[[#This Row],[Mercado Estado]]&amp;Demanda_Interna[[#This Row],[Estado Silo]]</f>
        <v>SPMT</v>
      </c>
      <c r="T3" s="7">
        <f>Demanda_Interna[[#This Row],[ICMS]]*Demanda_Interna[[#This Row],[Coluna1]]</f>
        <v>1194.8369000000002</v>
      </c>
      <c r="U3" t="str">
        <f>INDEX(Produtor_Silo[],MATCH(Demanda_Interna[[#This Row],[Silo]],Produtor_Silo[destino],0),3)</f>
        <v>CAMPO NOVO DO PARECIS-MT</v>
      </c>
    </row>
    <row r="4" spans="1:21" x14ac:dyDescent="0.25">
      <c r="A4" t="s">
        <v>736</v>
      </c>
      <c r="B4">
        <v>2</v>
      </c>
      <c r="C4">
        <v>1269829.2</v>
      </c>
      <c r="D4" t="s">
        <v>737</v>
      </c>
      <c r="E4" t="s">
        <v>619</v>
      </c>
      <c r="F4">
        <v>1846814</v>
      </c>
      <c r="G4" s="7">
        <v>1846.8140000000001</v>
      </c>
      <c r="H4" t="s">
        <v>705</v>
      </c>
      <c r="I4" s="11">
        <v>2.63E-4</v>
      </c>
      <c r="J4" s="7">
        <v>0.6</v>
      </c>
      <c r="K4" t="s">
        <v>499</v>
      </c>
      <c r="L4">
        <f>INDEX(Val_Min_CO2[],MATCH(Demanda_Interna[[#This Row],[Variaveis Decisão Transporte Silo-Mercado]],Val_Min_CO2[Variável],0),2)</f>
        <v>0</v>
      </c>
      <c r="M4">
        <f>INDEX(Val_min_Custo[],MATCH(Demanda_Interna[[#This Row],[Variaveis Decisão Transporte Silo-Mercado]],Val_min_Custo[Variável],0),2)</f>
        <v>0</v>
      </c>
      <c r="N4">
        <f>INDEX(ITERAC3[],MATCH(Demanda_Interna[[#This Row],[Variaveis Decisão Transporte Silo-Mercado]],ITERAC3[Variável],0),2)</f>
        <v>0</v>
      </c>
      <c r="O4">
        <f>INDEX(ITERAC6[],MATCH(Demanda_Interna[[#This Row],[Variaveis Decisão Transporte Silo-Mercado]],ITERAC6[Variável],0),2)</f>
        <v>0</v>
      </c>
      <c r="P4">
        <v>1.07</v>
      </c>
      <c r="Q4" t="str">
        <f>Demanda_Interna[[#This Row],[Mercado]]&amp;Demanda_Interna[[#This Row],[Periodo]]</f>
        <v>São Paulo2</v>
      </c>
      <c r="R4">
        <v>1116.67</v>
      </c>
      <c r="S4" t="str">
        <f>Demanda_Interna[[#This Row],[Mercado Estado]]&amp;Demanda_Interna[[#This Row],[Estado Silo]]</f>
        <v>SPMT</v>
      </c>
      <c r="T4" s="7">
        <f>Demanda_Interna[[#This Row],[ICMS]]*Demanda_Interna[[#This Row],[Coluna1]]</f>
        <v>1194.8369000000002</v>
      </c>
      <c r="U4" t="str">
        <f>INDEX(Produtor_Silo[],MATCH(Demanda_Interna[[#This Row],[Silo]],Produtor_Silo[destino],0),3)</f>
        <v>CAMPO NOVO DO PARECIS-MT</v>
      </c>
    </row>
    <row r="5" spans="1:21" x14ac:dyDescent="0.25">
      <c r="A5" t="s">
        <v>736</v>
      </c>
      <c r="B5">
        <v>2</v>
      </c>
      <c r="C5">
        <v>1269829.2</v>
      </c>
      <c r="D5" t="s">
        <v>737</v>
      </c>
      <c r="E5" t="s">
        <v>647</v>
      </c>
      <c r="F5">
        <v>924572</v>
      </c>
      <c r="G5" s="7">
        <v>924.572</v>
      </c>
      <c r="H5" t="s">
        <v>712</v>
      </c>
      <c r="I5" s="11">
        <v>2.05E-4</v>
      </c>
      <c r="J5" s="7">
        <v>1</v>
      </c>
      <c r="K5" t="s">
        <v>501</v>
      </c>
      <c r="L5">
        <f>INDEX(Val_Min_CO2[],MATCH(Demanda_Interna[[#This Row],[Variaveis Decisão Transporte Silo-Mercado]],Val_Min_CO2[Variável],0),2)</f>
        <v>0</v>
      </c>
      <c r="M5">
        <f>INDEX(Val_min_Custo[],MATCH(Demanda_Interna[[#This Row],[Variaveis Decisão Transporte Silo-Mercado]],Val_min_Custo[Variável],0),2)</f>
        <v>0</v>
      </c>
      <c r="N5">
        <f>INDEX(ITERAC3[],MATCH(Demanda_Interna[[#This Row],[Variaveis Decisão Transporte Silo-Mercado]],ITERAC3[Variável],0),2)</f>
        <v>0</v>
      </c>
      <c r="O5">
        <f>INDEX(ITERAC6[],MATCH(Demanda_Interna[[#This Row],[Variaveis Decisão Transporte Silo-Mercado]],ITERAC6[Variável],0),2)</f>
        <v>0</v>
      </c>
      <c r="P5">
        <v>1.1200000000000001</v>
      </c>
      <c r="Q5" t="str">
        <f>Demanda_Interna[[#This Row],[Mercado]]&amp;Demanda_Interna[[#This Row],[Periodo]]</f>
        <v>São Paulo2</v>
      </c>
      <c r="R5">
        <v>1116.67</v>
      </c>
      <c r="S5" t="str">
        <f>Demanda_Interna[[#This Row],[Mercado Estado]]&amp;Demanda_Interna[[#This Row],[Estado Silo]]</f>
        <v>SPPR</v>
      </c>
      <c r="T5" s="7">
        <f>Demanda_Interna[[#This Row],[ICMS]]*Demanda_Interna[[#This Row],[Coluna1]]</f>
        <v>1250.6704000000002</v>
      </c>
      <c r="U5" t="str">
        <f>INDEX(Produtor_Silo[],MATCH(Demanda_Interna[[#This Row],[Silo]],Produtor_Silo[destino],0),3)</f>
        <v>CASCAVEL-PR</v>
      </c>
    </row>
    <row r="6" spans="1:21" x14ac:dyDescent="0.25">
      <c r="A6" t="s">
        <v>736</v>
      </c>
      <c r="B6">
        <v>2</v>
      </c>
      <c r="C6">
        <v>1269829.2</v>
      </c>
      <c r="D6" t="s">
        <v>737</v>
      </c>
      <c r="E6" t="s">
        <v>648</v>
      </c>
      <c r="F6">
        <v>923162</v>
      </c>
      <c r="G6" s="7">
        <v>923.16200000000003</v>
      </c>
      <c r="H6" t="s">
        <v>712</v>
      </c>
      <c r="I6" s="11">
        <v>2.05E-4</v>
      </c>
      <c r="J6" s="7">
        <v>1</v>
      </c>
      <c r="K6" t="s">
        <v>503</v>
      </c>
      <c r="L6">
        <f>INDEX(Val_Min_CO2[],MATCH(Demanda_Interna[[#This Row],[Variaveis Decisão Transporte Silo-Mercado]],Val_Min_CO2[Variável],0),2)</f>
        <v>0</v>
      </c>
      <c r="M6">
        <f>INDEX(Val_min_Custo[],MATCH(Demanda_Interna[[#This Row],[Variaveis Decisão Transporte Silo-Mercado]],Val_min_Custo[Variável],0),2)</f>
        <v>0</v>
      </c>
      <c r="N6">
        <f>INDEX(ITERAC3[],MATCH(Demanda_Interna[[#This Row],[Variaveis Decisão Transporte Silo-Mercado]],ITERAC3[Variável],0),2)</f>
        <v>0</v>
      </c>
      <c r="O6">
        <f>INDEX(ITERAC6[],MATCH(Demanda_Interna[[#This Row],[Variaveis Decisão Transporte Silo-Mercado]],ITERAC6[Variável],0),2)</f>
        <v>0</v>
      </c>
      <c r="P6">
        <v>1.1200000000000001</v>
      </c>
      <c r="Q6" t="str">
        <f>Demanda_Interna[[#This Row],[Mercado]]&amp;Demanda_Interna[[#This Row],[Periodo]]</f>
        <v>São Paulo2</v>
      </c>
      <c r="R6">
        <v>1116.67</v>
      </c>
      <c r="S6" t="str">
        <f>Demanda_Interna[[#This Row],[Mercado Estado]]&amp;Demanda_Interna[[#This Row],[Estado Silo]]</f>
        <v>SPPR</v>
      </c>
      <c r="T6" s="7">
        <f>Demanda_Interna[[#This Row],[ICMS]]*Demanda_Interna[[#This Row],[Coluna1]]</f>
        <v>1250.6704000000002</v>
      </c>
      <c r="U6" t="str">
        <f>INDEX(Produtor_Silo[],MATCH(Demanda_Interna[[#This Row],[Silo]],Produtor_Silo[destino],0),3)</f>
        <v>CASCAVEL-PR</v>
      </c>
    </row>
    <row r="7" spans="1:21" x14ac:dyDescent="0.25">
      <c r="A7" t="s">
        <v>736</v>
      </c>
      <c r="B7">
        <v>2</v>
      </c>
      <c r="C7">
        <v>1269829.2</v>
      </c>
      <c r="D7" t="s">
        <v>737</v>
      </c>
      <c r="E7" t="s">
        <v>649</v>
      </c>
      <c r="F7">
        <v>920896</v>
      </c>
      <c r="G7" s="7">
        <v>920.89599999999996</v>
      </c>
      <c r="H7" t="s">
        <v>712</v>
      </c>
      <c r="I7" s="11">
        <v>2.05E-4</v>
      </c>
      <c r="J7" s="7">
        <v>1</v>
      </c>
      <c r="K7" t="s">
        <v>505</v>
      </c>
      <c r="L7">
        <f>INDEX(Val_Min_CO2[],MATCH(Demanda_Interna[[#This Row],[Variaveis Decisão Transporte Silo-Mercado]],Val_Min_CO2[Variável],0),2)</f>
        <v>0</v>
      </c>
      <c r="M7">
        <f>INDEX(Val_min_Custo[],MATCH(Demanda_Interna[[#This Row],[Variaveis Decisão Transporte Silo-Mercado]],Val_min_Custo[Variável],0),2)</f>
        <v>0</v>
      </c>
      <c r="N7">
        <f>INDEX(ITERAC3[],MATCH(Demanda_Interna[[#This Row],[Variaveis Decisão Transporte Silo-Mercado]],ITERAC3[Variável],0),2)</f>
        <v>0</v>
      </c>
      <c r="O7">
        <f>INDEX(ITERAC6[],MATCH(Demanda_Interna[[#This Row],[Variaveis Decisão Transporte Silo-Mercado]],ITERAC6[Variável],0),2)</f>
        <v>0</v>
      </c>
      <c r="P7">
        <v>1.1200000000000001</v>
      </c>
      <c r="Q7" t="str">
        <f>Demanda_Interna[[#This Row],[Mercado]]&amp;Demanda_Interna[[#This Row],[Periodo]]</f>
        <v>São Paulo2</v>
      </c>
      <c r="R7">
        <v>1116.67</v>
      </c>
      <c r="S7" t="str">
        <f>Demanda_Interna[[#This Row],[Mercado Estado]]&amp;Demanda_Interna[[#This Row],[Estado Silo]]</f>
        <v>SPPR</v>
      </c>
      <c r="T7" s="7">
        <f>Demanda_Interna[[#This Row],[ICMS]]*Demanda_Interna[[#This Row],[Coluna1]]</f>
        <v>1250.6704000000002</v>
      </c>
      <c r="U7" t="str">
        <f>INDEX(Produtor_Silo[],MATCH(Demanda_Interna[[#This Row],[Silo]],Produtor_Silo[destino],0),3)</f>
        <v>CASCAVEL-PR</v>
      </c>
    </row>
    <row r="8" spans="1:21" x14ac:dyDescent="0.25">
      <c r="A8" t="s">
        <v>736</v>
      </c>
      <c r="B8">
        <v>2</v>
      </c>
      <c r="C8">
        <v>1269829.2</v>
      </c>
      <c r="D8" t="s">
        <v>737</v>
      </c>
      <c r="E8" t="s">
        <v>635</v>
      </c>
      <c r="F8">
        <v>1011787</v>
      </c>
      <c r="G8" s="7">
        <v>1011.787</v>
      </c>
      <c r="H8" t="s">
        <v>715</v>
      </c>
      <c r="I8" s="11">
        <v>2.05E-4</v>
      </c>
      <c r="J8" s="7">
        <v>1</v>
      </c>
      <c r="K8" t="s">
        <v>507</v>
      </c>
      <c r="L8">
        <f>INDEX(Val_Min_CO2[],MATCH(Demanda_Interna[[#This Row],[Variaveis Decisão Transporte Silo-Mercado]],Val_Min_CO2[Variável],0),2)</f>
        <v>0</v>
      </c>
      <c r="M8">
        <f>INDEX(Val_min_Custo[],MATCH(Demanda_Interna[[#This Row],[Variaveis Decisão Transporte Silo-Mercado]],Val_min_Custo[Variável],0),2)</f>
        <v>0</v>
      </c>
      <c r="N8">
        <f>INDEX(ITERAC3[],MATCH(Demanda_Interna[[#This Row],[Variaveis Decisão Transporte Silo-Mercado]],ITERAC3[Variável],0),2)</f>
        <v>0</v>
      </c>
      <c r="O8">
        <f>INDEX(ITERAC6[],MATCH(Demanda_Interna[[#This Row],[Variaveis Decisão Transporte Silo-Mercado]],ITERAC6[Variável],0),2)</f>
        <v>0</v>
      </c>
      <c r="P8">
        <v>1.07</v>
      </c>
      <c r="Q8" t="str">
        <f>Demanda_Interna[[#This Row],[Mercado]]&amp;Demanda_Interna[[#This Row],[Periodo]]</f>
        <v>São Paulo2</v>
      </c>
      <c r="R8">
        <v>1116.67</v>
      </c>
      <c r="S8" t="str">
        <f>Demanda_Interna[[#This Row],[Mercado Estado]]&amp;Demanda_Interna[[#This Row],[Estado Silo]]</f>
        <v>SPMS</v>
      </c>
      <c r="T8" s="7">
        <f>Demanda_Interna[[#This Row],[ICMS]]*Demanda_Interna[[#This Row],[Coluna1]]</f>
        <v>1194.8369000000002</v>
      </c>
      <c r="U8" t="str">
        <f>INDEX(Produtor_Silo[],MATCH(Demanda_Interna[[#This Row],[Silo]],Produtor_Silo[destino],0),3)</f>
        <v>DOURADOS-MS</v>
      </c>
    </row>
    <row r="9" spans="1:21" x14ac:dyDescent="0.25">
      <c r="A9" t="s">
        <v>736</v>
      </c>
      <c r="B9">
        <v>2</v>
      </c>
      <c r="C9">
        <v>1269829.2</v>
      </c>
      <c r="D9" t="s">
        <v>737</v>
      </c>
      <c r="E9" t="s">
        <v>636</v>
      </c>
      <c r="F9">
        <v>989019</v>
      </c>
      <c r="G9" s="7">
        <v>989.01900000000001</v>
      </c>
      <c r="H9" t="s">
        <v>715</v>
      </c>
      <c r="I9" s="11">
        <v>2.05E-4</v>
      </c>
      <c r="J9" s="7">
        <v>1</v>
      </c>
      <c r="K9" t="s">
        <v>509</v>
      </c>
      <c r="L9">
        <f>INDEX(Val_Min_CO2[],MATCH(Demanda_Interna[[#This Row],[Variaveis Decisão Transporte Silo-Mercado]],Val_Min_CO2[Variável],0),2)</f>
        <v>0</v>
      </c>
      <c r="M9">
        <f>INDEX(Val_min_Custo[],MATCH(Demanda_Interna[[#This Row],[Variaveis Decisão Transporte Silo-Mercado]],Val_min_Custo[Variável],0),2)</f>
        <v>0</v>
      </c>
      <c r="N9">
        <f>INDEX(ITERAC3[],MATCH(Demanda_Interna[[#This Row],[Variaveis Decisão Transporte Silo-Mercado]],ITERAC3[Variável],0),2)</f>
        <v>0</v>
      </c>
      <c r="O9">
        <f>INDEX(ITERAC6[],MATCH(Demanda_Interna[[#This Row],[Variaveis Decisão Transporte Silo-Mercado]],ITERAC6[Variável],0),2)</f>
        <v>0</v>
      </c>
      <c r="P9">
        <v>1.07</v>
      </c>
      <c r="Q9" t="str">
        <f>Demanda_Interna[[#This Row],[Mercado]]&amp;Demanda_Interna[[#This Row],[Periodo]]</f>
        <v>São Paulo2</v>
      </c>
      <c r="R9">
        <v>1116.67</v>
      </c>
      <c r="S9" t="str">
        <f>Demanda_Interna[[#This Row],[Mercado Estado]]&amp;Demanda_Interna[[#This Row],[Estado Silo]]</f>
        <v>SPMS</v>
      </c>
      <c r="T9" s="7">
        <f>Demanda_Interna[[#This Row],[ICMS]]*Demanda_Interna[[#This Row],[Coluna1]]</f>
        <v>1194.8369000000002</v>
      </c>
      <c r="U9" t="str">
        <f>INDEX(Produtor_Silo[],MATCH(Demanda_Interna[[#This Row],[Silo]],Produtor_Silo[destino],0),3)</f>
        <v>DOURADOS-MS</v>
      </c>
    </row>
    <row r="10" spans="1:21" x14ac:dyDescent="0.25">
      <c r="A10" t="s">
        <v>736</v>
      </c>
      <c r="B10">
        <v>2</v>
      </c>
      <c r="C10">
        <v>1269829.2</v>
      </c>
      <c r="D10" t="s">
        <v>737</v>
      </c>
      <c r="E10" t="s">
        <v>637</v>
      </c>
      <c r="F10">
        <v>1005935</v>
      </c>
      <c r="G10" s="7">
        <v>1005.9349999999999</v>
      </c>
      <c r="H10" t="s">
        <v>715</v>
      </c>
      <c r="I10" s="11">
        <v>2.05E-4</v>
      </c>
      <c r="J10" s="7">
        <v>1</v>
      </c>
      <c r="K10" t="s">
        <v>511</v>
      </c>
      <c r="L10">
        <f>INDEX(Val_Min_CO2[],MATCH(Demanda_Interna[[#This Row],[Variaveis Decisão Transporte Silo-Mercado]],Val_Min_CO2[Variável],0),2)</f>
        <v>0</v>
      </c>
      <c r="M10">
        <f>INDEX(Val_min_Custo[],MATCH(Demanda_Interna[[#This Row],[Variaveis Decisão Transporte Silo-Mercado]],Val_min_Custo[Variável],0),2)</f>
        <v>0</v>
      </c>
      <c r="N10">
        <f>INDEX(ITERAC3[],MATCH(Demanda_Interna[[#This Row],[Variaveis Decisão Transporte Silo-Mercado]],ITERAC3[Variável],0),2)</f>
        <v>0</v>
      </c>
      <c r="O10">
        <f>INDEX(ITERAC6[],MATCH(Demanda_Interna[[#This Row],[Variaveis Decisão Transporte Silo-Mercado]],ITERAC6[Variável],0),2)</f>
        <v>0</v>
      </c>
      <c r="P10">
        <v>1.07</v>
      </c>
      <c r="Q10" t="str">
        <f>Demanda_Interna[[#This Row],[Mercado]]&amp;Demanda_Interna[[#This Row],[Periodo]]</f>
        <v>São Paulo2</v>
      </c>
      <c r="R10">
        <v>1116.67</v>
      </c>
      <c r="S10" t="str">
        <f>Demanda_Interna[[#This Row],[Mercado Estado]]&amp;Demanda_Interna[[#This Row],[Estado Silo]]</f>
        <v>SPMS</v>
      </c>
      <c r="T10" s="7">
        <f>Demanda_Interna[[#This Row],[ICMS]]*Demanda_Interna[[#This Row],[Coluna1]]</f>
        <v>1194.8369000000002</v>
      </c>
      <c r="U10" t="str">
        <f>INDEX(Produtor_Silo[],MATCH(Demanda_Interna[[#This Row],[Silo]],Produtor_Silo[destino],0),3)</f>
        <v>DOURADOS-MS</v>
      </c>
    </row>
    <row r="11" spans="1:21" x14ac:dyDescent="0.25">
      <c r="A11" t="s">
        <v>736</v>
      </c>
      <c r="B11">
        <v>2</v>
      </c>
      <c r="C11">
        <v>1269829.2</v>
      </c>
      <c r="D11" t="s">
        <v>737</v>
      </c>
      <c r="E11" t="s">
        <v>629</v>
      </c>
      <c r="F11">
        <v>954027</v>
      </c>
      <c r="G11" s="7">
        <v>954.02700000000004</v>
      </c>
      <c r="H11" t="s">
        <v>718</v>
      </c>
      <c r="I11" s="11">
        <v>2.63E-4</v>
      </c>
      <c r="J11" s="7">
        <v>0.6</v>
      </c>
      <c r="K11" t="s">
        <v>513</v>
      </c>
      <c r="L11">
        <f>INDEX(Val_Min_CO2[],MATCH(Demanda_Interna[[#This Row],[Variaveis Decisão Transporte Silo-Mercado]],Val_Min_CO2[Variável],0),2)</f>
        <v>0</v>
      </c>
      <c r="M11">
        <f>INDEX(Val_min_Custo[],MATCH(Demanda_Interna[[#This Row],[Variaveis Decisão Transporte Silo-Mercado]],Val_min_Custo[Variável],0),2)</f>
        <v>794416</v>
      </c>
      <c r="N11">
        <f>INDEX(ITERAC3[],MATCH(Demanda_Interna[[#This Row],[Variaveis Decisão Transporte Silo-Mercado]],ITERAC3[Variável],0),2)</f>
        <v>560642.80000000005</v>
      </c>
      <c r="O11">
        <f>INDEX(ITERAC6[],MATCH(Demanda_Interna[[#This Row],[Variaveis Decisão Transporte Silo-Mercado]],ITERAC6[Variável],0),2)</f>
        <v>794416</v>
      </c>
      <c r="P11">
        <v>1.07</v>
      </c>
      <c r="Q11" t="str">
        <f>Demanda_Interna[[#This Row],[Mercado]]&amp;Demanda_Interna[[#This Row],[Periodo]]</f>
        <v>São Paulo2</v>
      </c>
      <c r="R11">
        <v>1116.67</v>
      </c>
      <c r="S11" t="str">
        <f>Demanda_Interna[[#This Row],[Mercado Estado]]&amp;Demanda_Interna[[#This Row],[Estado Silo]]</f>
        <v>SPGO</v>
      </c>
      <c r="T11" s="7">
        <f>Demanda_Interna[[#This Row],[ICMS]]*Demanda_Interna[[#This Row],[Coluna1]]</f>
        <v>1194.8369000000002</v>
      </c>
      <c r="U11" t="str">
        <f>INDEX(Produtor_Silo[],MATCH(Demanda_Interna[[#This Row],[Silo]],Produtor_Silo[destino],0),3)</f>
        <v>JATAÍ-GO</v>
      </c>
    </row>
    <row r="12" spans="1:21" x14ac:dyDescent="0.25">
      <c r="A12" t="s">
        <v>736</v>
      </c>
      <c r="B12">
        <v>2</v>
      </c>
      <c r="C12">
        <v>1269829.2</v>
      </c>
      <c r="D12" t="s">
        <v>737</v>
      </c>
      <c r="E12" t="s">
        <v>630</v>
      </c>
      <c r="F12">
        <v>953608</v>
      </c>
      <c r="G12" s="7">
        <v>953.60799999999995</v>
      </c>
      <c r="H12" t="s">
        <v>718</v>
      </c>
      <c r="I12" s="11">
        <v>2.63E-4</v>
      </c>
      <c r="J12" s="7">
        <v>0.6</v>
      </c>
      <c r="K12" t="s">
        <v>515</v>
      </c>
      <c r="L12">
        <f>INDEX(Val_Min_CO2[],MATCH(Demanda_Interna[[#This Row],[Variaveis Decisão Transporte Silo-Mercado]],Val_Min_CO2[Variável],0),2)</f>
        <v>0</v>
      </c>
      <c r="M12">
        <f>INDEX(Val_min_Custo[],MATCH(Demanda_Interna[[#This Row],[Variaveis Decisão Transporte Silo-Mercado]],Val_min_Custo[Variável],0),2)</f>
        <v>292458.8</v>
      </c>
      <c r="N12">
        <f>INDEX(ITERAC3[],MATCH(Demanda_Interna[[#This Row],[Variaveis Decisão Transporte Silo-Mercado]],ITERAC3[Variável],0),2)</f>
        <v>0</v>
      </c>
      <c r="O12">
        <f>INDEX(ITERAC6[],MATCH(Demanda_Interna[[#This Row],[Variaveis Decisão Transporte Silo-Mercado]],ITERAC6[Variável],0),2)</f>
        <v>292458.8</v>
      </c>
      <c r="P12">
        <v>1.07</v>
      </c>
      <c r="Q12" t="str">
        <f>Demanda_Interna[[#This Row],[Mercado]]&amp;Demanda_Interna[[#This Row],[Periodo]]</f>
        <v>São Paulo2</v>
      </c>
      <c r="R12">
        <v>1116.67</v>
      </c>
      <c r="S12" t="str">
        <f>Demanda_Interna[[#This Row],[Mercado Estado]]&amp;Demanda_Interna[[#This Row],[Estado Silo]]</f>
        <v>SPGO</v>
      </c>
      <c r="T12" s="7">
        <f>Demanda_Interna[[#This Row],[ICMS]]*Demanda_Interna[[#This Row],[Coluna1]]</f>
        <v>1194.8369000000002</v>
      </c>
      <c r="U12" t="str">
        <f>INDEX(Produtor_Silo[],MATCH(Demanda_Interna[[#This Row],[Silo]],Produtor_Silo[destino],0),3)</f>
        <v>JATAÍ-GO</v>
      </c>
    </row>
    <row r="13" spans="1:21" x14ac:dyDescent="0.25">
      <c r="A13" t="s">
        <v>736</v>
      </c>
      <c r="B13">
        <v>2</v>
      </c>
      <c r="C13">
        <v>1269829.2</v>
      </c>
      <c r="D13" t="s">
        <v>737</v>
      </c>
      <c r="E13" t="s">
        <v>631</v>
      </c>
      <c r="F13">
        <v>950649</v>
      </c>
      <c r="G13" s="7">
        <v>950.649</v>
      </c>
      <c r="H13" t="s">
        <v>718</v>
      </c>
      <c r="I13" s="11">
        <v>2.63E-4</v>
      </c>
      <c r="J13" s="7">
        <v>0.6</v>
      </c>
      <c r="K13" t="s">
        <v>517</v>
      </c>
      <c r="L13">
        <f>INDEX(Val_Min_CO2[],MATCH(Demanda_Interna[[#This Row],[Variaveis Decisão Transporte Silo-Mercado]],Val_Min_CO2[Variável],0),2)</f>
        <v>0</v>
      </c>
      <c r="M13">
        <f>INDEX(Val_min_Custo[],MATCH(Demanda_Interna[[#This Row],[Variaveis Decisão Transporte Silo-Mercado]],Val_min_Custo[Variável],0),2)</f>
        <v>0</v>
      </c>
      <c r="N13">
        <f>INDEX(ITERAC3[],MATCH(Demanda_Interna[[#This Row],[Variaveis Decisão Transporte Silo-Mercado]],ITERAC3[Variável],0),2)</f>
        <v>526232</v>
      </c>
      <c r="O13">
        <f>INDEX(ITERAC6[],MATCH(Demanda_Interna[[#This Row],[Variaveis Decisão Transporte Silo-Mercado]],ITERAC6[Variável],0),2)</f>
        <v>0</v>
      </c>
      <c r="P13">
        <v>1.07</v>
      </c>
      <c r="Q13" t="str">
        <f>Demanda_Interna[[#This Row],[Mercado]]&amp;Demanda_Interna[[#This Row],[Periodo]]</f>
        <v>São Paulo2</v>
      </c>
      <c r="R13">
        <v>1116.67</v>
      </c>
      <c r="S13" t="str">
        <f>Demanda_Interna[[#This Row],[Mercado Estado]]&amp;Demanda_Interna[[#This Row],[Estado Silo]]</f>
        <v>SPGO</v>
      </c>
      <c r="T13" s="7">
        <f>Demanda_Interna[[#This Row],[ICMS]]*Demanda_Interna[[#This Row],[Coluna1]]</f>
        <v>1194.8369000000002</v>
      </c>
      <c r="U13" t="str">
        <f>INDEX(Produtor_Silo[],MATCH(Demanda_Interna[[#This Row],[Silo]],Produtor_Silo[destino],0),3)</f>
        <v>JATAÍ-GO</v>
      </c>
    </row>
    <row r="14" spans="1:21" x14ac:dyDescent="0.25">
      <c r="A14" t="s">
        <v>736</v>
      </c>
      <c r="B14">
        <v>2</v>
      </c>
      <c r="C14">
        <v>1269829.2</v>
      </c>
      <c r="D14" t="s">
        <v>737</v>
      </c>
      <c r="E14" t="s">
        <v>638</v>
      </c>
      <c r="F14">
        <v>1021335</v>
      </c>
      <c r="G14" s="7">
        <v>1021.335</v>
      </c>
      <c r="H14" t="s">
        <v>715</v>
      </c>
      <c r="I14" s="11">
        <v>2.05E-4</v>
      </c>
      <c r="J14" s="7">
        <v>1</v>
      </c>
      <c r="K14" t="s">
        <v>519</v>
      </c>
      <c r="L14">
        <f>INDEX(Val_Min_CO2[],MATCH(Demanda_Interna[[#This Row],[Variaveis Decisão Transporte Silo-Mercado]],Val_Min_CO2[Variável],0),2)</f>
        <v>0</v>
      </c>
      <c r="M14">
        <f>INDEX(Val_min_Custo[],MATCH(Demanda_Interna[[#This Row],[Variaveis Decisão Transporte Silo-Mercado]],Val_min_Custo[Variável],0),2)</f>
        <v>0</v>
      </c>
      <c r="N14">
        <f>INDEX(ITERAC3[],MATCH(Demanda_Interna[[#This Row],[Variaveis Decisão Transporte Silo-Mercado]],ITERAC3[Variável],0),2)</f>
        <v>0</v>
      </c>
      <c r="O14">
        <f>INDEX(ITERAC6[],MATCH(Demanda_Interna[[#This Row],[Variaveis Decisão Transporte Silo-Mercado]],ITERAC6[Variável],0),2)</f>
        <v>0</v>
      </c>
      <c r="P14">
        <v>1.07</v>
      </c>
      <c r="Q14" t="str">
        <f>Demanda_Interna[[#This Row],[Mercado]]&amp;Demanda_Interna[[#This Row],[Periodo]]</f>
        <v>São Paulo2</v>
      </c>
      <c r="R14">
        <v>1116.67</v>
      </c>
      <c r="S14" t="str">
        <f>Demanda_Interna[[#This Row],[Mercado Estado]]&amp;Demanda_Interna[[#This Row],[Estado Silo]]</f>
        <v>SPMS</v>
      </c>
      <c r="T14" s="7">
        <f>Demanda_Interna[[#This Row],[ICMS]]*Demanda_Interna[[#This Row],[Coluna1]]</f>
        <v>1194.8369000000002</v>
      </c>
      <c r="U14" t="str">
        <f>INDEX(Produtor_Silo[],MATCH(Demanda_Interna[[#This Row],[Silo]],Produtor_Silo[destino],0),3)</f>
        <v>MARACAJU-MS</v>
      </c>
    </row>
    <row r="15" spans="1:21" x14ac:dyDescent="0.25">
      <c r="A15" t="s">
        <v>736</v>
      </c>
      <c r="B15">
        <v>2</v>
      </c>
      <c r="C15">
        <v>1269829.2</v>
      </c>
      <c r="D15" t="s">
        <v>737</v>
      </c>
      <c r="E15" t="s">
        <v>639</v>
      </c>
      <c r="F15">
        <v>1038627</v>
      </c>
      <c r="G15" s="7">
        <v>1038.627</v>
      </c>
      <c r="H15" t="s">
        <v>715</v>
      </c>
      <c r="I15" s="11">
        <v>2.05E-4</v>
      </c>
      <c r="J15" s="7">
        <v>1</v>
      </c>
      <c r="K15" t="s">
        <v>521</v>
      </c>
      <c r="L15">
        <f>INDEX(Val_Min_CO2[],MATCH(Demanda_Interna[[#This Row],[Variaveis Decisão Transporte Silo-Mercado]],Val_Min_CO2[Variável],0),2)</f>
        <v>0</v>
      </c>
      <c r="M15">
        <f>INDEX(Val_min_Custo[],MATCH(Demanda_Interna[[#This Row],[Variaveis Decisão Transporte Silo-Mercado]],Val_min_Custo[Variável],0),2)</f>
        <v>0</v>
      </c>
      <c r="N15">
        <f>INDEX(ITERAC3[],MATCH(Demanda_Interna[[#This Row],[Variaveis Decisão Transporte Silo-Mercado]],ITERAC3[Variável],0),2)</f>
        <v>0</v>
      </c>
      <c r="O15">
        <f>INDEX(ITERAC6[],MATCH(Demanda_Interna[[#This Row],[Variaveis Decisão Transporte Silo-Mercado]],ITERAC6[Variável],0),2)</f>
        <v>0</v>
      </c>
      <c r="P15">
        <v>1.07</v>
      </c>
      <c r="Q15" t="str">
        <f>Demanda_Interna[[#This Row],[Mercado]]&amp;Demanda_Interna[[#This Row],[Periodo]]</f>
        <v>São Paulo2</v>
      </c>
      <c r="R15">
        <v>1116.67</v>
      </c>
      <c r="S15" t="str">
        <f>Demanda_Interna[[#This Row],[Mercado Estado]]&amp;Demanda_Interna[[#This Row],[Estado Silo]]</f>
        <v>SPMS</v>
      </c>
      <c r="T15" s="7">
        <f>Demanda_Interna[[#This Row],[ICMS]]*Demanda_Interna[[#This Row],[Coluna1]]</f>
        <v>1194.8369000000002</v>
      </c>
      <c r="U15" t="str">
        <f>INDEX(Produtor_Silo[],MATCH(Demanda_Interna[[#This Row],[Silo]],Produtor_Silo[destino],0),3)</f>
        <v>MARACAJU-MS</v>
      </c>
    </row>
    <row r="16" spans="1:21" x14ac:dyDescent="0.25">
      <c r="A16" t="s">
        <v>736</v>
      </c>
      <c r="B16">
        <v>2</v>
      </c>
      <c r="C16">
        <v>1269829.2</v>
      </c>
      <c r="D16" t="s">
        <v>737</v>
      </c>
      <c r="E16" t="s">
        <v>640</v>
      </c>
      <c r="F16">
        <v>1011260</v>
      </c>
      <c r="G16" s="7">
        <v>1011.26</v>
      </c>
      <c r="H16" t="s">
        <v>715</v>
      </c>
      <c r="I16" s="11">
        <v>2.05E-4</v>
      </c>
      <c r="J16" s="7">
        <v>1</v>
      </c>
      <c r="K16" t="s">
        <v>523</v>
      </c>
      <c r="L16">
        <f>INDEX(Val_Min_CO2[],MATCH(Demanda_Interna[[#This Row],[Variaveis Decisão Transporte Silo-Mercado]],Val_Min_CO2[Variável],0),2)</f>
        <v>0</v>
      </c>
      <c r="M16">
        <f>INDEX(Val_min_Custo[],MATCH(Demanda_Interna[[#This Row],[Variaveis Decisão Transporte Silo-Mercado]],Val_min_Custo[Variável],0),2)</f>
        <v>0</v>
      </c>
      <c r="N16">
        <f>INDEX(ITERAC3[],MATCH(Demanda_Interna[[#This Row],[Variaveis Decisão Transporte Silo-Mercado]],ITERAC3[Variável],0),2)</f>
        <v>0</v>
      </c>
      <c r="O16">
        <f>INDEX(ITERAC6[],MATCH(Demanda_Interna[[#This Row],[Variaveis Decisão Transporte Silo-Mercado]],ITERAC6[Variável],0),2)</f>
        <v>0</v>
      </c>
      <c r="P16">
        <v>1.07</v>
      </c>
      <c r="Q16" t="str">
        <f>Demanda_Interna[[#This Row],[Mercado]]&amp;Demanda_Interna[[#This Row],[Periodo]]</f>
        <v>São Paulo2</v>
      </c>
      <c r="R16">
        <v>1116.67</v>
      </c>
      <c r="S16" t="str">
        <f>Demanda_Interna[[#This Row],[Mercado Estado]]&amp;Demanda_Interna[[#This Row],[Estado Silo]]</f>
        <v>SPMS</v>
      </c>
      <c r="T16" s="7">
        <f>Demanda_Interna[[#This Row],[ICMS]]*Demanda_Interna[[#This Row],[Coluna1]]</f>
        <v>1194.8369000000002</v>
      </c>
      <c r="U16" t="str">
        <f>INDEX(Produtor_Silo[],MATCH(Demanda_Interna[[#This Row],[Silo]],Produtor_Silo[destino],0),3)</f>
        <v>MARACAJU-MS</v>
      </c>
    </row>
    <row r="17" spans="1:21" x14ac:dyDescent="0.25">
      <c r="A17" t="s">
        <v>736</v>
      </c>
      <c r="B17">
        <v>2</v>
      </c>
      <c r="C17">
        <v>1269829.2</v>
      </c>
      <c r="D17" t="s">
        <v>737</v>
      </c>
      <c r="E17" t="s">
        <v>620</v>
      </c>
      <c r="F17">
        <v>1778497</v>
      </c>
      <c r="G17" s="7">
        <v>1778.4970000000001</v>
      </c>
      <c r="H17" t="s">
        <v>705</v>
      </c>
      <c r="I17" s="11">
        <v>2.63E-4</v>
      </c>
      <c r="J17" s="7">
        <v>0.6</v>
      </c>
      <c r="K17" t="s">
        <v>525</v>
      </c>
      <c r="L17">
        <f>INDEX(Val_Min_CO2[],MATCH(Demanda_Interna[[#This Row],[Variaveis Decisão Transporte Silo-Mercado]],Val_Min_CO2[Variável],0),2)</f>
        <v>0</v>
      </c>
      <c r="M17">
        <f>INDEX(Val_min_Custo[],MATCH(Demanda_Interna[[#This Row],[Variaveis Decisão Transporte Silo-Mercado]],Val_min_Custo[Variável],0),2)</f>
        <v>0</v>
      </c>
      <c r="N17">
        <f>INDEX(ITERAC3[],MATCH(Demanda_Interna[[#This Row],[Variaveis Decisão Transporte Silo-Mercado]],ITERAC3[Variável],0),2)</f>
        <v>0</v>
      </c>
      <c r="O17">
        <f>INDEX(ITERAC6[],MATCH(Demanda_Interna[[#This Row],[Variaveis Decisão Transporte Silo-Mercado]],ITERAC6[Variável],0),2)</f>
        <v>0</v>
      </c>
      <c r="P17">
        <v>1.07</v>
      </c>
      <c r="Q17" t="str">
        <f>Demanda_Interna[[#This Row],[Mercado]]&amp;Demanda_Interna[[#This Row],[Periodo]]</f>
        <v>São Paulo2</v>
      </c>
      <c r="R17">
        <v>1116.67</v>
      </c>
      <c r="S17" t="str">
        <f>Demanda_Interna[[#This Row],[Mercado Estado]]&amp;Demanda_Interna[[#This Row],[Estado Silo]]</f>
        <v>SPMT</v>
      </c>
      <c r="T17" s="7">
        <f>Demanda_Interna[[#This Row],[ICMS]]*Demanda_Interna[[#This Row],[Coluna1]]</f>
        <v>1194.8369000000002</v>
      </c>
      <c r="U17" t="str">
        <f>INDEX(Produtor_Silo[],MATCH(Demanda_Interna[[#This Row],[Silo]],Produtor_Silo[destino],0),3)</f>
        <v>NOVA MUTUM-MT</v>
      </c>
    </row>
    <row r="18" spans="1:21" x14ac:dyDescent="0.25">
      <c r="A18" t="s">
        <v>736</v>
      </c>
      <c r="B18">
        <v>2</v>
      </c>
      <c r="C18">
        <v>1269829.2</v>
      </c>
      <c r="D18" t="s">
        <v>737</v>
      </c>
      <c r="E18" t="s">
        <v>621</v>
      </c>
      <c r="F18">
        <v>1780487</v>
      </c>
      <c r="G18" s="7">
        <v>1780.4870000000001</v>
      </c>
      <c r="H18" t="s">
        <v>705</v>
      </c>
      <c r="I18" s="11">
        <v>2.63E-4</v>
      </c>
      <c r="J18" s="7">
        <v>0.6</v>
      </c>
      <c r="K18" t="s">
        <v>527</v>
      </c>
      <c r="L18">
        <f>INDEX(Val_Min_CO2[],MATCH(Demanda_Interna[[#This Row],[Variaveis Decisão Transporte Silo-Mercado]],Val_Min_CO2[Variável],0),2)</f>
        <v>0</v>
      </c>
      <c r="M18">
        <f>INDEX(Val_min_Custo[],MATCH(Demanda_Interna[[#This Row],[Variaveis Decisão Transporte Silo-Mercado]],Val_min_Custo[Variável],0),2)</f>
        <v>0</v>
      </c>
      <c r="N18">
        <f>INDEX(ITERAC3[],MATCH(Demanda_Interna[[#This Row],[Variaveis Decisão Transporte Silo-Mercado]],ITERAC3[Variável],0),2)</f>
        <v>0</v>
      </c>
      <c r="O18">
        <f>INDEX(ITERAC6[],MATCH(Demanda_Interna[[#This Row],[Variaveis Decisão Transporte Silo-Mercado]],ITERAC6[Variável],0),2)</f>
        <v>0</v>
      </c>
      <c r="P18">
        <v>1.07</v>
      </c>
      <c r="Q18" t="str">
        <f>Demanda_Interna[[#This Row],[Mercado]]&amp;Demanda_Interna[[#This Row],[Periodo]]</f>
        <v>São Paulo2</v>
      </c>
      <c r="R18">
        <v>1116.67</v>
      </c>
      <c r="S18" t="str">
        <f>Demanda_Interna[[#This Row],[Mercado Estado]]&amp;Demanda_Interna[[#This Row],[Estado Silo]]</f>
        <v>SPMT</v>
      </c>
      <c r="T18" s="7">
        <f>Demanda_Interna[[#This Row],[ICMS]]*Demanda_Interna[[#This Row],[Coluna1]]</f>
        <v>1194.8369000000002</v>
      </c>
      <c r="U18" t="str">
        <f>INDEX(Produtor_Silo[],MATCH(Demanda_Interna[[#This Row],[Silo]],Produtor_Silo[destino],0),3)</f>
        <v>NOVA MUTUM-MT</v>
      </c>
    </row>
    <row r="19" spans="1:21" x14ac:dyDescent="0.25">
      <c r="A19" t="s">
        <v>736</v>
      </c>
      <c r="B19">
        <v>2</v>
      </c>
      <c r="C19">
        <v>1269829.2</v>
      </c>
      <c r="D19" t="s">
        <v>737</v>
      </c>
      <c r="E19" t="s">
        <v>622</v>
      </c>
      <c r="F19">
        <v>1786030</v>
      </c>
      <c r="G19" s="7">
        <v>1786.03</v>
      </c>
      <c r="H19" t="s">
        <v>705</v>
      </c>
      <c r="I19" s="11">
        <v>2.63E-4</v>
      </c>
      <c r="J19" s="7">
        <v>0.6</v>
      </c>
      <c r="K19" t="s">
        <v>529</v>
      </c>
      <c r="L19">
        <f>INDEX(Val_Min_CO2[],MATCH(Demanda_Interna[[#This Row],[Variaveis Decisão Transporte Silo-Mercado]],Val_Min_CO2[Variável],0),2)</f>
        <v>0</v>
      </c>
      <c r="M19">
        <f>INDEX(Val_min_Custo[],MATCH(Demanda_Interna[[#This Row],[Variaveis Decisão Transporte Silo-Mercado]],Val_min_Custo[Variável],0),2)</f>
        <v>0</v>
      </c>
      <c r="N19">
        <f>INDEX(ITERAC3[],MATCH(Demanda_Interna[[#This Row],[Variaveis Decisão Transporte Silo-Mercado]],ITERAC3[Variável],0),2)</f>
        <v>0</v>
      </c>
      <c r="O19">
        <f>INDEX(ITERAC6[],MATCH(Demanda_Interna[[#This Row],[Variaveis Decisão Transporte Silo-Mercado]],ITERAC6[Variável],0),2)</f>
        <v>0</v>
      </c>
      <c r="P19">
        <v>1.07</v>
      </c>
      <c r="Q19" t="str">
        <f>Demanda_Interna[[#This Row],[Mercado]]&amp;Demanda_Interna[[#This Row],[Periodo]]</f>
        <v>São Paulo2</v>
      </c>
      <c r="R19">
        <v>1116.67</v>
      </c>
      <c r="S19" t="str">
        <f>Demanda_Interna[[#This Row],[Mercado Estado]]&amp;Demanda_Interna[[#This Row],[Estado Silo]]</f>
        <v>SPMT</v>
      </c>
      <c r="T19" s="7">
        <f>Demanda_Interna[[#This Row],[ICMS]]*Demanda_Interna[[#This Row],[Coluna1]]</f>
        <v>1194.8369000000002</v>
      </c>
      <c r="U19" t="str">
        <f>INDEX(Produtor_Silo[],MATCH(Demanda_Interna[[#This Row],[Silo]],Produtor_Silo[destino],0),3)</f>
        <v>NOVA MUTUM-MT</v>
      </c>
    </row>
    <row r="20" spans="1:21" x14ac:dyDescent="0.25">
      <c r="A20" t="s">
        <v>736</v>
      </c>
      <c r="B20">
        <v>2</v>
      </c>
      <c r="C20">
        <v>1269829.2</v>
      </c>
      <c r="D20" t="s">
        <v>737</v>
      </c>
      <c r="E20" t="s">
        <v>623</v>
      </c>
      <c r="F20">
        <v>1825565</v>
      </c>
      <c r="G20" s="7">
        <v>1825.5650000000001</v>
      </c>
      <c r="H20" t="s">
        <v>705</v>
      </c>
      <c r="I20" s="11">
        <v>2.63E-4</v>
      </c>
      <c r="J20" s="7">
        <v>0.6</v>
      </c>
      <c r="K20" t="s">
        <v>531</v>
      </c>
      <c r="L20">
        <f>INDEX(Val_Min_CO2[],MATCH(Demanda_Interna[[#This Row],[Variaveis Decisão Transporte Silo-Mercado]],Val_Min_CO2[Variável],0),2)</f>
        <v>0</v>
      </c>
      <c r="M20">
        <f>INDEX(Val_min_Custo[],MATCH(Demanda_Interna[[#This Row],[Variaveis Decisão Transporte Silo-Mercado]],Val_min_Custo[Variável],0),2)</f>
        <v>0</v>
      </c>
      <c r="N20">
        <f>INDEX(ITERAC3[],MATCH(Demanda_Interna[[#This Row],[Variaveis Decisão Transporte Silo-Mercado]],ITERAC3[Variável],0),2)</f>
        <v>0</v>
      </c>
      <c r="O20">
        <f>INDEX(ITERAC6[],MATCH(Demanda_Interna[[#This Row],[Variaveis Decisão Transporte Silo-Mercado]],ITERAC6[Variável],0),2)</f>
        <v>0</v>
      </c>
      <c r="P20">
        <v>1.07</v>
      </c>
      <c r="Q20" t="str">
        <f>Demanda_Interna[[#This Row],[Mercado]]&amp;Demanda_Interna[[#This Row],[Periodo]]</f>
        <v>São Paulo2</v>
      </c>
      <c r="R20">
        <v>1116.67</v>
      </c>
      <c r="S20" t="str">
        <f>Demanda_Interna[[#This Row],[Mercado Estado]]&amp;Demanda_Interna[[#This Row],[Estado Silo]]</f>
        <v>SPMT</v>
      </c>
      <c r="T20" s="7">
        <f>Demanda_Interna[[#This Row],[ICMS]]*Demanda_Interna[[#This Row],[Coluna1]]</f>
        <v>1194.8369000000002</v>
      </c>
      <c r="U20" t="str">
        <f>INDEX(Produtor_Silo[],MATCH(Demanda_Interna[[#This Row],[Silo]],Produtor_Silo[destino],0),3)</f>
        <v>NOVA UBIRATÃ-MT</v>
      </c>
    </row>
    <row r="21" spans="1:21" x14ac:dyDescent="0.25">
      <c r="A21" t="s">
        <v>736</v>
      </c>
      <c r="B21">
        <v>2</v>
      </c>
      <c r="C21">
        <v>1269829.2</v>
      </c>
      <c r="D21" t="s">
        <v>737</v>
      </c>
      <c r="E21" t="s">
        <v>624</v>
      </c>
      <c r="F21">
        <v>1796135</v>
      </c>
      <c r="G21" s="7">
        <v>1796.135</v>
      </c>
      <c r="H21" t="s">
        <v>705</v>
      </c>
      <c r="I21" s="11">
        <v>2.63E-4</v>
      </c>
      <c r="J21" s="7">
        <v>0.6</v>
      </c>
      <c r="K21" t="s">
        <v>533</v>
      </c>
      <c r="L21">
        <f>INDEX(Val_Min_CO2[],MATCH(Demanda_Interna[[#This Row],[Variaveis Decisão Transporte Silo-Mercado]],Val_Min_CO2[Variável],0),2)</f>
        <v>0</v>
      </c>
      <c r="M21">
        <f>INDEX(Val_min_Custo[],MATCH(Demanda_Interna[[#This Row],[Variaveis Decisão Transporte Silo-Mercado]],Val_min_Custo[Variável],0),2)</f>
        <v>0</v>
      </c>
      <c r="N21">
        <f>INDEX(ITERAC3[],MATCH(Demanda_Interna[[#This Row],[Variaveis Decisão Transporte Silo-Mercado]],ITERAC3[Variável],0),2)</f>
        <v>0</v>
      </c>
      <c r="O21">
        <f>INDEX(ITERAC6[],MATCH(Demanda_Interna[[#This Row],[Variaveis Decisão Transporte Silo-Mercado]],ITERAC6[Variável],0),2)</f>
        <v>0</v>
      </c>
      <c r="P21">
        <v>1.07</v>
      </c>
      <c r="Q21" t="str">
        <f>Demanda_Interna[[#This Row],[Mercado]]&amp;Demanda_Interna[[#This Row],[Periodo]]</f>
        <v>São Paulo2</v>
      </c>
      <c r="R21">
        <v>1116.67</v>
      </c>
      <c r="S21" t="str">
        <f>Demanda_Interna[[#This Row],[Mercado Estado]]&amp;Demanda_Interna[[#This Row],[Estado Silo]]</f>
        <v>SPMT</v>
      </c>
      <c r="T21" s="7">
        <f>Demanda_Interna[[#This Row],[ICMS]]*Demanda_Interna[[#This Row],[Coluna1]]</f>
        <v>1194.8369000000002</v>
      </c>
      <c r="U21" t="str">
        <f>INDEX(Produtor_Silo[],MATCH(Demanda_Interna[[#This Row],[Silo]],Produtor_Silo[destino],0),3)</f>
        <v>NOVA UBIRATÃ-MT</v>
      </c>
    </row>
    <row r="22" spans="1:21" x14ac:dyDescent="0.25">
      <c r="A22" t="s">
        <v>736</v>
      </c>
      <c r="B22">
        <v>2</v>
      </c>
      <c r="C22">
        <v>1269829.2</v>
      </c>
      <c r="D22" t="s">
        <v>737</v>
      </c>
      <c r="E22" t="s">
        <v>625</v>
      </c>
      <c r="F22">
        <v>1892358</v>
      </c>
      <c r="G22" s="7">
        <v>1892.3579999999999</v>
      </c>
      <c r="H22" t="s">
        <v>705</v>
      </c>
      <c r="I22" s="11">
        <v>2.63E-4</v>
      </c>
      <c r="J22" s="7">
        <v>0.6</v>
      </c>
      <c r="K22" t="s">
        <v>535</v>
      </c>
      <c r="L22">
        <f>INDEX(Val_Min_CO2[],MATCH(Demanda_Interna[[#This Row],[Variaveis Decisão Transporte Silo-Mercado]],Val_Min_CO2[Variável],0),2)</f>
        <v>0</v>
      </c>
      <c r="M22">
        <f>INDEX(Val_min_Custo[],MATCH(Demanda_Interna[[#This Row],[Variaveis Decisão Transporte Silo-Mercado]],Val_min_Custo[Variável],0),2)</f>
        <v>0</v>
      </c>
      <c r="N22">
        <f>INDEX(ITERAC3[],MATCH(Demanda_Interna[[#This Row],[Variaveis Decisão Transporte Silo-Mercado]],ITERAC3[Variável],0),2)</f>
        <v>0</v>
      </c>
      <c r="O22">
        <f>INDEX(ITERAC6[],MATCH(Demanda_Interna[[#This Row],[Variaveis Decisão Transporte Silo-Mercado]],ITERAC6[Variável],0),2)</f>
        <v>0</v>
      </c>
      <c r="P22">
        <v>1.07</v>
      </c>
      <c r="Q22" t="str">
        <f>Demanda_Interna[[#This Row],[Mercado]]&amp;Demanda_Interna[[#This Row],[Periodo]]</f>
        <v>São Paulo2</v>
      </c>
      <c r="R22">
        <v>1116.67</v>
      </c>
      <c r="S22" t="str">
        <f>Demanda_Interna[[#This Row],[Mercado Estado]]&amp;Demanda_Interna[[#This Row],[Estado Silo]]</f>
        <v>SPMT</v>
      </c>
      <c r="T22" s="7">
        <f>Demanda_Interna[[#This Row],[ICMS]]*Demanda_Interna[[#This Row],[Coluna1]]</f>
        <v>1194.8369000000002</v>
      </c>
      <c r="U22" t="str">
        <f>INDEX(Produtor_Silo[],MATCH(Demanda_Interna[[#This Row],[Silo]],Produtor_Silo[destino],0),3)</f>
        <v>NOVA UBIRATÃ-MT</v>
      </c>
    </row>
    <row r="23" spans="1:21" x14ac:dyDescent="0.25">
      <c r="A23" t="s">
        <v>736</v>
      </c>
      <c r="B23">
        <v>2</v>
      </c>
      <c r="C23">
        <v>1269829.2</v>
      </c>
      <c r="D23" t="s">
        <v>737</v>
      </c>
      <c r="E23" t="s">
        <v>641</v>
      </c>
      <c r="F23">
        <v>688393</v>
      </c>
      <c r="G23" s="7">
        <v>688.39300000000003</v>
      </c>
      <c r="H23" t="s">
        <v>720</v>
      </c>
      <c r="I23" s="11">
        <v>2.63E-4</v>
      </c>
      <c r="J23" s="7">
        <v>0.6</v>
      </c>
      <c r="K23" t="s">
        <v>537</v>
      </c>
      <c r="L23">
        <f>INDEX(Val_Min_CO2[],MATCH(Demanda_Interna[[#This Row],[Variaveis Decisão Transporte Silo-Mercado]],Val_Min_CO2[Variável],0),2)</f>
        <v>0</v>
      </c>
      <c r="M23">
        <f>INDEX(Val_min_Custo[],MATCH(Demanda_Interna[[#This Row],[Variaveis Decisão Transporte Silo-Mercado]],Val_min_Custo[Variável],0),2)</f>
        <v>0</v>
      </c>
      <c r="N23">
        <f>INDEX(ITERAC3[],MATCH(Demanda_Interna[[#This Row],[Variaveis Decisão Transporte Silo-Mercado]],ITERAC3[Variável],0),2)</f>
        <v>0</v>
      </c>
      <c r="O23">
        <f>INDEX(ITERAC6[],MATCH(Demanda_Interna[[#This Row],[Variaveis Decisão Transporte Silo-Mercado]],ITERAC6[Variável],0),2)</f>
        <v>0</v>
      </c>
      <c r="P23">
        <v>1.1200000000000001</v>
      </c>
      <c r="Q23" t="str">
        <f>Demanda_Interna[[#This Row],[Mercado]]&amp;Demanda_Interna[[#This Row],[Periodo]]</f>
        <v>São Paulo2</v>
      </c>
      <c r="R23">
        <v>1116.67</v>
      </c>
      <c r="S23" t="str">
        <f>Demanda_Interna[[#This Row],[Mercado Estado]]&amp;Demanda_Interna[[#This Row],[Estado Silo]]</f>
        <v>SPMG</v>
      </c>
      <c r="T23" s="7">
        <f>Demanda_Interna[[#This Row],[ICMS]]*Demanda_Interna[[#This Row],[Coluna1]]</f>
        <v>1250.6704000000002</v>
      </c>
      <c r="U23" t="str">
        <f>INDEX(Produtor_Silo[],MATCH(Demanda_Interna[[#This Row],[Silo]],Produtor_Silo[destino],0),3)</f>
        <v>PATOS DE MINAS-MG</v>
      </c>
    </row>
    <row r="24" spans="1:21" x14ac:dyDescent="0.25">
      <c r="A24" t="s">
        <v>736</v>
      </c>
      <c r="B24">
        <v>2</v>
      </c>
      <c r="C24">
        <v>1269829.2</v>
      </c>
      <c r="D24" t="s">
        <v>737</v>
      </c>
      <c r="E24" t="s">
        <v>642</v>
      </c>
      <c r="F24">
        <v>678287</v>
      </c>
      <c r="G24" s="7">
        <v>678.28700000000003</v>
      </c>
      <c r="H24" t="s">
        <v>720</v>
      </c>
      <c r="I24" s="11">
        <v>2.63E-4</v>
      </c>
      <c r="J24" s="7">
        <v>0.6</v>
      </c>
      <c r="K24" t="s">
        <v>539</v>
      </c>
      <c r="L24">
        <f>INDEX(Val_Min_CO2[],MATCH(Demanda_Interna[[#This Row],[Variaveis Decisão Transporte Silo-Mercado]],Val_Min_CO2[Variável],0),2)</f>
        <v>0</v>
      </c>
      <c r="M24">
        <f>INDEX(Val_min_Custo[],MATCH(Demanda_Interna[[#This Row],[Variaveis Decisão Transporte Silo-Mercado]],Val_min_Custo[Variável],0),2)</f>
        <v>0</v>
      </c>
      <c r="N24">
        <f>INDEX(ITERAC3[],MATCH(Demanda_Interna[[#This Row],[Variaveis Decisão Transporte Silo-Mercado]],ITERAC3[Variável],0),2)</f>
        <v>0</v>
      </c>
      <c r="O24">
        <f>INDEX(ITERAC6[],MATCH(Demanda_Interna[[#This Row],[Variaveis Decisão Transporte Silo-Mercado]],ITERAC6[Variável],0),2)</f>
        <v>0</v>
      </c>
      <c r="P24">
        <v>1.1200000000000001</v>
      </c>
      <c r="Q24" t="str">
        <f>Demanda_Interna[[#This Row],[Mercado]]&amp;Demanda_Interna[[#This Row],[Periodo]]</f>
        <v>São Paulo2</v>
      </c>
      <c r="R24">
        <v>1116.67</v>
      </c>
      <c r="S24" t="str">
        <f>Demanda_Interna[[#This Row],[Mercado Estado]]&amp;Demanda_Interna[[#This Row],[Estado Silo]]</f>
        <v>SPMG</v>
      </c>
      <c r="T24" s="7">
        <f>Demanda_Interna[[#This Row],[ICMS]]*Demanda_Interna[[#This Row],[Coluna1]]</f>
        <v>1250.6704000000002</v>
      </c>
      <c r="U24" t="str">
        <f>INDEX(Produtor_Silo[],MATCH(Demanda_Interna[[#This Row],[Silo]],Produtor_Silo[destino],0),3)</f>
        <v>PATOS DE MINAS-MG</v>
      </c>
    </row>
    <row r="25" spans="1:21" x14ac:dyDescent="0.25">
      <c r="A25" t="s">
        <v>736</v>
      </c>
      <c r="B25">
        <v>2</v>
      </c>
      <c r="C25">
        <v>1269829.2</v>
      </c>
      <c r="D25" t="s">
        <v>737</v>
      </c>
      <c r="E25" t="s">
        <v>643</v>
      </c>
      <c r="F25">
        <v>715932</v>
      </c>
      <c r="G25" s="7">
        <v>715.93200000000002</v>
      </c>
      <c r="H25" t="s">
        <v>720</v>
      </c>
      <c r="I25" s="11">
        <v>2.63E-4</v>
      </c>
      <c r="J25" s="7">
        <v>0.6</v>
      </c>
      <c r="K25" t="s">
        <v>541</v>
      </c>
      <c r="L25">
        <f>INDEX(Val_Min_CO2[],MATCH(Demanda_Interna[[#This Row],[Variaveis Decisão Transporte Silo-Mercado]],Val_Min_CO2[Variável],0),2)</f>
        <v>0</v>
      </c>
      <c r="M25">
        <f>INDEX(Val_min_Custo[],MATCH(Demanda_Interna[[#This Row],[Variaveis Decisão Transporte Silo-Mercado]],Val_min_Custo[Variável],0),2)</f>
        <v>0</v>
      </c>
      <c r="N25">
        <f>INDEX(ITERAC3[],MATCH(Demanda_Interna[[#This Row],[Variaveis Decisão Transporte Silo-Mercado]],ITERAC3[Variável],0),2)</f>
        <v>0</v>
      </c>
      <c r="O25">
        <f>INDEX(ITERAC6[],MATCH(Demanda_Interna[[#This Row],[Variaveis Decisão Transporte Silo-Mercado]],ITERAC6[Variável],0),2)</f>
        <v>0</v>
      </c>
      <c r="P25">
        <v>1.1200000000000001</v>
      </c>
      <c r="Q25" t="str">
        <f>Demanda_Interna[[#This Row],[Mercado]]&amp;Demanda_Interna[[#This Row],[Periodo]]</f>
        <v>São Paulo2</v>
      </c>
      <c r="R25">
        <v>1116.67</v>
      </c>
      <c r="S25" t="str">
        <f>Demanda_Interna[[#This Row],[Mercado Estado]]&amp;Demanda_Interna[[#This Row],[Estado Silo]]</f>
        <v>SPMG</v>
      </c>
      <c r="T25" s="7">
        <f>Demanda_Interna[[#This Row],[ICMS]]*Demanda_Interna[[#This Row],[Coluna1]]</f>
        <v>1250.6704000000002</v>
      </c>
      <c r="U25" t="str">
        <f>INDEX(Produtor_Silo[],MATCH(Demanda_Interna[[#This Row],[Silo]],Produtor_Silo[destino],0),3)</f>
        <v>PATOS DE MINAS-MG</v>
      </c>
    </row>
    <row r="26" spans="1:21" x14ac:dyDescent="0.25">
      <c r="A26" t="s">
        <v>736</v>
      </c>
      <c r="B26">
        <v>2</v>
      </c>
      <c r="C26">
        <v>1269829.2</v>
      </c>
      <c r="D26" t="s">
        <v>737</v>
      </c>
      <c r="E26" t="s">
        <v>632</v>
      </c>
      <c r="F26">
        <v>905480</v>
      </c>
      <c r="G26" s="7">
        <v>905.48</v>
      </c>
      <c r="H26" t="s">
        <v>718</v>
      </c>
      <c r="I26" s="11">
        <v>2.63E-4</v>
      </c>
      <c r="J26" s="7">
        <v>0.6</v>
      </c>
      <c r="K26" t="s">
        <v>543</v>
      </c>
      <c r="L26">
        <f>INDEX(Val_Min_CO2[],MATCH(Demanda_Interna[[#This Row],[Variaveis Decisão Transporte Silo-Mercado]],Val_Min_CO2[Variável],0),2)</f>
        <v>802634.5</v>
      </c>
      <c r="M26">
        <f>INDEX(Val_min_Custo[],MATCH(Demanda_Interna[[#This Row],[Variaveis Decisão Transporte Silo-Mercado]],Val_min_Custo[Variável],0),2)</f>
        <v>0</v>
      </c>
      <c r="N26">
        <f>INDEX(ITERAC3[],MATCH(Demanda_Interna[[#This Row],[Variaveis Decisão Transporte Silo-Mercado]],ITERAC3[Variável],0),2)</f>
        <v>0</v>
      </c>
      <c r="O26">
        <f>INDEX(ITERAC6[],MATCH(Demanda_Interna[[#This Row],[Variaveis Decisão Transporte Silo-Mercado]],ITERAC6[Variável],0),2)</f>
        <v>0</v>
      </c>
      <c r="P26">
        <v>1.07</v>
      </c>
      <c r="Q26" t="str">
        <f>Demanda_Interna[[#This Row],[Mercado]]&amp;Demanda_Interna[[#This Row],[Periodo]]</f>
        <v>São Paulo2</v>
      </c>
      <c r="R26">
        <v>1116.67</v>
      </c>
      <c r="S26" t="str">
        <f>Demanda_Interna[[#This Row],[Mercado Estado]]&amp;Demanda_Interna[[#This Row],[Estado Silo]]</f>
        <v>SPGO</v>
      </c>
      <c r="T26" s="7">
        <f>Demanda_Interna[[#This Row],[ICMS]]*Demanda_Interna[[#This Row],[Coluna1]]</f>
        <v>1194.8369000000002</v>
      </c>
      <c r="U26" t="str">
        <f>INDEX(Produtor_Silo[],MATCH(Demanda_Interna[[#This Row],[Silo]],Produtor_Silo[destino],0),3)</f>
        <v>RIO VERDE-GO</v>
      </c>
    </row>
    <row r="27" spans="1:21" x14ac:dyDescent="0.25">
      <c r="A27" t="s">
        <v>736</v>
      </c>
      <c r="B27">
        <v>2</v>
      </c>
      <c r="C27">
        <v>1269829.2</v>
      </c>
      <c r="D27" t="s">
        <v>737</v>
      </c>
      <c r="E27" t="s">
        <v>633</v>
      </c>
      <c r="F27">
        <v>904910</v>
      </c>
      <c r="G27" s="7">
        <v>904.91</v>
      </c>
      <c r="H27" t="s">
        <v>718</v>
      </c>
      <c r="I27" s="11">
        <v>2.63E-4</v>
      </c>
      <c r="J27" s="7">
        <v>0.6</v>
      </c>
      <c r="K27" t="s">
        <v>545</v>
      </c>
      <c r="L27">
        <f>INDEX(Val_Min_CO2[],MATCH(Demanda_Interna[[#This Row],[Variaveis Decisão Transporte Silo-Mercado]],Val_Min_CO2[Variável],0),2)</f>
        <v>366828.4</v>
      </c>
      <c r="M27">
        <f>INDEX(Val_min_Custo[],MATCH(Demanda_Interna[[#This Row],[Variaveis Decisão Transporte Silo-Mercado]],Val_min_Custo[Variável],0),2)</f>
        <v>182954.4</v>
      </c>
      <c r="N27">
        <f>INDEX(ITERAC3[],MATCH(Demanda_Interna[[#This Row],[Variaveis Decisão Transporte Silo-Mercado]],ITERAC3[Variável],0),2)</f>
        <v>182954.4</v>
      </c>
      <c r="O27">
        <f>INDEX(ITERAC6[],MATCH(Demanda_Interna[[#This Row],[Variaveis Decisão Transporte Silo-Mercado]],ITERAC6[Variável],0),2)</f>
        <v>182954.4</v>
      </c>
      <c r="P27">
        <v>1.07</v>
      </c>
      <c r="Q27" t="str">
        <f>Demanda_Interna[[#This Row],[Mercado]]&amp;Demanda_Interna[[#This Row],[Periodo]]</f>
        <v>São Paulo2</v>
      </c>
      <c r="R27">
        <v>1116.67</v>
      </c>
      <c r="S27" t="str">
        <f>Demanda_Interna[[#This Row],[Mercado Estado]]&amp;Demanda_Interna[[#This Row],[Estado Silo]]</f>
        <v>SPGO</v>
      </c>
      <c r="T27" s="7">
        <f>Demanda_Interna[[#This Row],[ICMS]]*Demanda_Interna[[#This Row],[Coluna1]]</f>
        <v>1194.8369000000002</v>
      </c>
      <c r="U27" t="str">
        <f>INDEX(Produtor_Silo[],MATCH(Demanda_Interna[[#This Row],[Silo]],Produtor_Silo[destino],0),3)</f>
        <v>RIO VERDE-GO</v>
      </c>
    </row>
    <row r="28" spans="1:21" x14ac:dyDescent="0.25">
      <c r="A28" t="s">
        <v>736</v>
      </c>
      <c r="B28">
        <v>2</v>
      </c>
      <c r="C28">
        <v>1269829.2</v>
      </c>
      <c r="D28" t="s">
        <v>737</v>
      </c>
      <c r="E28" t="s">
        <v>634</v>
      </c>
      <c r="F28">
        <v>986195</v>
      </c>
      <c r="G28" s="7">
        <v>986.19500000000005</v>
      </c>
      <c r="H28" t="s">
        <v>718</v>
      </c>
      <c r="I28" s="11">
        <v>2.63E-4</v>
      </c>
      <c r="J28" s="7">
        <v>0.6</v>
      </c>
      <c r="K28" t="s">
        <v>547</v>
      </c>
      <c r="L28">
        <f>INDEX(Val_Min_CO2[],MATCH(Demanda_Interna[[#This Row],[Variaveis Decisão Transporte Silo-Mercado]],Val_Min_CO2[Variável],0),2)</f>
        <v>0</v>
      </c>
      <c r="M28">
        <f>INDEX(Val_min_Custo[],MATCH(Demanda_Interna[[#This Row],[Variaveis Decisão Transporte Silo-Mercado]],Val_min_Custo[Variável],0),2)</f>
        <v>0</v>
      </c>
      <c r="N28">
        <f>INDEX(ITERAC3[],MATCH(Demanda_Interna[[#This Row],[Variaveis Decisão Transporte Silo-Mercado]],ITERAC3[Variável],0),2)</f>
        <v>0</v>
      </c>
      <c r="O28">
        <f>INDEX(ITERAC6[],MATCH(Demanda_Interna[[#This Row],[Variaveis Decisão Transporte Silo-Mercado]],ITERAC6[Variável],0),2)</f>
        <v>0</v>
      </c>
      <c r="P28">
        <v>1.07</v>
      </c>
      <c r="Q28" t="str">
        <f>Demanda_Interna[[#This Row],[Mercado]]&amp;Demanda_Interna[[#This Row],[Periodo]]</f>
        <v>São Paulo2</v>
      </c>
      <c r="R28">
        <v>1116.67</v>
      </c>
      <c r="S28" t="str">
        <f>Demanda_Interna[[#This Row],[Mercado Estado]]&amp;Demanda_Interna[[#This Row],[Estado Silo]]</f>
        <v>SPGO</v>
      </c>
      <c r="T28" s="7">
        <f>Demanda_Interna[[#This Row],[ICMS]]*Demanda_Interna[[#This Row],[Coluna1]]</f>
        <v>1194.8369000000002</v>
      </c>
      <c r="U28" t="str">
        <f>INDEX(Produtor_Silo[],MATCH(Demanda_Interna[[#This Row],[Silo]],Produtor_Silo[destino],0),3)</f>
        <v>RIO VERDE-GO</v>
      </c>
    </row>
    <row r="29" spans="1:21" x14ac:dyDescent="0.25">
      <c r="A29" t="s">
        <v>736</v>
      </c>
      <c r="B29">
        <v>2</v>
      </c>
      <c r="C29">
        <v>1269829.2</v>
      </c>
      <c r="D29" t="s">
        <v>737</v>
      </c>
      <c r="E29" t="s">
        <v>626</v>
      </c>
      <c r="F29">
        <v>1916301</v>
      </c>
      <c r="G29" s="7">
        <v>1916.3009999999999</v>
      </c>
      <c r="H29" t="s">
        <v>705</v>
      </c>
      <c r="I29" s="11">
        <v>2.63E-4</v>
      </c>
      <c r="J29" s="7">
        <v>0.6</v>
      </c>
      <c r="K29" t="s">
        <v>549</v>
      </c>
      <c r="L29">
        <f>INDEX(Val_Min_CO2[],MATCH(Demanda_Interna[[#This Row],[Variaveis Decisão Transporte Silo-Mercado]],Val_Min_CO2[Variável],0),2)</f>
        <v>0</v>
      </c>
      <c r="M29">
        <f>INDEX(Val_min_Custo[],MATCH(Demanda_Interna[[#This Row],[Variaveis Decisão Transporte Silo-Mercado]],Val_min_Custo[Variável],0),2)</f>
        <v>0</v>
      </c>
      <c r="N29">
        <f>INDEX(ITERAC3[],MATCH(Demanda_Interna[[#This Row],[Variaveis Decisão Transporte Silo-Mercado]],ITERAC3[Variável],0),2)</f>
        <v>0</v>
      </c>
      <c r="O29">
        <f>INDEX(ITERAC6[],MATCH(Demanda_Interna[[#This Row],[Variaveis Decisão Transporte Silo-Mercado]],ITERAC6[Variável],0),2)</f>
        <v>0</v>
      </c>
      <c r="P29">
        <v>1.07</v>
      </c>
      <c r="Q29" t="str">
        <f>Demanda_Interna[[#This Row],[Mercado]]&amp;Demanda_Interna[[#This Row],[Periodo]]</f>
        <v>São Paulo2</v>
      </c>
      <c r="R29">
        <v>1116.67</v>
      </c>
      <c r="S29" t="str">
        <f>Demanda_Interna[[#This Row],[Mercado Estado]]&amp;Demanda_Interna[[#This Row],[Estado Silo]]</f>
        <v>SPMT</v>
      </c>
      <c r="T29" s="7">
        <f>Demanda_Interna[[#This Row],[ICMS]]*Demanda_Interna[[#This Row],[Coluna1]]</f>
        <v>1194.8369000000002</v>
      </c>
      <c r="U29" t="str">
        <f>INDEX(Produtor_Silo[],MATCH(Demanda_Interna[[#This Row],[Silo]],Produtor_Silo[destino],0),3)</f>
        <v>SORRISO-MT</v>
      </c>
    </row>
    <row r="30" spans="1:21" x14ac:dyDescent="0.25">
      <c r="A30" t="s">
        <v>736</v>
      </c>
      <c r="B30">
        <v>2</v>
      </c>
      <c r="C30">
        <v>1269829.2</v>
      </c>
      <c r="D30" t="s">
        <v>737</v>
      </c>
      <c r="E30" t="s">
        <v>627</v>
      </c>
      <c r="F30">
        <v>1887843</v>
      </c>
      <c r="G30" s="7">
        <v>1887.8430000000001</v>
      </c>
      <c r="H30" t="s">
        <v>705</v>
      </c>
      <c r="I30" s="11">
        <v>2.63E-4</v>
      </c>
      <c r="J30" s="7">
        <v>0.6</v>
      </c>
      <c r="K30" t="s">
        <v>551</v>
      </c>
      <c r="L30">
        <f>INDEX(Val_Min_CO2[],MATCH(Demanda_Interna[[#This Row],[Variaveis Decisão Transporte Silo-Mercado]],Val_Min_CO2[Variável],0),2)</f>
        <v>0</v>
      </c>
      <c r="M30">
        <f>INDEX(Val_min_Custo[],MATCH(Demanda_Interna[[#This Row],[Variaveis Decisão Transporte Silo-Mercado]],Val_min_Custo[Variável],0),2)</f>
        <v>0</v>
      </c>
      <c r="N30">
        <f>INDEX(ITERAC3[],MATCH(Demanda_Interna[[#This Row],[Variaveis Decisão Transporte Silo-Mercado]],ITERAC3[Variável],0),2)</f>
        <v>0</v>
      </c>
      <c r="O30">
        <f>INDEX(ITERAC6[],MATCH(Demanda_Interna[[#This Row],[Variaveis Decisão Transporte Silo-Mercado]],ITERAC6[Variável],0),2)</f>
        <v>0</v>
      </c>
      <c r="P30">
        <v>1.07</v>
      </c>
      <c r="Q30" t="str">
        <f>Demanda_Interna[[#This Row],[Mercado]]&amp;Demanda_Interna[[#This Row],[Periodo]]</f>
        <v>São Paulo2</v>
      </c>
      <c r="R30">
        <v>1116.67</v>
      </c>
      <c r="S30" t="str">
        <f>Demanda_Interna[[#This Row],[Mercado Estado]]&amp;Demanda_Interna[[#This Row],[Estado Silo]]</f>
        <v>SPMT</v>
      </c>
      <c r="T30" s="7">
        <f>Demanda_Interna[[#This Row],[ICMS]]*Demanda_Interna[[#This Row],[Coluna1]]</f>
        <v>1194.8369000000002</v>
      </c>
      <c r="U30" t="str">
        <f>INDEX(Produtor_Silo[],MATCH(Demanda_Interna[[#This Row],[Silo]],Produtor_Silo[destino],0),3)</f>
        <v>SORRISO-MT</v>
      </c>
    </row>
    <row r="31" spans="1:21" x14ac:dyDescent="0.25">
      <c r="A31" t="s">
        <v>736</v>
      </c>
      <c r="B31">
        <v>2</v>
      </c>
      <c r="C31">
        <v>1269829.2</v>
      </c>
      <c r="D31" t="s">
        <v>737</v>
      </c>
      <c r="E31" t="s">
        <v>628</v>
      </c>
      <c r="F31">
        <v>1917988</v>
      </c>
      <c r="G31" s="7">
        <v>1917.9880000000001</v>
      </c>
      <c r="H31" t="s">
        <v>705</v>
      </c>
      <c r="I31" s="11">
        <v>2.63E-4</v>
      </c>
      <c r="J31" s="7">
        <v>0.6</v>
      </c>
      <c r="K31" t="s">
        <v>553</v>
      </c>
      <c r="L31">
        <f>INDEX(Val_Min_CO2[],MATCH(Demanda_Interna[[#This Row],[Variaveis Decisão Transporte Silo-Mercado]],Val_Min_CO2[Variável],0),2)</f>
        <v>0</v>
      </c>
      <c r="M31">
        <f>INDEX(Val_min_Custo[],MATCH(Demanda_Interna[[#This Row],[Variaveis Decisão Transporte Silo-Mercado]],Val_min_Custo[Variável],0),2)</f>
        <v>0</v>
      </c>
      <c r="N31">
        <f>INDEX(ITERAC3[],MATCH(Demanda_Interna[[#This Row],[Variaveis Decisão Transporte Silo-Mercado]],ITERAC3[Variável],0),2)</f>
        <v>0</v>
      </c>
      <c r="O31">
        <f>INDEX(ITERAC6[],MATCH(Demanda_Interna[[#This Row],[Variaveis Decisão Transporte Silo-Mercado]],ITERAC6[Variável],0),2)</f>
        <v>0</v>
      </c>
      <c r="P31">
        <v>1.07</v>
      </c>
      <c r="Q31" t="str">
        <f>Demanda_Interna[[#This Row],[Mercado]]&amp;Demanda_Interna[[#This Row],[Periodo]]</f>
        <v>São Paulo2</v>
      </c>
      <c r="R31">
        <v>1116.67</v>
      </c>
      <c r="S31" t="str">
        <f>Demanda_Interna[[#This Row],[Mercado Estado]]&amp;Demanda_Interna[[#This Row],[Estado Silo]]</f>
        <v>SPMT</v>
      </c>
      <c r="T31" s="7">
        <f>Demanda_Interna[[#This Row],[ICMS]]*Demanda_Interna[[#This Row],[Coluna1]]</f>
        <v>1194.8369000000002</v>
      </c>
      <c r="U31" t="str">
        <f>INDEX(Produtor_Silo[],MATCH(Demanda_Interna[[#This Row],[Silo]],Produtor_Silo[destino],0),3)</f>
        <v>SORRISO-MT</v>
      </c>
    </row>
    <row r="32" spans="1:21" x14ac:dyDescent="0.25">
      <c r="A32" t="s">
        <v>736</v>
      </c>
      <c r="B32">
        <v>2</v>
      </c>
      <c r="C32">
        <v>1269829.2</v>
      </c>
      <c r="D32" t="s">
        <v>737</v>
      </c>
      <c r="E32" t="s">
        <v>650</v>
      </c>
      <c r="F32">
        <v>941289</v>
      </c>
      <c r="G32" s="7">
        <v>941.28899999999999</v>
      </c>
      <c r="H32" t="s">
        <v>712</v>
      </c>
      <c r="I32" s="11">
        <v>2.05E-4</v>
      </c>
      <c r="J32" s="7">
        <v>1</v>
      </c>
      <c r="K32" t="s">
        <v>555</v>
      </c>
      <c r="L32">
        <f>INDEX(Val_Min_CO2[],MATCH(Demanda_Interna[[#This Row],[Variaveis Decisão Transporte Silo-Mercado]],Val_Min_CO2[Variável],0),2)</f>
        <v>0</v>
      </c>
      <c r="M32">
        <f>INDEX(Val_min_Custo[],MATCH(Demanda_Interna[[#This Row],[Variaveis Decisão Transporte Silo-Mercado]],Val_min_Custo[Variável],0),2)</f>
        <v>0</v>
      </c>
      <c r="N32">
        <f>INDEX(ITERAC3[],MATCH(Demanda_Interna[[#This Row],[Variaveis Decisão Transporte Silo-Mercado]],ITERAC3[Variável],0),2)</f>
        <v>0</v>
      </c>
      <c r="O32">
        <f>INDEX(ITERAC6[],MATCH(Demanda_Interna[[#This Row],[Variaveis Decisão Transporte Silo-Mercado]],ITERAC6[Variável],0),2)</f>
        <v>0</v>
      </c>
      <c r="P32">
        <v>1.1200000000000001</v>
      </c>
      <c r="Q32" t="str">
        <f>Demanda_Interna[[#This Row],[Mercado]]&amp;Demanda_Interna[[#This Row],[Periodo]]</f>
        <v>São Paulo2</v>
      </c>
      <c r="R32">
        <v>1116.67</v>
      </c>
      <c r="S32" t="str">
        <f>Demanda_Interna[[#This Row],[Mercado Estado]]&amp;Demanda_Interna[[#This Row],[Estado Silo]]</f>
        <v>SPPR</v>
      </c>
      <c r="T32" s="7">
        <f>Demanda_Interna[[#This Row],[ICMS]]*Demanda_Interna[[#This Row],[Coluna1]]</f>
        <v>1250.6704000000002</v>
      </c>
      <c r="U32" t="str">
        <f>INDEX(Produtor_Silo[],MATCH(Demanda_Interna[[#This Row],[Silo]],Produtor_Silo[destino],0),3)</f>
        <v>TOLEDO-PR</v>
      </c>
    </row>
    <row r="33" spans="1:21" x14ac:dyDescent="0.25">
      <c r="A33" t="s">
        <v>736</v>
      </c>
      <c r="B33">
        <v>2</v>
      </c>
      <c r="C33">
        <v>1269829.2</v>
      </c>
      <c r="D33" t="s">
        <v>737</v>
      </c>
      <c r="E33" t="s">
        <v>651</v>
      </c>
      <c r="F33">
        <v>932676</v>
      </c>
      <c r="G33" s="7">
        <v>932.67600000000004</v>
      </c>
      <c r="H33" t="s">
        <v>712</v>
      </c>
      <c r="I33" s="11">
        <v>2.05E-4</v>
      </c>
      <c r="J33" s="7">
        <v>1</v>
      </c>
      <c r="K33" t="s">
        <v>557</v>
      </c>
      <c r="L33">
        <f>INDEX(Val_Min_CO2[],MATCH(Demanda_Interna[[#This Row],[Variaveis Decisão Transporte Silo-Mercado]],Val_Min_CO2[Variável],0),2)</f>
        <v>0</v>
      </c>
      <c r="M33">
        <f>INDEX(Val_min_Custo[],MATCH(Demanda_Interna[[#This Row],[Variaveis Decisão Transporte Silo-Mercado]],Val_min_Custo[Variável],0),2)</f>
        <v>0</v>
      </c>
      <c r="N33">
        <f>INDEX(ITERAC3[],MATCH(Demanda_Interna[[#This Row],[Variaveis Decisão Transporte Silo-Mercado]],ITERAC3[Variável],0),2)</f>
        <v>0</v>
      </c>
      <c r="O33">
        <f>INDEX(ITERAC6[],MATCH(Demanda_Interna[[#This Row],[Variaveis Decisão Transporte Silo-Mercado]],ITERAC6[Variável],0),2)</f>
        <v>0</v>
      </c>
      <c r="P33">
        <v>1.1200000000000001</v>
      </c>
      <c r="Q33" t="str">
        <f>Demanda_Interna[[#This Row],[Mercado]]&amp;Demanda_Interna[[#This Row],[Periodo]]</f>
        <v>São Paulo2</v>
      </c>
      <c r="R33">
        <v>1116.67</v>
      </c>
      <c r="S33" t="str">
        <f>Demanda_Interna[[#This Row],[Mercado Estado]]&amp;Demanda_Interna[[#This Row],[Estado Silo]]</f>
        <v>SPPR</v>
      </c>
      <c r="T33" s="7">
        <f>Demanda_Interna[[#This Row],[ICMS]]*Demanda_Interna[[#This Row],[Coluna1]]</f>
        <v>1250.6704000000002</v>
      </c>
      <c r="U33" t="str">
        <f>INDEX(Produtor_Silo[],MATCH(Demanda_Interna[[#This Row],[Silo]],Produtor_Silo[destino],0),3)</f>
        <v>TOLEDO-PR</v>
      </c>
    </row>
    <row r="34" spans="1:21" x14ac:dyDescent="0.25">
      <c r="A34" t="s">
        <v>736</v>
      </c>
      <c r="B34">
        <v>2</v>
      </c>
      <c r="C34">
        <v>1269829.2</v>
      </c>
      <c r="D34" t="s">
        <v>737</v>
      </c>
      <c r="E34" t="s">
        <v>652</v>
      </c>
      <c r="F34">
        <v>941636</v>
      </c>
      <c r="G34" s="7">
        <v>941.63599999999997</v>
      </c>
      <c r="H34" t="s">
        <v>712</v>
      </c>
      <c r="I34" s="11">
        <v>2.05E-4</v>
      </c>
      <c r="J34" s="7">
        <v>1</v>
      </c>
      <c r="K34" t="s">
        <v>559</v>
      </c>
      <c r="L34">
        <f>INDEX(Val_Min_CO2[],MATCH(Demanda_Interna[[#This Row],[Variaveis Decisão Transporte Silo-Mercado]],Val_Min_CO2[Variável],0),2)</f>
        <v>0</v>
      </c>
      <c r="M34">
        <f>INDEX(Val_min_Custo[],MATCH(Demanda_Interna[[#This Row],[Variaveis Decisão Transporte Silo-Mercado]],Val_min_Custo[Variável],0),2)</f>
        <v>0</v>
      </c>
      <c r="N34">
        <f>INDEX(ITERAC3[],MATCH(Demanda_Interna[[#This Row],[Variaveis Decisão Transporte Silo-Mercado]],ITERAC3[Variável],0),2)</f>
        <v>0</v>
      </c>
      <c r="O34">
        <f>INDEX(ITERAC6[],MATCH(Demanda_Interna[[#This Row],[Variaveis Decisão Transporte Silo-Mercado]],ITERAC6[Variável],0),2)</f>
        <v>0</v>
      </c>
      <c r="P34">
        <v>1.1200000000000001</v>
      </c>
      <c r="Q34" t="str">
        <f>Demanda_Interna[[#This Row],[Mercado]]&amp;Demanda_Interna[[#This Row],[Periodo]]</f>
        <v>São Paulo2</v>
      </c>
      <c r="R34">
        <v>1116.67</v>
      </c>
      <c r="S34" t="str">
        <f>Demanda_Interna[[#This Row],[Mercado Estado]]&amp;Demanda_Interna[[#This Row],[Estado Silo]]</f>
        <v>SPPR</v>
      </c>
      <c r="T34" s="7">
        <f>Demanda_Interna[[#This Row],[ICMS]]*Demanda_Interna[[#This Row],[Coluna1]]</f>
        <v>1250.6704000000002</v>
      </c>
      <c r="U34" t="str">
        <f>INDEX(Produtor_Silo[],MATCH(Demanda_Interna[[#This Row],[Silo]],Produtor_Silo[destino],0),3)</f>
        <v>TOLEDO-PR</v>
      </c>
    </row>
    <row r="35" spans="1:21" x14ac:dyDescent="0.25">
      <c r="A35" t="s">
        <v>736</v>
      </c>
      <c r="B35">
        <v>2</v>
      </c>
      <c r="C35">
        <v>1269829.2</v>
      </c>
      <c r="D35" t="s">
        <v>737</v>
      </c>
      <c r="E35" t="s">
        <v>644</v>
      </c>
      <c r="F35">
        <v>593567</v>
      </c>
      <c r="G35" s="7">
        <v>593.56700000000001</v>
      </c>
      <c r="H35" t="s">
        <v>720</v>
      </c>
      <c r="I35" s="11">
        <v>2.63E-4</v>
      </c>
      <c r="J35" s="7">
        <v>0.6</v>
      </c>
      <c r="K35" t="s">
        <v>561</v>
      </c>
      <c r="L35">
        <f>INDEX(Val_Min_CO2[],MATCH(Demanda_Interna[[#This Row],[Variaveis Decisão Transporte Silo-Mercado]],Val_Min_CO2[Variável],0),2)</f>
        <v>0</v>
      </c>
      <c r="M35">
        <f>INDEX(Val_min_Custo[],MATCH(Demanda_Interna[[#This Row],[Variaveis Decisão Transporte Silo-Mercado]],Val_min_Custo[Variável],0),2)</f>
        <v>0</v>
      </c>
      <c r="N35">
        <f>INDEX(ITERAC3[],MATCH(Demanda_Interna[[#This Row],[Variaveis Decisão Transporte Silo-Mercado]],ITERAC3[Variável],0),2)</f>
        <v>0</v>
      </c>
      <c r="O35">
        <f>INDEX(ITERAC6[],MATCH(Demanda_Interna[[#This Row],[Variaveis Decisão Transporte Silo-Mercado]],ITERAC6[Variável],0),2)</f>
        <v>0</v>
      </c>
      <c r="P35">
        <v>1.1200000000000001</v>
      </c>
      <c r="Q35" t="str">
        <f>Demanda_Interna[[#This Row],[Mercado]]&amp;Demanda_Interna[[#This Row],[Periodo]]</f>
        <v>São Paulo2</v>
      </c>
      <c r="R35">
        <v>1116.67</v>
      </c>
      <c r="S35" t="str">
        <f>Demanda_Interna[[#This Row],[Mercado Estado]]&amp;Demanda_Interna[[#This Row],[Estado Silo]]</f>
        <v>SPMG</v>
      </c>
      <c r="T35" s="7">
        <f>Demanda_Interna[[#This Row],[ICMS]]*Demanda_Interna[[#This Row],[Coluna1]]</f>
        <v>1250.6704000000002</v>
      </c>
      <c r="U35" t="str">
        <f>INDEX(Produtor_Silo[],MATCH(Demanda_Interna[[#This Row],[Silo]],Produtor_Silo[destino],0),3)</f>
        <v>UBERLÂNDIA-MG</v>
      </c>
    </row>
    <row r="36" spans="1:21" x14ac:dyDescent="0.25">
      <c r="A36" t="s">
        <v>736</v>
      </c>
      <c r="B36">
        <v>2</v>
      </c>
      <c r="C36">
        <v>1269829.2</v>
      </c>
      <c r="D36" t="s">
        <v>737</v>
      </c>
      <c r="E36" t="s">
        <v>645</v>
      </c>
      <c r="F36">
        <v>593153</v>
      </c>
      <c r="G36" s="7">
        <v>593.15300000000002</v>
      </c>
      <c r="H36" t="s">
        <v>720</v>
      </c>
      <c r="I36" s="11">
        <v>2.63E-4</v>
      </c>
      <c r="J36" s="7">
        <v>0.6</v>
      </c>
      <c r="K36" t="s">
        <v>563</v>
      </c>
      <c r="L36">
        <f>INDEX(Val_Min_CO2[],MATCH(Demanda_Interna[[#This Row],[Variaveis Decisão Transporte Silo-Mercado]],Val_Min_CO2[Variável],0),2)</f>
        <v>100366.3</v>
      </c>
      <c r="M36">
        <f>INDEX(Val_min_Custo[],MATCH(Demanda_Interna[[#This Row],[Variaveis Decisão Transporte Silo-Mercado]],Val_min_Custo[Variável],0),2)</f>
        <v>0</v>
      </c>
      <c r="N36">
        <f>INDEX(ITERAC3[],MATCH(Demanda_Interna[[#This Row],[Variaveis Decisão Transporte Silo-Mercado]],ITERAC3[Variável],0),2)</f>
        <v>0</v>
      </c>
      <c r="O36">
        <f>INDEX(ITERAC6[],MATCH(Demanda_Interna[[#This Row],[Variaveis Decisão Transporte Silo-Mercado]],ITERAC6[Variável],0),2)</f>
        <v>0</v>
      </c>
      <c r="P36">
        <v>1.1200000000000001</v>
      </c>
      <c r="Q36" t="str">
        <f>Demanda_Interna[[#This Row],[Mercado]]&amp;Demanda_Interna[[#This Row],[Periodo]]</f>
        <v>São Paulo2</v>
      </c>
      <c r="R36">
        <v>1116.67</v>
      </c>
      <c r="S36" t="str">
        <f>Demanda_Interna[[#This Row],[Mercado Estado]]&amp;Demanda_Interna[[#This Row],[Estado Silo]]</f>
        <v>SPMG</v>
      </c>
      <c r="T36" s="7">
        <f>Demanda_Interna[[#This Row],[ICMS]]*Demanda_Interna[[#This Row],[Coluna1]]</f>
        <v>1250.6704000000002</v>
      </c>
      <c r="U36" t="str">
        <f>INDEX(Produtor_Silo[],MATCH(Demanda_Interna[[#This Row],[Silo]],Produtor_Silo[destino],0),3)</f>
        <v>UBERLÂNDIA-MG</v>
      </c>
    </row>
    <row r="37" spans="1:21" x14ac:dyDescent="0.25">
      <c r="A37" t="s">
        <v>736</v>
      </c>
      <c r="B37">
        <v>2</v>
      </c>
      <c r="C37">
        <v>1269829.2</v>
      </c>
      <c r="D37" t="s">
        <v>737</v>
      </c>
      <c r="E37" t="s">
        <v>646</v>
      </c>
      <c r="F37">
        <v>592414</v>
      </c>
      <c r="G37" s="7">
        <v>592.41399999999999</v>
      </c>
      <c r="H37" t="s">
        <v>720</v>
      </c>
      <c r="I37" s="11">
        <v>2.63E-4</v>
      </c>
      <c r="J37" s="7">
        <v>0.6</v>
      </c>
      <c r="K37" t="s">
        <v>565</v>
      </c>
      <c r="L37">
        <f>INDEX(Val_Min_CO2[],MATCH(Demanda_Interna[[#This Row],[Variaveis Decisão Transporte Silo-Mercado]],Val_Min_CO2[Variável],0),2)</f>
        <v>0</v>
      </c>
      <c r="M37">
        <f>INDEX(Val_min_Custo[],MATCH(Demanda_Interna[[#This Row],[Variaveis Decisão Transporte Silo-Mercado]],Val_min_Custo[Variável],0),2)</f>
        <v>0</v>
      </c>
      <c r="N37">
        <f>INDEX(ITERAC3[],MATCH(Demanda_Interna[[#This Row],[Variaveis Decisão Transporte Silo-Mercado]],ITERAC3[Variável],0),2)</f>
        <v>0</v>
      </c>
      <c r="O37">
        <f>INDEX(ITERAC6[],MATCH(Demanda_Interna[[#This Row],[Variaveis Decisão Transporte Silo-Mercado]],ITERAC6[Variável],0),2)</f>
        <v>0</v>
      </c>
      <c r="P37">
        <v>1.1200000000000001</v>
      </c>
      <c r="Q37" t="str">
        <f>Demanda_Interna[[#This Row],[Mercado]]&amp;Demanda_Interna[[#This Row],[Periodo]]</f>
        <v>São Paulo2</v>
      </c>
      <c r="R37">
        <v>1116.67</v>
      </c>
      <c r="S37" t="str">
        <f>Demanda_Interna[[#This Row],[Mercado Estado]]&amp;Demanda_Interna[[#This Row],[Estado Silo]]</f>
        <v>SPMG</v>
      </c>
      <c r="T37" s="7">
        <f>Demanda_Interna[[#This Row],[ICMS]]*Demanda_Interna[[#This Row],[Coluna1]]</f>
        <v>1250.6704000000002</v>
      </c>
      <c r="U37" t="str">
        <f>INDEX(Produtor_Silo[],MATCH(Demanda_Interna[[#This Row],[Silo]],Produtor_Silo[destino],0),3)</f>
        <v>UBERLÂNDIA-MG</v>
      </c>
    </row>
    <row r="38" spans="1:21" x14ac:dyDescent="0.25">
      <c r="A38" t="s">
        <v>1651</v>
      </c>
      <c r="B38">
        <v>2</v>
      </c>
      <c r="C38">
        <v>130758</v>
      </c>
      <c r="D38" t="s">
        <v>738</v>
      </c>
      <c r="E38" t="s">
        <v>617</v>
      </c>
      <c r="F38">
        <v>3450003</v>
      </c>
      <c r="G38" s="7">
        <v>3450.0030000000002</v>
      </c>
      <c r="H38" t="s">
        <v>705</v>
      </c>
      <c r="I38" s="11">
        <v>2.63E-4</v>
      </c>
      <c r="J38" s="7">
        <v>0.6</v>
      </c>
      <c r="K38" t="s">
        <v>1077</v>
      </c>
      <c r="L38">
        <f>INDEX(Val_Min_CO2[],MATCH(Demanda_Interna[[#This Row],[Variaveis Decisão Transporte Silo-Mercado]],Val_Min_CO2[Variável],0),2)</f>
        <v>0</v>
      </c>
      <c r="M38">
        <f>INDEX(Val_min_Custo[],MATCH(Demanda_Interna[[#This Row],[Variaveis Decisão Transporte Silo-Mercado]],Val_min_Custo[Variável],0),2)</f>
        <v>0</v>
      </c>
      <c r="N38">
        <f>INDEX(ITERAC3[],MATCH(Demanda_Interna[[#This Row],[Variaveis Decisão Transporte Silo-Mercado]],ITERAC3[Variável],0),2)</f>
        <v>0</v>
      </c>
      <c r="O38">
        <f>INDEX(ITERAC6[],MATCH(Demanda_Interna[[#This Row],[Variaveis Decisão Transporte Silo-Mercado]],ITERAC6[Variável],0),2)</f>
        <v>0</v>
      </c>
      <c r="P38">
        <v>1.1200000000000001</v>
      </c>
      <c r="Q38" t="str">
        <f>Demanda_Interna[[#This Row],[Mercado]]&amp;Demanda_Interna[[#This Row],[Periodo]]</f>
        <v>Ceará2</v>
      </c>
      <c r="R38">
        <v>1116.67</v>
      </c>
      <c r="S38" t="str">
        <f>Demanda_Interna[[#This Row],[Mercado Estado]]&amp;Demanda_Interna[[#This Row],[Estado Silo]]</f>
        <v>CEMT</v>
      </c>
      <c r="T38" s="7">
        <f>Demanda_Interna[[#This Row],[ICMS]]*Demanda_Interna[[#This Row],[Coluna1]]</f>
        <v>1250.6704000000002</v>
      </c>
      <c r="U38" t="str">
        <f>INDEX(Produtor_Silo[],MATCH(Demanda_Interna[[#This Row],[Silo]],Produtor_Silo[destino],0),3)</f>
        <v>CAMPO NOVO DO PARECIS-MT</v>
      </c>
    </row>
    <row r="39" spans="1:21" x14ac:dyDescent="0.25">
      <c r="A39" t="s">
        <v>1651</v>
      </c>
      <c r="B39">
        <v>2</v>
      </c>
      <c r="C39">
        <v>130758</v>
      </c>
      <c r="D39" t="s">
        <v>738</v>
      </c>
      <c r="E39" t="s">
        <v>618</v>
      </c>
      <c r="F39">
        <v>3412522</v>
      </c>
      <c r="G39" s="7">
        <v>3412.5219999999999</v>
      </c>
      <c r="H39" t="s">
        <v>705</v>
      </c>
      <c r="I39" s="11">
        <v>2.63E-4</v>
      </c>
      <c r="J39" s="7">
        <v>0.6</v>
      </c>
      <c r="K39" t="s">
        <v>1093</v>
      </c>
      <c r="L39">
        <f>INDEX(Val_Min_CO2[],MATCH(Demanda_Interna[[#This Row],[Variaveis Decisão Transporte Silo-Mercado]],Val_Min_CO2[Variável],0),2)</f>
        <v>0</v>
      </c>
      <c r="M39">
        <f>INDEX(Val_min_Custo[],MATCH(Demanda_Interna[[#This Row],[Variaveis Decisão Transporte Silo-Mercado]],Val_min_Custo[Variável],0),2)</f>
        <v>0</v>
      </c>
      <c r="N39">
        <f>INDEX(ITERAC3[],MATCH(Demanda_Interna[[#This Row],[Variaveis Decisão Transporte Silo-Mercado]],ITERAC3[Variável],0),2)</f>
        <v>0</v>
      </c>
      <c r="O39">
        <f>INDEX(ITERAC6[],MATCH(Demanda_Interna[[#This Row],[Variaveis Decisão Transporte Silo-Mercado]],ITERAC6[Variável],0),2)</f>
        <v>0</v>
      </c>
      <c r="P39">
        <v>1.1200000000000001</v>
      </c>
      <c r="Q39" t="str">
        <f>Demanda_Interna[[#This Row],[Mercado]]&amp;Demanda_Interna[[#This Row],[Periodo]]</f>
        <v>Ceará2</v>
      </c>
      <c r="R39">
        <v>1116.67</v>
      </c>
      <c r="S39" t="str">
        <f>Demanda_Interna[[#This Row],[Mercado Estado]]&amp;Demanda_Interna[[#This Row],[Estado Silo]]</f>
        <v>CEMT</v>
      </c>
      <c r="T39" s="7">
        <f>Demanda_Interna[[#This Row],[ICMS]]*Demanda_Interna[[#This Row],[Coluna1]]</f>
        <v>1250.6704000000002</v>
      </c>
      <c r="U39" t="str">
        <f>INDEX(Produtor_Silo[],MATCH(Demanda_Interna[[#This Row],[Silo]],Produtor_Silo[destino],0),3)</f>
        <v>CAMPO NOVO DO PARECIS-MT</v>
      </c>
    </row>
    <row r="40" spans="1:21" x14ac:dyDescent="0.25">
      <c r="A40" t="s">
        <v>1651</v>
      </c>
      <c r="B40">
        <v>2</v>
      </c>
      <c r="C40">
        <v>130758</v>
      </c>
      <c r="D40" t="s">
        <v>738</v>
      </c>
      <c r="E40" t="s">
        <v>619</v>
      </c>
      <c r="F40">
        <v>3450054</v>
      </c>
      <c r="G40" s="7">
        <v>3450.0540000000001</v>
      </c>
      <c r="H40" t="s">
        <v>705</v>
      </c>
      <c r="I40" s="11">
        <v>2.63E-4</v>
      </c>
      <c r="J40" s="7">
        <v>0.6</v>
      </c>
      <c r="K40" t="s">
        <v>1109</v>
      </c>
      <c r="L40">
        <f>INDEX(Val_Min_CO2[],MATCH(Demanda_Interna[[#This Row],[Variaveis Decisão Transporte Silo-Mercado]],Val_Min_CO2[Variável],0),2)</f>
        <v>0</v>
      </c>
      <c r="M40">
        <f>INDEX(Val_min_Custo[],MATCH(Demanda_Interna[[#This Row],[Variaveis Decisão Transporte Silo-Mercado]],Val_min_Custo[Variável],0),2)</f>
        <v>0</v>
      </c>
      <c r="N40">
        <f>INDEX(ITERAC3[],MATCH(Demanda_Interna[[#This Row],[Variaveis Decisão Transporte Silo-Mercado]],ITERAC3[Variável],0),2)</f>
        <v>0</v>
      </c>
      <c r="O40">
        <f>INDEX(ITERAC6[],MATCH(Demanda_Interna[[#This Row],[Variaveis Decisão Transporte Silo-Mercado]],ITERAC6[Variável],0),2)</f>
        <v>0</v>
      </c>
      <c r="P40">
        <v>1.1200000000000001</v>
      </c>
      <c r="Q40" t="str">
        <f>Demanda_Interna[[#This Row],[Mercado]]&amp;Demanda_Interna[[#This Row],[Periodo]]</f>
        <v>Ceará2</v>
      </c>
      <c r="R40">
        <v>1116.67</v>
      </c>
      <c r="S40" t="str">
        <f>Demanda_Interna[[#This Row],[Mercado Estado]]&amp;Demanda_Interna[[#This Row],[Estado Silo]]</f>
        <v>CEMT</v>
      </c>
      <c r="T40" s="7">
        <f>Demanda_Interna[[#This Row],[ICMS]]*Demanda_Interna[[#This Row],[Coluna1]]</f>
        <v>1250.6704000000002</v>
      </c>
      <c r="U40" t="str">
        <f>INDEX(Produtor_Silo[],MATCH(Demanda_Interna[[#This Row],[Silo]],Produtor_Silo[destino],0),3)</f>
        <v>CAMPO NOVO DO PARECIS-MT</v>
      </c>
    </row>
    <row r="41" spans="1:21" x14ac:dyDescent="0.25">
      <c r="A41" t="s">
        <v>1651</v>
      </c>
      <c r="B41">
        <v>2</v>
      </c>
      <c r="C41">
        <v>130758</v>
      </c>
      <c r="D41" t="s">
        <v>738</v>
      </c>
      <c r="E41" t="s">
        <v>647</v>
      </c>
      <c r="F41">
        <v>3532556</v>
      </c>
      <c r="G41" s="7">
        <v>3532.556</v>
      </c>
      <c r="H41" t="s">
        <v>712</v>
      </c>
      <c r="I41" s="11">
        <v>2.05E-4</v>
      </c>
      <c r="J41" s="7">
        <v>1</v>
      </c>
      <c r="K41" t="s">
        <v>1125</v>
      </c>
      <c r="L41">
        <f>INDEX(Val_Min_CO2[],MATCH(Demanda_Interna[[#This Row],[Variaveis Decisão Transporte Silo-Mercado]],Val_Min_CO2[Variável],0),2)</f>
        <v>0</v>
      </c>
      <c r="M41">
        <f>INDEX(Val_min_Custo[],MATCH(Demanda_Interna[[#This Row],[Variaveis Decisão Transporte Silo-Mercado]],Val_min_Custo[Variável],0),2)</f>
        <v>0</v>
      </c>
      <c r="N41">
        <f>INDEX(ITERAC3[],MATCH(Demanda_Interna[[#This Row],[Variaveis Decisão Transporte Silo-Mercado]],ITERAC3[Variável],0),2)</f>
        <v>0</v>
      </c>
      <c r="O41">
        <f>INDEX(ITERAC6[],MATCH(Demanda_Interna[[#This Row],[Variaveis Decisão Transporte Silo-Mercado]],ITERAC6[Variável],0),2)</f>
        <v>0</v>
      </c>
      <c r="P41">
        <v>1.1200000000000001</v>
      </c>
      <c r="Q41" t="str">
        <f>Demanda_Interna[[#This Row],[Mercado]]&amp;Demanda_Interna[[#This Row],[Periodo]]</f>
        <v>Ceará2</v>
      </c>
      <c r="R41">
        <v>1116.67</v>
      </c>
      <c r="S41" t="str">
        <f>Demanda_Interna[[#This Row],[Mercado Estado]]&amp;Demanda_Interna[[#This Row],[Estado Silo]]</f>
        <v>CEPR</v>
      </c>
      <c r="T41" s="7">
        <f>Demanda_Interna[[#This Row],[ICMS]]*Demanda_Interna[[#This Row],[Coluna1]]</f>
        <v>1250.6704000000002</v>
      </c>
      <c r="U41" t="str">
        <f>INDEX(Produtor_Silo[],MATCH(Demanda_Interna[[#This Row],[Silo]],Produtor_Silo[destino],0),3)</f>
        <v>CASCAVEL-PR</v>
      </c>
    </row>
    <row r="42" spans="1:21" x14ac:dyDescent="0.25">
      <c r="A42" t="s">
        <v>1651</v>
      </c>
      <c r="B42">
        <v>2</v>
      </c>
      <c r="C42">
        <v>130758</v>
      </c>
      <c r="D42" t="s">
        <v>738</v>
      </c>
      <c r="E42" t="s">
        <v>648</v>
      </c>
      <c r="F42">
        <v>3531146</v>
      </c>
      <c r="G42" s="7">
        <v>3531.1460000000002</v>
      </c>
      <c r="H42" t="s">
        <v>712</v>
      </c>
      <c r="I42" s="11">
        <v>2.05E-4</v>
      </c>
      <c r="J42" s="7">
        <v>1</v>
      </c>
      <c r="K42" t="s">
        <v>1141</v>
      </c>
      <c r="L42">
        <f>INDEX(Val_Min_CO2[],MATCH(Demanda_Interna[[#This Row],[Variaveis Decisão Transporte Silo-Mercado]],Val_Min_CO2[Variável],0),2)</f>
        <v>0</v>
      </c>
      <c r="M42">
        <f>INDEX(Val_min_Custo[],MATCH(Demanda_Interna[[#This Row],[Variaveis Decisão Transporte Silo-Mercado]],Val_min_Custo[Variável],0),2)</f>
        <v>0</v>
      </c>
      <c r="N42">
        <f>INDEX(ITERAC3[],MATCH(Demanda_Interna[[#This Row],[Variaveis Decisão Transporte Silo-Mercado]],ITERAC3[Variável],0),2)</f>
        <v>0</v>
      </c>
      <c r="O42">
        <f>INDEX(ITERAC6[],MATCH(Demanda_Interna[[#This Row],[Variaveis Decisão Transporte Silo-Mercado]],ITERAC6[Variável],0),2)</f>
        <v>0</v>
      </c>
      <c r="P42">
        <v>1.1200000000000001</v>
      </c>
      <c r="Q42" t="str">
        <f>Demanda_Interna[[#This Row],[Mercado]]&amp;Demanda_Interna[[#This Row],[Periodo]]</f>
        <v>Ceará2</v>
      </c>
      <c r="R42">
        <v>1116.67</v>
      </c>
      <c r="S42" t="str">
        <f>Demanda_Interna[[#This Row],[Mercado Estado]]&amp;Demanda_Interna[[#This Row],[Estado Silo]]</f>
        <v>CEPR</v>
      </c>
      <c r="T42" s="7">
        <f>Demanda_Interna[[#This Row],[ICMS]]*Demanda_Interna[[#This Row],[Coluna1]]</f>
        <v>1250.6704000000002</v>
      </c>
      <c r="U42" t="str">
        <f>INDEX(Produtor_Silo[],MATCH(Demanda_Interna[[#This Row],[Silo]],Produtor_Silo[destino],0),3)</f>
        <v>CASCAVEL-PR</v>
      </c>
    </row>
    <row r="43" spans="1:21" x14ac:dyDescent="0.25">
      <c r="A43" t="s">
        <v>1651</v>
      </c>
      <c r="B43">
        <v>2</v>
      </c>
      <c r="C43">
        <v>130758</v>
      </c>
      <c r="D43" t="s">
        <v>738</v>
      </c>
      <c r="E43" t="s">
        <v>649</v>
      </c>
      <c r="F43">
        <v>3528880</v>
      </c>
      <c r="G43" s="7">
        <v>3528.88</v>
      </c>
      <c r="H43" t="s">
        <v>712</v>
      </c>
      <c r="I43" s="11">
        <v>2.05E-4</v>
      </c>
      <c r="J43" s="7">
        <v>1</v>
      </c>
      <c r="K43" t="s">
        <v>1157</v>
      </c>
      <c r="L43">
        <f>INDEX(Val_Min_CO2[],MATCH(Demanda_Interna[[#This Row],[Variaveis Decisão Transporte Silo-Mercado]],Val_Min_CO2[Variável],0),2)</f>
        <v>0</v>
      </c>
      <c r="M43">
        <f>INDEX(Val_min_Custo[],MATCH(Demanda_Interna[[#This Row],[Variaveis Decisão Transporte Silo-Mercado]],Val_min_Custo[Variável],0),2)</f>
        <v>0</v>
      </c>
      <c r="N43">
        <f>INDEX(ITERAC3[],MATCH(Demanda_Interna[[#This Row],[Variaveis Decisão Transporte Silo-Mercado]],ITERAC3[Variável],0),2)</f>
        <v>0</v>
      </c>
      <c r="O43">
        <f>INDEX(ITERAC6[],MATCH(Demanda_Interna[[#This Row],[Variaveis Decisão Transporte Silo-Mercado]],ITERAC6[Variável],0),2)</f>
        <v>0</v>
      </c>
      <c r="P43">
        <v>1.1200000000000001</v>
      </c>
      <c r="Q43" t="str">
        <f>Demanda_Interna[[#This Row],[Mercado]]&amp;Demanda_Interna[[#This Row],[Periodo]]</f>
        <v>Ceará2</v>
      </c>
      <c r="R43">
        <v>1116.67</v>
      </c>
      <c r="S43" t="str">
        <f>Demanda_Interna[[#This Row],[Mercado Estado]]&amp;Demanda_Interna[[#This Row],[Estado Silo]]</f>
        <v>CEPR</v>
      </c>
      <c r="T43" s="7">
        <f>Demanda_Interna[[#This Row],[ICMS]]*Demanda_Interna[[#This Row],[Coluna1]]</f>
        <v>1250.6704000000002</v>
      </c>
      <c r="U43" t="str">
        <f>INDEX(Produtor_Silo[],MATCH(Demanda_Interna[[#This Row],[Silo]],Produtor_Silo[destino],0),3)</f>
        <v>CASCAVEL-PR</v>
      </c>
    </row>
    <row r="44" spans="1:21" x14ac:dyDescent="0.25">
      <c r="A44" t="s">
        <v>1651</v>
      </c>
      <c r="B44">
        <v>2</v>
      </c>
      <c r="C44">
        <v>130758</v>
      </c>
      <c r="D44" t="s">
        <v>738</v>
      </c>
      <c r="E44" t="s">
        <v>635</v>
      </c>
      <c r="F44">
        <v>3395502</v>
      </c>
      <c r="G44" s="7">
        <v>3395.502</v>
      </c>
      <c r="H44" t="s">
        <v>715</v>
      </c>
      <c r="I44" s="11">
        <v>2.05E-4</v>
      </c>
      <c r="J44" s="7">
        <v>1</v>
      </c>
      <c r="K44" t="s">
        <v>1173</v>
      </c>
      <c r="L44">
        <f>INDEX(Val_Min_CO2[],MATCH(Demanda_Interna[[#This Row],[Variaveis Decisão Transporte Silo-Mercado]],Val_Min_CO2[Variável],0),2)</f>
        <v>0</v>
      </c>
      <c r="M44">
        <f>INDEX(Val_min_Custo[],MATCH(Demanda_Interna[[#This Row],[Variaveis Decisão Transporte Silo-Mercado]],Val_min_Custo[Variável],0),2)</f>
        <v>0</v>
      </c>
      <c r="N44">
        <f>INDEX(ITERAC3[],MATCH(Demanda_Interna[[#This Row],[Variaveis Decisão Transporte Silo-Mercado]],ITERAC3[Variável],0),2)</f>
        <v>0</v>
      </c>
      <c r="O44">
        <f>INDEX(ITERAC6[],MATCH(Demanda_Interna[[#This Row],[Variaveis Decisão Transporte Silo-Mercado]],ITERAC6[Variável],0),2)</f>
        <v>0</v>
      </c>
      <c r="P44">
        <v>1.1200000000000001</v>
      </c>
      <c r="Q44" t="str">
        <f>Demanda_Interna[[#This Row],[Mercado]]&amp;Demanda_Interna[[#This Row],[Periodo]]</f>
        <v>Ceará2</v>
      </c>
      <c r="R44">
        <v>1116.67</v>
      </c>
      <c r="S44" t="str">
        <f>Demanda_Interna[[#This Row],[Mercado Estado]]&amp;Demanda_Interna[[#This Row],[Estado Silo]]</f>
        <v>CEMS</v>
      </c>
      <c r="T44" s="7">
        <f>Demanda_Interna[[#This Row],[ICMS]]*Demanda_Interna[[#This Row],[Coluna1]]</f>
        <v>1250.6704000000002</v>
      </c>
      <c r="U44" t="str">
        <f>INDEX(Produtor_Silo[],MATCH(Demanda_Interna[[#This Row],[Silo]],Produtor_Silo[destino],0),3)</f>
        <v>DOURADOS-MS</v>
      </c>
    </row>
    <row r="45" spans="1:21" x14ac:dyDescent="0.25">
      <c r="A45" t="s">
        <v>1651</v>
      </c>
      <c r="B45">
        <v>2</v>
      </c>
      <c r="C45">
        <v>130758</v>
      </c>
      <c r="D45" t="s">
        <v>738</v>
      </c>
      <c r="E45" t="s">
        <v>636</v>
      </c>
      <c r="F45">
        <v>3372734</v>
      </c>
      <c r="G45" s="7">
        <v>3372.7339999999999</v>
      </c>
      <c r="H45" t="s">
        <v>715</v>
      </c>
      <c r="I45" s="11">
        <v>2.05E-4</v>
      </c>
      <c r="J45" s="7">
        <v>1</v>
      </c>
      <c r="K45" t="s">
        <v>1189</v>
      </c>
      <c r="L45">
        <f>INDEX(Val_Min_CO2[],MATCH(Demanda_Interna[[#This Row],[Variaveis Decisão Transporte Silo-Mercado]],Val_Min_CO2[Variável],0),2)</f>
        <v>0</v>
      </c>
      <c r="M45">
        <f>INDEX(Val_min_Custo[],MATCH(Demanda_Interna[[#This Row],[Variaveis Decisão Transporte Silo-Mercado]],Val_min_Custo[Variável],0),2)</f>
        <v>0</v>
      </c>
      <c r="N45">
        <f>INDEX(ITERAC3[],MATCH(Demanda_Interna[[#This Row],[Variaveis Decisão Transporte Silo-Mercado]],ITERAC3[Variável],0),2)</f>
        <v>0</v>
      </c>
      <c r="O45">
        <f>INDEX(ITERAC6[],MATCH(Demanda_Interna[[#This Row],[Variaveis Decisão Transporte Silo-Mercado]],ITERAC6[Variável],0),2)</f>
        <v>0</v>
      </c>
      <c r="P45">
        <v>1.1200000000000001</v>
      </c>
      <c r="Q45" t="str">
        <f>Demanda_Interna[[#This Row],[Mercado]]&amp;Demanda_Interna[[#This Row],[Periodo]]</f>
        <v>Ceará2</v>
      </c>
      <c r="R45">
        <v>1116.67</v>
      </c>
      <c r="S45" t="str">
        <f>Demanda_Interna[[#This Row],[Mercado Estado]]&amp;Demanda_Interna[[#This Row],[Estado Silo]]</f>
        <v>CEMS</v>
      </c>
      <c r="T45" s="7">
        <f>Demanda_Interna[[#This Row],[ICMS]]*Demanda_Interna[[#This Row],[Coluna1]]</f>
        <v>1250.6704000000002</v>
      </c>
      <c r="U45" t="str">
        <f>INDEX(Produtor_Silo[],MATCH(Demanda_Interna[[#This Row],[Silo]],Produtor_Silo[destino],0),3)</f>
        <v>DOURADOS-MS</v>
      </c>
    </row>
    <row r="46" spans="1:21" x14ac:dyDescent="0.25">
      <c r="A46" t="s">
        <v>1651</v>
      </c>
      <c r="B46">
        <v>2</v>
      </c>
      <c r="C46">
        <v>130758</v>
      </c>
      <c r="D46" t="s">
        <v>738</v>
      </c>
      <c r="E46" t="s">
        <v>637</v>
      </c>
      <c r="F46">
        <v>3389650</v>
      </c>
      <c r="G46" s="7">
        <v>3389.65</v>
      </c>
      <c r="H46" t="s">
        <v>715</v>
      </c>
      <c r="I46" s="11">
        <v>2.05E-4</v>
      </c>
      <c r="J46" s="7">
        <v>1</v>
      </c>
      <c r="K46" t="s">
        <v>1205</v>
      </c>
      <c r="L46">
        <f>INDEX(Val_Min_CO2[],MATCH(Demanda_Interna[[#This Row],[Variaveis Decisão Transporte Silo-Mercado]],Val_Min_CO2[Variável],0),2)</f>
        <v>0</v>
      </c>
      <c r="M46">
        <f>INDEX(Val_min_Custo[],MATCH(Demanda_Interna[[#This Row],[Variaveis Decisão Transporte Silo-Mercado]],Val_min_Custo[Variável],0),2)</f>
        <v>0</v>
      </c>
      <c r="N46">
        <f>INDEX(ITERAC3[],MATCH(Demanda_Interna[[#This Row],[Variaveis Decisão Transporte Silo-Mercado]],ITERAC3[Variável],0),2)</f>
        <v>0</v>
      </c>
      <c r="O46">
        <f>INDEX(ITERAC6[],MATCH(Demanda_Interna[[#This Row],[Variaveis Decisão Transporte Silo-Mercado]],ITERAC6[Variável],0),2)</f>
        <v>0</v>
      </c>
      <c r="P46">
        <v>1.1200000000000001</v>
      </c>
      <c r="Q46" t="str">
        <f>Demanda_Interna[[#This Row],[Mercado]]&amp;Demanda_Interna[[#This Row],[Periodo]]</f>
        <v>Ceará2</v>
      </c>
      <c r="R46">
        <v>1116.67</v>
      </c>
      <c r="S46" t="str">
        <f>Demanda_Interna[[#This Row],[Mercado Estado]]&amp;Demanda_Interna[[#This Row],[Estado Silo]]</f>
        <v>CEMS</v>
      </c>
      <c r="T46" s="7">
        <f>Demanda_Interna[[#This Row],[ICMS]]*Demanda_Interna[[#This Row],[Coluna1]]</f>
        <v>1250.6704000000002</v>
      </c>
      <c r="U46" t="str">
        <f>INDEX(Produtor_Silo[],MATCH(Demanda_Interna[[#This Row],[Silo]],Produtor_Silo[destino],0),3)</f>
        <v>DOURADOS-MS</v>
      </c>
    </row>
    <row r="47" spans="1:21" x14ac:dyDescent="0.25">
      <c r="A47" t="s">
        <v>1651</v>
      </c>
      <c r="B47">
        <v>2</v>
      </c>
      <c r="C47">
        <v>130758</v>
      </c>
      <c r="D47" t="s">
        <v>738</v>
      </c>
      <c r="E47" t="s">
        <v>629</v>
      </c>
      <c r="F47">
        <v>2634303</v>
      </c>
      <c r="G47" s="7">
        <v>2634.3029999999999</v>
      </c>
      <c r="H47" t="s">
        <v>718</v>
      </c>
      <c r="I47" s="11">
        <v>2.63E-4</v>
      </c>
      <c r="J47" s="7">
        <v>0.6</v>
      </c>
      <c r="K47" t="s">
        <v>1221</v>
      </c>
      <c r="L47">
        <f>INDEX(Val_Min_CO2[],MATCH(Demanda_Interna[[#This Row],[Variaveis Decisão Transporte Silo-Mercado]],Val_Min_CO2[Variável],0),2)</f>
        <v>0</v>
      </c>
      <c r="M47">
        <f>INDEX(Val_min_Custo[],MATCH(Demanda_Interna[[#This Row],[Variaveis Decisão Transporte Silo-Mercado]],Val_min_Custo[Variável],0),2)</f>
        <v>0</v>
      </c>
      <c r="N47">
        <f>INDEX(ITERAC3[],MATCH(Demanda_Interna[[#This Row],[Variaveis Decisão Transporte Silo-Mercado]],ITERAC3[Variável],0),2)</f>
        <v>0</v>
      </c>
      <c r="O47">
        <f>INDEX(ITERAC6[],MATCH(Demanda_Interna[[#This Row],[Variaveis Decisão Transporte Silo-Mercado]],ITERAC6[Variável],0),2)</f>
        <v>0</v>
      </c>
      <c r="P47">
        <v>1.1200000000000001</v>
      </c>
      <c r="Q47" t="str">
        <f>Demanda_Interna[[#This Row],[Mercado]]&amp;Demanda_Interna[[#This Row],[Periodo]]</f>
        <v>Ceará2</v>
      </c>
      <c r="R47">
        <v>1116.67</v>
      </c>
      <c r="S47" t="str">
        <f>Demanda_Interna[[#This Row],[Mercado Estado]]&amp;Demanda_Interna[[#This Row],[Estado Silo]]</f>
        <v>CEGO</v>
      </c>
      <c r="T47" s="7">
        <f>Demanda_Interna[[#This Row],[ICMS]]*Demanda_Interna[[#This Row],[Coluna1]]</f>
        <v>1250.6704000000002</v>
      </c>
      <c r="U47" t="str">
        <f>INDEX(Produtor_Silo[],MATCH(Demanda_Interna[[#This Row],[Silo]],Produtor_Silo[destino],0),3)</f>
        <v>JATAÍ-GO</v>
      </c>
    </row>
    <row r="48" spans="1:21" x14ac:dyDescent="0.25">
      <c r="A48" t="s">
        <v>1651</v>
      </c>
      <c r="B48">
        <v>2</v>
      </c>
      <c r="C48">
        <v>130758</v>
      </c>
      <c r="D48" t="s">
        <v>738</v>
      </c>
      <c r="E48" t="s">
        <v>630</v>
      </c>
      <c r="F48">
        <v>2633884</v>
      </c>
      <c r="G48" s="7">
        <v>2633.884</v>
      </c>
      <c r="H48" t="s">
        <v>718</v>
      </c>
      <c r="I48" s="11">
        <v>2.63E-4</v>
      </c>
      <c r="J48" s="7">
        <v>0.6</v>
      </c>
      <c r="K48" t="s">
        <v>1237</v>
      </c>
      <c r="L48">
        <f>INDEX(Val_Min_CO2[],MATCH(Demanda_Interna[[#This Row],[Variaveis Decisão Transporte Silo-Mercado]],Val_Min_CO2[Variável],0),2)</f>
        <v>0</v>
      </c>
      <c r="M48">
        <f>INDEX(Val_min_Custo[],MATCH(Demanda_Interna[[#This Row],[Variaveis Decisão Transporte Silo-Mercado]],Val_min_Custo[Variável],0),2)</f>
        <v>0</v>
      </c>
      <c r="N48">
        <f>INDEX(ITERAC3[],MATCH(Demanda_Interna[[#This Row],[Variaveis Decisão Transporte Silo-Mercado]],ITERAC3[Variável],0),2)</f>
        <v>0</v>
      </c>
      <c r="O48">
        <f>INDEX(ITERAC6[],MATCH(Demanda_Interna[[#This Row],[Variaveis Decisão Transporte Silo-Mercado]],ITERAC6[Variável],0),2)</f>
        <v>0</v>
      </c>
      <c r="P48">
        <v>1.1200000000000001</v>
      </c>
      <c r="Q48" t="str">
        <f>Demanda_Interna[[#This Row],[Mercado]]&amp;Demanda_Interna[[#This Row],[Periodo]]</f>
        <v>Ceará2</v>
      </c>
      <c r="R48">
        <v>1116.67</v>
      </c>
      <c r="S48" t="str">
        <f>Demanda_Interna[[#This Row],[Mercado Estado]]&amp;Demanda_Interna[[#This Row],[Estado Silo]]</f>
        <v>CEGO</v>
      </c>
      <c r="T48" s="7">
        <f>Demanda_Interna[[#This Row],[ICMS]]*Demanda_Interna[[#This Row],[Coluna1]]</f>
        <v>1250.6704000000002</v>
      </c>
      <c r="U48" t="str">
        <f>INDEX(Produtor_Silo[],MATCH(Demanda_Interna[[#This Row],[Silo]],Produtor_Silo[destino],0),3)</f>
        <v>JATAÍ-GO</v>
      </c>
    </row>
    <row r="49" spans="1:21" x14ac:dyDescent="0.25">
      <c r="A49" t="s">
        <v>1651</v>
      </c>
      <c r="B49">
        <v>2</v>
      </c>
      <c r="C49">
        <v>130758</v>
      </c>
      <c r="D49" t="s">
        <v>738</v>
      </c>
      <c r="E49" t="s">
        <v>631</v>
      </c>
      <c r="F49">
        <v>2631834</v>
      </c>
      <c r="G49" s="7">
        <v>2631.8339999999998</v>
      </c>
      <c r="H49" t="s">
        <v>718</v>
      </c>
      <c r="I49" s="11">
        <v>2.63E-4</v>
      </c>
      <c r="J49" s="7">
        <v>0.6</v>
      </c>
      <c r="K49" t="s">
        <v>1253</v>
      </c>
      <c r="L49">
        <f>INDEX(Val_Min_CO2[],MATCH(Demanda_Interna[[#This Row],[Variaveis Decisão Transporte Silo-Mercado]],Val_Min_CO2[Variável],0),2)</f>
        <v>0</v>
      </c>
      <c r="M49">
        <f>INDEX(Val_min_Custo[],MATCH(Demanda_Interna[[#This Row],[Variaveis Decisão Transporte Silo-Mercado]],Val_min_Custo[Variável],0),2)</f>
        <v>0</v>
      </c>
      <c r="N49">
        <f>INDEX(ITERAC3[],MATCH(Demanda_Interna[[#This Row],[Variaveis Decisão Transporte Silo-Mercado]],ITERAC3[Variável],0),2)</f>
        <v>0</v>
      </c>
      <c r="O49">
        <f>INDEX(ITERAC6[],MATCH(Demanda_Interna[[#This Row],[Variaveis Decisão Transporte Silo-Mercado]],ITERAC6[Variável],0),2)</f>
        <v>0</v>
      </c>
      <c r="P49">
        <v>1.1200000000000001</v>
      </c>
      <c r="Q49" t="str">
        <f>Demanda_Interna[[#This Row],[Mercado]]&amp;Demanda_Interna[[#This Row],[Periodo]]</f>
        <v>Ceará2</v>
      </c>
      <c r="R49">
        <v>1116.67</v>
      </c>
      <c r="S49" t="str">
        <f>Demanda_Interna[[#This Row],[Mercado Estado]]&amp;Demanda_Interna[[#This Row],[Estado Silo]]</f>
        <v>CEGO</v>
      </c>
      <c r="T49" s="7">
        <f>Demanda_Interna[[#This Row],[ICMS]]*Demanda_Interna[[#This Row],[Coluna1]]</f>
        <v>1250.6704000000002</v>
      </c>
      <c r="U49" t="str">
        <f>INDEX(Produtor_Silo[],MATCH(Demanda_Interna[[#This Row],[Silo]],Produtor_Silo[destino],0),3)</f>
        <v>JATAÍ-GO</v>
      </c>
    </row>
    <row r="50" spans="1:21" x14ac:dyDescent="0.25">
      <c r="A50" t="s">
        <v>1651</v>
      </c>
      <c r="B50">
        <v>2</v>
      </c>
      <c r="C50">
        <v>130758</v>
      </c>
      <c r="D50" t="s">
        <v>738</v>
      </c>
      <c r="E50" t="s">
        <v>638</v>
      </c>
      <c r="F50">
        <v>3358091</v>
      </c>
      <c r="G50" s="7">
        <v>3358.0909999999999</v>
      </c>
      <c r="H50" t="s">
        <v>715</v>
      </c>
      <c r="I50" s="11">
        <v>2.05E-4</v>
      </c>
      <c r="J50" s="7">
        <v>1</v>
      </c>
      <c r="K50" t="s">
        <v>1269</v>
      </c>
      <c r="L50">
        <f>INDEX(Val_Min_CO2[],MATCH(Demanda_Interna[[#This Row],[Variaveis Decisão Transporte Silo-Mercado]],Val_Min_CO2[Variável],0),2)</f>
        <v>0</v>
      </c>
      <c r="M50">
        <f>INDEX(Val_min_Custo[],MATCH(Demanda_Interna[[#This Row],[Variaveis Decisão Transporte Silo-Mercado]],Val_min_Custo[Variável],0),2)</f>
        <v>0</v>
      </c>
      <c r="N50">
        <f>INDEX(ITERAC3[],MATCH(Demanda_Interna[[#This Row],[Variaveis Decisão Transporte Silo-Mercado]],ITERAC3[Variável],0),2)</f>
        <v>0</v>
      </c>
      <c r="O50">
        <f>INDEX(ITERAC6[],MATCH(Demanda_Interna[[#This Row],[Variaveis Decisão Transporte Silo-Mercado]],ITERAC6[Variável],0),2)</f>
        <v>0</v>
      </c>
      <c r="P50">
        <v>1.1200000000000001</v>
      </c>
      <c r="Q50" t="str">
        <f>Demanda_Interna[[#This Row],[Mercado]]&amp;Demanda_Interna[[#This Row],[Periodo]]</f>
        <v>Ceará2</v>
      </c>
      <c r="R50">
        <v>1116.67</v>
      </c>
      <c r="S50" t="str">
        <f>Demanda_Interna[[#This Row],[Mercado Estado]]&amp;Demanda_Interna[[#This Row],[Estado Silo]]</f>
        <v>CEMS</v>
      </c>
      <c r="T50" s="7">
        <f>Demanda_Interna[[#This Row],[ICMS]]*Demanda_Interna[[#This Row],[Coluna1]]</f>
        <v>1250.6704000000002</v>
      </c>
      <c r="U50" t="str">
        <f>INDEX(Produtor_Silo[],MATCH(Demanda_Interna[[#This Row],[Silo]],Produtor_Silo[destino],0),3)</f>
        <v>MARACAJU-MS</v>
      </c>
    </row>
    <row r="51" spans="1:21" x14ac:dyDescent="0.25">
      <c r="A51" t="s">
        <v>1651</v>
      </c>
      <c r="B51">
        <v>2</v>
      </c>
      <c r="C51">
        <v>130758</v>
      </c>
      <c r="D51" t="s">
        <v>738</v>
      </c>
      <c r="E51" t="s">
        <v>639</v>
      </c>
      <c r="F51">
        <v>3359500</v>
      </c>
      <c r="G51" s="7">
        <v>3359.5</v>
      </c>
      <c r="H51" t="s">
        <v>715</v>
      </c>
      <c r="I51" s="11">
        <v>2.05E-4</v>
      </c>
      <c r="J51" s="7">
        <v>1</v>
      </c>
      <c r="K51" t="s">
        <v>1285</v>
      </c>
      <c r="L51">
        <f>INDEX(Val_Min_CO2[],MATCH(Demanda_Interna[[#This Row],[Variaveis Decisão Transporte Silo-Mercado]],Val_Min_CO2[Variável],0),2)</f>
        <v>0</v>
      </c>
      <c r="M51">
        <f>INDEX(Val_min_Custo[],MATCH(Demanda_Interna[[#This Row],[Variaveis Decisão Transporte Silo-Mercado]],Val_min_Custo[Variável],0),2)</f>
        <v>0</v>
      </c>
      <c r="N51">
        <f>INDEX(ITERAC3[],MATCH(Demanda_Interna[[#This Row],[Variaveis Decisão Transporte Silo-Mercado]],ITERAC3[Variável],0),2)</f>
        <v>0</v>
      </c>
      <c r="O51">
        <f>INDEX(ITERAC6[],MATCH(Demanda_Interna[[#This Row],[Variaveis Decisão Transporte Silo-Mercado]],ITERAC6[Variável],0),2)</f>
        <v>0</v>
      </c>
      <c r="P51">
        <v>1.1200000000000001</v>
      </c>
      <c r="Q51" t="str">
        <f>Demanda_Interna[[#This Row],[Mercado]]&amp;Demanda_Interna[[#This Row],[Periodo]]</f>
        <v>Ceará2</v>
      </c>
      <c r="R51">
        <v>1116.67</v>
      </c>
      <c r="S51" t="str">
        <f>Demanda_Interna[[#This Row],[Mercado Estado]]&amp;Demanda_Interna[[#This Row],[Estado Silo]]</f>
        <v>CEMS</v>
      </c>
      <c r="T51" s="7">
        <f>Demanda_Interna[[#This Row],[ICMS]]*Demanda_Interna[[#This Row],[Coluna1]]</f>
        <v>1250.6704000000002</v>
      </c>
      <c r="U51" t="str">
        <f>INDEX(Produtor_Silo[],MATCH(Demanda_Interna[[#This Row],[Silo]],Produtor_Silo[destino],0),3)</f>
        <v>MARACAJU-MS</v>
      </c>
    </row>
    <row r="52" spans="1:21" x14ac:dyDescent="0.25">
      <c r="A52" t="s">
        <v>1651</v>
      </c>
      <c r="B52">
        <v>2</v>
      </c>
      <c r="C52">
        <v>130758</v>
      </c>
      <c r="D52" t="s">
        <v>738</v>
      </c>
      <c r="E52" t="s">
        <v>640</v>
      </c>
      <c r="F52">
        <v>3326586</v>
      </c>
      <c r="G52" s="7">
        <v>3326.5859999999998</v>
      </c>
      <c r="H52" t="s">
        <v>715</v>
      </c>
      <c r="I52" s="11">
        <v>2.05E-4</v>
      </c>
      <c r="J52" s="7">
        <v>1</v>
      </c>
      <c r="K52" t="s">
        <v>1301</v>
      </c>
      <c r="L52">
        <f>INDEX(Val_Min_CO2[],MATCH(Demanda_Interna[[#This Row],[Variaveis Decisão Transporte Silo-Mercado]],Val_Min_CO2[Variável],0),2)</f>
        <v>0</v>
      </c>
      <c r="M52">
        <f>INDEX(Val_min_Custo[],MATCH(Demanda_Interna[[#This Row],[Variaveis Decisão Transporte Silo-Mercado]],Val_min_Custo[Variável],0),2)</f>
        <v>0</v>
      </c>
      <c r="N52">
        <f>INDEX(ITERAC3[],MATCH(Demanda_Interna[[#This Row],[Variaveis Decisão Transporte Silo-Mercado]],ITERAC3[Variável],0),2)</f>
        <v>0</v>
      </c>
      <c r="O52">
        <f>INDEX(ITERAC6[],MATCH(Demanda_Interna[[#This Row],[Variaveis Decisão Transporte Silo-Mercado]],ITERAC6[Variável],0),2)</f>
        <v>0</v>
      </c>
      <c r="P52">
        <v>1.1200000000000001</v>
      </c>
      <c r="Q52" t="str">
        <f>Demanda_Interna[[#This Row],[Mercado]]&amp;Demanda_Interna[[#This Row],[Periodo]]</f>
        <v>Ceará2</v>
      </c>
      <c r="R52">
        <v>1116.67</v>
      </c>
      <c r="S52" t="str">
        <f>Demanda_Interna[[#This Row],[Mercado Estado]]&amp;Demanda_Interna[[#This Row],[Estado Silo]]</f>
        <v>CEMS</v>
      </c>
      <c r="T52" s="7">
        <f>Demanda_Interna[[#This Row],[ICMS]]*Demanda_Interna[[#This Row],[Coluna1]]</f>
        <v>1250.6704000000002</v>
      </c>
      <c r="U52" t="str">
        <f>INDEX(Produtor_Silo[],MATCH(Demanda_Interna[[#This Row],[Silo]],Produtor_Silo[destino],0),3)</f>
        <v>MARACAJU-MS</v>
      </c>
    </row>
    <row r="53" spans="1:21" x14ac:dyDescent="0.25">
      <c r="A53" t="s">
        <v>1651</v>
      </c>
      <c r="B53">
        <v>2</v>
      </c>
      <c r="C53">
        <v>130758</v>
      </c>
      <c r="D53" t="s">
        <v>738</v>
      </c>
      <c r="E53" t="s">
        <v>620</v>
      </c>
      <c r="F53">
        <v>3197171</v>
      </c>
      <c r="G53" s="7">
        <v>3197.1709999999998</v>
      </c>
      <c r="H53" t="s">
        <v>705</v>
      </c>
      <c r="I53" s="11">
        <v>2.63E-4</v>
      </c>
      <c r="J53" s="7">
        <v>0.6</v>
      </c>
      <c r="K53" t="s">
        <v>1317</v>
      </c>
      <c r="L53">
        <f>INDEX(Val_Min_CO2[],MATCH(Demanda_Interna[[#This Row],[Variaveis Decisão Transporte Silo-Mercado]],Val_Min_CO2[Variável],0),2)</f>
        <v>0</v>
      </c>
      <c r="M53">
        <f>INDEX(Val_min_Custo[],MATCH(Demanda_Interna[[#This Row],[Variaveis Decisão Transporte Silo-Mercado]],Val_min_Custo[Variável],0),2)</f>
        <v>0</v>
      </c>
      <c r="N53">
        <f>INDEX(ITERAC3[],MATCH(Demanda_Interna[[#This Row],[Variaveis Decisão Transporte Silo-Mercado]],ITERAC3[Variável],0),2)</f>
        <v>0</v>
      </c>
      <c r="O53">
        <f>INDEX(ITERAC6[],MATCH(Demanda_Interna[[#This Row],[Variaveis Decisão Transporte Silo-Mercado]],ITERAC6[Variável],0),2)</f>
        <v>0</v>
      </c>
      <c r="P53">
        <v>1.1200000000000001</v>
      </c>
      <c r="Q53" t="str">
        <f>Demanda_Interna[[#This Row],[Mercado]]&amp;Demanda_Interna[[#This Row],[Periodo]]</f>
        <v>Ceará2</v>
      </c>
      <c r="R53">
        <v>1116.67</v>
      </c>
      <c r="S53" t="str">
        <f>Demanda_Interna[[#This Row],[Mercado Estado]]&amp;Demanda_Interna[[#This Row],[Estado Silo]]</f>
        <v>CEMT</v>
      </c>
      <c r="T53" s="7">
        <f>Demanda_Interna[[#This Row],[ICMS]]*Demanda_Interna[[#This Row],[Coluna1]]</f>
        <v>1250.6704000000002</v>
      </c>
      <c r="U53" t="str">
        <f>INDEX(Produtor_Silo[],MATCH(Demanda_Interna[[#This Row],[Silo]],Produtor_Silo[destino],0),3)</f>
        <v>NOVA MUTUM-MT</v>
      </c>
    </row>
    <row r="54" spans="1:21" x14ac:dyDescent="0.25">
      <c r="A54" t="s">
        <v>1651</v>
      </c>
      <c r="B54">
        <v>2</v>
      </c>
      <c r="C54">
        <v>130758</v>
      </c>
      <c r="D54" t="s">
        <v>738</v>
      </c>
      <c r="E54" t="s">
        <v>621</v>
      </c>
      <c r="F54">
        <v>3199161</v>
      </c>
      <c r="G54" s="7">
        <v>3199.1610000000001</v>
      </c>
      <c r="H54" t="s">
        <v>705</v>
      </c>
      <c r="I54" s="11">
        <v>2.63E-4</v>
      </c>
      <c r="J54" s="7">
        <v>0.6</v>
      </c>
      <c r="K54" t="s">
        <v>1333</v>
      </c>
      <c r="L54">
        <f>INDEX(Val_Min_CO2[],MATCH(Demanda_Interna[[#This Row],[Variaveis Decisão Transporte Silo-Mercado]],Val_Min_CO2[Variável],0),2)</f>
        <v>0</v>
      </c>
      <c r="M54">
        <f>INDEX(Val_min_Custo[],MATCH(Demanda_Interna[[#This Row],[Variaveis Decisão Transporte Silo-Mercado]],Val_min_Custo[Variável],0),2)</f>
        <v>0</v>
      </c>
      <c r="N54">
        <f>INDEX(ITERAC3[],MATCH(Demanda_Interna[[#This Row],[Variaveis Decisão Transporte Silo-Mercado]],ITERAC3[Variável],0),2)</f>
        <v>0</v>
      </c>
      <c r="O54">
        <f>INDEX(ITERAC6[],MATCH(Demanda_Interna[[#This Row],[Variaveis Decisão Transporte Silo-Mercado]],ITERAC6[Variável],0),2)</f>
        <v>0</v>
      </c>
      <c r="P54">
        <v>1.1200000000000001</v>
      </c>
      <c r="Q54" t="str">
        <f>Demanda_Interna[[#This Row],[Mercado]]&amp;Demanda_Interna[[#This Row],[Periodo]]</f>
        <v>Ceará2</v>
      </c>
      <c r="R54">
        <v>1116.67</v>
      </c>
      <c r="S54" t="str">
        <f>Demanda_Interna[[#This Row],[Mercado Estado]]&amp;Demanda_Interna[[#This Row],[Estado Silo]]</f>
        <v>CEMT</v>
      </c>
      <c r="T54" s="7">
        <f>Demanda_Interna[[#This Row],[ICMS]]*Demanda_Interna[[#This Row],[Coluna1]]</f>
        <v>1250.6704000000002</v>
      </c>
      <c r="U54" t="str">
        <f>INDEX(Produtor_Silo[],MATCH(Demanda_Interna[[#This Row],[Silo]],Produtor_Silo[destino],0),3)</f>
        <v>NOVA MUTUM-MT</v>
      </c>
    </row>
    <row r="55" spans="1:21" x14ac:dyDescent="0.25">
      <c r="A55" t="s">
        <v>1651</v>
      </c>
      <c r="B55">
        <v>2</v>
      </c>
      <c r="C55">
        <v>130758</v>
      </c>
      <c r="D55" t="s">
        <v>738</v>
      </c>
      <c r="E55" t="s">
        <v>622</v>
      </c>
      <c r="F55">
        <v>3180952</v>
      </c>
      <c r="G55" s="7">
        <v>3180.9520000000002</v>
      </c>
      <c r="H55" t="s">
        <v>705</v>
      </c>
      <c r="I55" s="11">
        <v>2.63E-4</v>
      </c>
      <c r="J55" s="7">
        <v>0.6</v>
      </c>
      <c r="K55" t="s">
        <v>1349</v>
      </c>
      <c r="L55">
        <f>INDEX(Val_Min_CO2[],MATCH(Demanda_Interna[[#This Row],[Variaveis Decisão Transporte Silo-Mercado]],Val_Min_CO2[Variável],0),2)</f>
        <v>0</v>
      </c>
      <c r="M55">
        <f>INDEX(Val_min_Custo[],MATCH(Demanda_Interna[[#This Row],[Variaveis Decisão Transporte Silo-Mercado]],Val_min_Custo[Variável],0),2)</f>
        <v>0</v>
      </c>
      <c r="N55">
        <f>INDEX(ITERAC3[],MATCH(Demanda_Interna[[#This Row],[Variaveis Decisão Transporte Silo-Mercado]],ITERAC3[Variável],0),2)</f>
        <v>0</v>
      </c>
      <c r="O55">
        <f>INDEX(ITERAC6[],MATCH(Demanda_Interna[[#This Row],[Variaveis Decisão Transporte Silo-Mercado]],ITERAC6[Variável],0),2)</f>
        <v>0</v>
      </c>
      <c r="P55">
        <v>1.1200000000000001</v>
      </c>
      <c r="Q55" t="str">
        <f>Demanda_Interna[[#This Row],[Mercado]]&amp;Demanda_Interna[[#This Row],[Periodo]]</f>
        <v>Ceará2</v>
      </c>
      <c r="R55">
        <v>1116.67</v>
      </c>
      <c r="S55" t="str">
        <f>Demanda_Interna[[#This Row],[Mercado Estado]]&amp;Demanda_Interna[[#This Row],[Estado Silo]]</f>
        <v>CEMT</v>
      </c>
      <c r="T55" s="7">
        <f>Demanda_Interna[[#This Row],[ICMS]]*Demanda_Interna[[#This Row],[Coluna1]]</f>
        <v>1250.6704000000002</v>
      </c>
      <c r="U55" t="str">
        <f>INDEX(Produtor_Silo[],MATCH(Demanda_Interna[[#This Row],[Silo]],Produtor_Silo[destino],0),3)</f>
        <v>NOVA MUTUM-MT</v>
      </c>
    </row>
    <row r="56" spans="1:21" x14ac:dyDescent="0.25">
      <c r="A56" t="s">
        <v>1651</v>
      </c>
      <c r="B56">
        <v>2</v>
      </c>
      <c r="C56">
        <v>130758</v>
      </c>
      <c r="D56" t="s">
        <v>738</v>
      </c>
      <c r="E56" t="s">
        <v>623</v>
      </c>
      <c r="F56">
        <v>3190553</v>
      </c>
      <c r="G56" s="7">
        <v>3190.5529999999999</v>
      </c>
      <c r="H56" t="s">
        <v>705</v>
      </c>
      <c r="I56" s="11">
        <v>2.63E-4</v>
      </c>
      <c r="J56" s="7">
        <v>0.6</v>
      </c>
      <c r="K56" t="s">
        <v>1365</v>
      </c>
      <c r="L56">
        <f>INDEX(Val_Min_CO2[],MATCH(Demanda_Interna[[#This Row],[Variaveis Decisão Transporte Silo-Mercado]],Val_Min_CO2[Variável],0),2)</f>
        <v>0</v>
      </c>
      <c r="M56">
        <f>INDEX(Val_min_Custo[],MATCH(Demanda_Interna[[#This Row],[Variaveis Decisão Transporte Silo-Mercado]],Val_min_Custo[Variável],0),2)</f>
        <v>0</v>
      </c>
      <c r="N56">
        <f>INDEX(ITERAC3[],MATCH(Demanda_Interna[[#This Row],[Variaveis Decisão Transporte Silo-Mercado]],ITERAC3[Variável],0),2)</f>
        <v>0</v>
      </c>
      <c r="O56">
        <f>INDEX(ITERAC6[],MATCH(Demanda_Interna[[#This Row],[Variaveis Decisão Transporte Silo-Mercado]],ITERAC6[Variável],0),2)</f>
        <v>0</v>
      </c>
      <c r="P56">
        <v>1.1200000000000001</v>
      </c>
      <c r="Q56" t="str">
        <f>Demanda_Interna[[#This Row],[Mercado]]&amp;Demanda_Interna[[#This Row],[Periodo]]</f>
        <v>Ceará2</v>
      </c>
      <c r="R56">
        <v>1116.67</v>
      </c>
      <c r="S56" t="str">
        <f>Demanda_Interna[[#This Row],[Mercado Estado]]&amp;Demanda_Interna[[#This Row],[Estado Silo]]</f>
        <v>CEMT</v>
      </c>
      <c r="T56" s="7">
        <f>Demanda_Interna[[#This Row],[ICMS]]*Demanda_Interna[[#This Row],[Coluna1]]</f>
        <v>1250.6704000000002</v>
      </c>
      <c r="U56" t="str">
        <f>INDEX(Produtor_Silo[],MATCH(Demanda_Interna[[#This Row],[Silo]],Produtor_Silo[destino],0),3)</f>
        <v>NOVA UBIRATÃ-MT</v>
      </c>
    </row>
    <row r="57" spans="1:21" x14ac:dyDescent="0.25">
      <c r="A57" t="s">
        <v>1651</v>
      </c>
      <c r="B57">
        <v>2</v>
      </c>
      <c r="C57">
        <v>130758</v>
      </c>
      <c r="D57" t="s">
        <v>738</v>
      </c>
      <c r="E57" t="s">
        <v>624</v>
      </c>
      <c r="F57">
        <v>3053109</v>
      </c>
      <c r="G57" s="7">
        <v>3053.1089999999999</v>
      </c>
      <c r="H57" t="s">
        <v>705</v>
      </c>
      <c r="I57" s="11">
        <v>2.63E-4</v>
      </c>
      <c r="J57" s="7">
        <v>0.6</v>
      </c>
      <c r="K57" t="s">
        <v>1381</v>
      </c>
      <c r="L57">
        <f>INDEX(Val_Min_CO2[],MATCH(Demanda_Interna[[#This Row],[Variaveis Decisão Transporte Silo-Mercado]],Val_Min_CO2[Variável],0),2)</f>
        <v>0</v>
      </c>
      <c r="M57">
        <f>INDEX(Val_min_Custo[],MATCH(Demanda_Interna[[#This Row],[Variaveis Decisão Transporte Silo-Mercado]],Val_min_Custo[Variável],0),2)</f>
        <v>0</v>
      </c>
      <c r="N57">
        <f>INDEX(ITERAC3[],MATCH(Demanda_Interna[[#This Row],[Variaveis Decisão Transporte Silo-Mercado]],ITERAC3[Variável],0),2)</f>
        <v>0</v>
      </c>
      <c r="O57">
        <f>INDEX(ITERAC6[],MATCH(Demanda_Interna[[#This Row],[Variaveis Decisão Transporte Silo-Mercado]],ITERAC6[Variável],0),2)</f>
        <v>0</v>
      </c>
      <c r="P57">
        <v>1.1200000000000001</v>
      </c>
      <c r="Q57" t="str">
        <f>Demanda_Interna[[#This Row],[Mercado]]&amp;Demanda_Interna[[#This Row],[Periodo]]</f>
        <v>Ceará2</v>
      </c>
      <c r="R57">
        <v>1116.67</v>
      </c>
      <c r="S57" t="str">
        <f>Demanda_Interna[[#This Row],[Mercado Estado]]&amp;Demanda_Interna[[#This Row],[Estado Silo]]</f>
        <v>CEMT</v>
      </c>
      <c r="T57" s="7">
        <f>Demanda_Interna[[#This Row],[ICMS]]*Demanda_Interna[[#This Row],[Coluna1]]</f>
        <v>1250.6704000000002</v>
      </c>
      <c r="U57" t="str">
        <f>INDEX(Produtor_Silo[],MATCH(Demanda_Interna[[#This Row],[Silo]],Produtor_Silo[destino],0),3)</f>
        <v>NOVA UBIRATÃ-MT</v>
      </c>
    </row>
    <row r="58" spans="1:21" x14ac:dyDescent="0.25">
      <c r="A58" t="s">
        <v>1651</v>
      </c>
      <c r="B58">
        <v>2</v>
      </c>
      <c r="C58">
        <v>130758</v>
      </c>
      <c r="D58" t="s">
        <v>738</v>
      </c>
      <c r="E58" t="s">
        <v>625</v>
      </c>
      <c r="F58">
        <v>3120598</v>
      </c>
      <c r="G58" s="7">
        <v>3120.598</v>
      </c>
      <c r="H58" t="s">
        <v>705</v>
      </c>
      <c r="I58" s="11">
        <v>2.63E-4</v>
      </c>
      <c r="J58" s="7">
        <v>0.6</v>
      </c>
      <c r="K58" t="s">
        <v>1397</v>
      </c>
      <c r="L58">
        <f>INDEX(Val_Min_CO2[],MATCH(Demanda_Interna[[#This Row],[Variaveis Decisão Transporte Silo-Mercado]],Val_Min_CO2[Variável],0),2)</f>
        <v>0</v>
      </c>
      <c r="M58">
        <f>INDEX(Val_min_Custo[],MATCH(Demanda_Interna[[#This Row],[Variaveis Decisão Transporte Silo-Mercado]],Val_min_Custo[Variável],0),2)</f>
        <v>0</v>
      </c>
      <c r="N58">
        <f>INDEX(ITERAC3[],MATCH(Demanda_Interna[[#This Row],[Variaveis Decisão Transporte Silo-Mercado]],ITERAC3[Variável],0),2)</f>
        <v>0</v>
      </c>
      <c r="O58">
        <f>INDEX(ITERAC6[],MATCH(Demanda_Interna[[#This Row],[Variaveis Decisão Transporte Silo-Mercado]],ITERAC6[Variável],0),2)</f>
        <v>0</v>
      </c>
      <c r="P58">
        <v>1.1200000000000001</v>
      </c>
      <c r="Q58" t="str">
        <f>Demanda_Interna[[#This Row],[Mercado]]&amp;Demanda_Interna[[#This Row],[Periodo]]</f>
        <v>Ceará2</v>
      </c>
      <c r="R58">
        <v>1116.67</v>
      </c>
      <c r="S58" t="str">
        <f>Demanda_Interna[[#This Row],[Mercado Estado]]&amp;Demanda_Interna[[#This Row],[Estado Silo]]</f>
        <v>CEMT</v>
      </c>
      <c r="T58" s="7">
        <f>Demanda_Interna[[#This Row],[ICMS]]*Demanda_Interna[[#This Row],[Coluna1]]</f>
        <v>1250.6704000000002</v>
      </c>
      <c r="U58" t="str">
        <f>INDEX(Produtor_Silo[],MATCH(Demanda_Interna[[#This Row],[Silo]],Produtor_Silo[destino],0),3)</f>
        <v>NOVA UBIRATÃ-MT</v>
      </c>
    </row>
    <row r="59" spans="1:21" x14ac:dyDescent="0.25">
      <c r="A59" t="s">
        <v>1651</v>
      </c>
      <c r="B59">
        <v>2</v>
      </c>
      <c r="C59">
        <v>130758</v>
      </c>
      <c r="D59" t="s">
        <v>738</v>
      </c>
      <c r="E59" t="s">
        <v>641</v>
      </c>
      <c r="F59">
        <v>2457931</v>
      </c>
      <c r="G59" s="7">
        <v>2457.931</v>
      </c>
      <c r="H59" t="s">
        <v>720</v>
      </c>
      <c r="I59" s="11">
        <v>2.63E-4</v>
      </c>
      <c r="J59" s="7">
        <v>0.6</v>
      </c>
      <c r="K59" t="s">
        <v>1413</v>
      </c>
      <c r="L59">
        <f>INDEX(Val_Min_CO2[],MATCH(Demanda_Interna[[#This Row],[Variaveis Decisão Transporte Silo-Mercado]],Val_Min_CO2[Variável],0),2)</f>
        <v>0</v>
      </c>
      <c r="M59">
        <f>INDEX(Val_min_Custo[],MATCH(Demanda_Interna[[#This Row],[Variaveis Decisão Transporte Silo-Mercado]],Val_min_Custo[Variável],0),2)</f>
        <v>0</v>
      </c>
      <c r="N59">
        <f>INDEX(ITERAC3[],MATCH(Demanda_Interna[[#This Row],[Variaveis Decisão Transporte Silo-Mercado]],ITERAC3[Variável],0),2)</f>
        <v>0</v>
      </c>
      <c r="O59">
        <f>INDEX(ITERAC6[],MATCH(Demanda_Interna[[#This Row],[Variaveis Decisão Transporte Silo-Mercado]],ITERAC6[Variável],0),2)</f>
        <v>0</v>
      </c>
      <c r="P59">
        <v>1.1200000000000001</v>
      </c>
      <c r="Q59" t="str">
        <f>Demanda_Interna[[#This Row],[Mercado]]&amp;Demanda_Interna[[#This Row],[Periodo]]</f>
        <v>Ceará2</v>
      </c>
      <c r="R59">
        <v>1116.67</v>
      </c>
      <c r="S59" t="str">
        <f>Demanda_Interna[[#This Row],[Mercado Estado]]&amp;Demanda_Interna[[#This Row],[Estado Silo]]</f>
        <v>CEMG</v>
      </c>
      <c r="T59" s="7">
        <f>Demanda_Interna[[#This Row],[ICMS]]*Demanda_Interna[[#This Row],[Coluna1]]</f>
        <v>1250.6704000000002</v>
      </c>
      <c r="U59" t="str">
        <f>INDEX(Produtor_Silo[],MATCH(Demanda_Interna[[#This Row],[Silo]],Produtor_Silo[destino],0),3)</f>
        <v>PATOS DE MINAS-MG</v>
      </c>
    </row>
    <row r="60" spans="1:21" x14ac:dyDescent="0.25">
      <c r="A60" t="s">
        <v>1651</v>
      </c>
      <c r="B60">
        <v>2</v>
      </c>
      <c r="C60">
        <v>130758</v>
      </c>
      <c r="D60" t="s">
        <v>738</v>
      </c>
      <c r="E60" t="s">
        <v>642</v>
      </c>
      <c r="F60">
        <v>2467255</v>
      </c>
      <c r="G60" s="7">
        <v>2467.2550000000001</v>
      </c>
      <c r="H60" t="s">
        <v>720</v>
      </c>
      <c r="I60" s="11">
        <v>2.63E-4</v>
      </c>
      <c r="J60" s="7">
        <v>0.6</v>
      </c>
      <c r="K60" t="s">
        <v>1429</v>
      </c>
      <c r="L60">
        <f>INDEX(Val_Min_CO2[],MATCH(Demanda_Interna[[#This Row],[Variaveis Decisão Transporte Silo-Mercado]],Val_Min_CO2[Variável],0),2)</f>
        <v>0</v>
      </c>
      <c r="M60">
        <f>INDEX(Val_min_Custo[],MATCH(Demanda_Interna[[#This Row],[Variaveis Decisão Transporte Silo-Mercado]],Val_min_Custo[Variável],0),2)</f>
        <v>0</v>
      </c>
      <c r="N60">
        <f>INDEX(ITERAC3[],MATCH(Demanda_Interna[[#This Row],[Variaveis Decisão Transporte Silo-Mercado]],ITERAC3[Variável],0),2)</f>
        <v>0</v>
      </c>
      <c r="O60">
        <f>INDEX(ITERAC6[],MATCH(Demanda_Interna[[#This Row],[Variaveis Decisão Transporte Silo-Mercado]],ITERAC6[Variável],0),2)</f>
        <v>0</v>
      </c>
      <c r="P60">
        <v>1.1200000000000001</v>
      </c>
      <c r="Q60" t="str">
        <f>Demanda_Interna[[#This Row],[Mercado]]&amp;Demanda_Interna[[#This Row],[Periodo]]</f>
        <v>Ceará2</v>
      </c>
      <c r="R60">
        <v>1116.67</v>
      </c>
      <c r="S60" t="str">
        <f>Demanda_Interna[[#This Row],[Mercado Estado]]&amp;Demanda_Interna[[#This Row],[Estado Silo]]</f>
        <v>CEMG</v>
      </c>
      <c r="T60" s="7">
        <f>Demanda_Interna[[#This Row],[ICMS]]*Demanda_Interna[[#This Row],[Coluna1]]</f>
        <v>1250.6704000000002</v>
      </c>
      <c r="U60" t="str">
        <f>INDEX(Produtor_Silo[],MATCH(Demanda_Interna[[#This Row],[Silo]],Produtor_Silo[destino],0),3)</f>
        <v>PATOS DE MINAS-MG</v>
      </c>
    </row>
    <row r="61" spans="1:21" x14ac:dyDescent="0.25">
      <c r="A61" t="s">
        <v>1651</v>
      </c>
      <c r="B61">
        <v>2</v>
      </c>
      <c r="C61">
        <v>130758</v>
      </c>
      <c r="D61" t="s">
        <v>738</v>
      </c>
      <c r="E61" t="s">
        <v>643</v>
      </c>
      <c r="F61">
        <v>2452518</v>
      </c>
      <c r="G61" s="7">
        <v>2452.518</v>
      </c>
      <c r="H61" t="s">
        <v>720</v>
      </c>
      <c r="I61" s="11">
        <v>2.63E-4</v>
      </c>
      <c r="J61" s="7">
        <v>0.6</v>
      </c>
      <c r="K61" t="s">
        <v>1445</v>
      </c>
      <c r="L61">
        <f>INDEX(Val_Min_CO2[],MATCH(Demanda_Interna[[#This Row],[Variaveis Decisão Transporte Silo-Mercado]],Val_Min_CO2[Variável],0),2)</f>
        <v>0</v>
      </c>
      <c r="M61">
        <f>INDEX(Val_min_Custo[],MATCH(Demanda_Interna[[#This Row],[Variaveis Decisão Transporte Silo-Mercado]],Val_min_Custo[Variável],0),2)</f>
        <v>0</v>
      </c>
      <c r="N61">
        <f>INDEX(ITERAC3[],MATCH(Demanda_Interna[[#This Row],[Variaveis Decisão Transporte Silo-Mercado]],ITERAC3[Variável],0),2)</f>
        <v>0</v>
      </c>
      <c r="O61">
        <f>INDEX(ITERAC6[],MATCH(Demanda_Interna[[#This Row],[Variaveis Decisão Transporte Silo-Mercado]],ITERAC6[Variável],0),2)</f>
        <v>0</v>
      </c>
      <c r="P61">
        <v>1.1200000000000001</v>
      </c>
      <c r="Q61" t="str">
        <f>Demanda_Interna[[#This Row],[Mercado]]&amp;Demanda_Interna[[#This Row],[Periodo]]</f>
        <v>Ceará2</v>
      </c>
      <c r="R61">
        <v>1116.67</v>
      </c>
      <c r="S61" t="str">
        <f>Demanda_Interna[[#This Row],[Mercado Estado]]&amp;Demanda_Interna[[#This Row],[Estado Silo]]</f>
        <v>CEMG</v>
      </c>
      <c r="T61" s="7">
        <f>Demanda_Interna[[#This Row],[ICMS]]*Demanda_Interna[[#This Row],[Coluna1]]</f>
        <v>1250.6704000000002</v>
      </c>
      <c r="U61" t="str">
        <f>INDEX(Produtor_Silo[],MATCH(Demanda_Interna[[#This Row],[Silo]],Produtor_Silo[destino],0),3)</f>
        <v>PATOS DE MINAS-MG</v>
      </c>
    </row>
    <row r="62" spans="1:21" x14ac:dyDescent="0.25">
      <c r="A62" t="s">
        <v>1651</v>
      </c>
      <c r="B62">
        <v>2</v>
      </c>
      <c r="C62">
        <v>130758</v>
      </c>
      <c r="D62" t="s">
        <v>738</v>
      </c>
      <c r="E62" t="s">
        <v>632</v>
      </c>
      <c r="F62">
        <v>2557250</v>
      </c>
      <c r="G62" s="7">
        <v>2557.25</v>
      </c>
      <c r="H62" t="s">
        <v>718</v>
      </c>
      <c r="I62" s="11">
        <v>2.63E-4</v>
      </c>
      <c r="J62" s="7">
        <v>0.6</v>
      </c>
      <c r="K62" t="s">
        <v>1461</v>
      </c>
      <c r="L62">
        <f>INDEX(Val_Min_CO2[],MATCH(Demanda_Interna[[#This Row],[Variaveis Decisão Transporte Silo-Mercado]],Val_Min_CO2[Variável],0),2)</f>
        <v>0</v>
      </c>
      <c r="M62">
        <f>INDEX(Val_min_Custo[],MATCH(Demanda_Interna[[#This Row],[Variaveis Decisão Transporte Silo-Mercado]],Val_min_Custo[Variável],0),2)</f>
        <v>0</v>
      </c>
      <c r="N62">
        <f>INDEX(ITERAC3[],MATCH(Demanda_Interna[[#This Row],[Variaveis Decisão Transporte Silo-Mercado]],ITERAC3[Variável],0),2)</f>
        <v>0</v>
      </c>
      <c r="O62">
        <f>INDEX(ITERAC6[],MATCH(Demanda_Interna[[#This Row],[Variaveis Decisão Transporte Silo-Mercado]],ITERAC6[Variável],0),2)</f>
        <v>0</v>
      </c>
      <c r="P62">
        <v>1.1200000000000001</v>
      </c>
      <c r="Q62" t="str">
        <f>Demanda_Interna[[#This Row],[Mercado]]&amp;Demanda_Interna[[#This Row],[Periodo]]</f>
        <v>Ceará2</v>
      </c>
      <c r="R62">
        <v>1116.67</v>
      </c>
      <c r="S62" t="str">
        <f>Demanda_Interna[[#This Row],[Mercado Estado]]&amp;Demanda_Interna[[#This Row],[Estado Silo]]</f>
        <v>CEGO</v>
      </c>
      <c r="T62" s="7">
        <f>Demanda_Interna[[#This Row],[ICMS]]*Demanda_Interna[[#This Row],[Coluna1]]</f>
        <v>1250.6704000000002</v>
      </c>
      <c r="U62" t="str">
        <f>INDEX(Produtor_Silo[],MATCH(Demanda_Interna[[#This Row],[Silo]],Produtor_Silo[destino],0),3)</f>
        <v>RIO VERDE-GO</v>
      </c>
    </row>
    <row r="63" spans="1:21" x14ac:dyDescent="0.25">
      <c r="A63" t="s">
        <v>1651</v>
      </c>
      <c r="B63">
        <v>2</v>
      </c>
      <c r="C63">
        <v>130758</v>
      </c>
      <c r="D63" t="s">
        <v>738</v>
      </c>
      <c r="E63" t="s">
        <v>633</v>
      </c>
      <c r="F63">
        <v>2556680</v>
      </c>
      <c r="G63" s="7">
        <v>2556.6799999999998</v>
      </c>
      <c r="H63" t="s">
        <v>718</v>
      </c>
      <c r="I63" s="11">
        <v>2.63E-4</v>
      </c>
      <c r="J63" s="7">
        <v>0.6</v>
      </c>
      <c r="K63" t="s">
        <v>1477</v>
      </c>
      <c r="L63">
        <f>INDEX(Val_Min_CO2[],MATCH(Demanda_Interna[[#This Row],[Variaveis Decisão Transporte Silo-Mercado]],Val_Min_CO2[Variável],0),2)</f>
        <v>130758</v>
      </c>
      <c r="M63">
        <f>INDEX(Val_min_Custo[],MATCH(Demanda_Interna[[#This Row],[Variaveis Decisão Transporte Silo-Mercado]],Val_min_Custo[Variável],0),2)</f>
        <v>130758</v>
      </c>
      <c r="N63">
        <f>INDEX(ITERAC3[],MATCH(Demanda_Interna[[#This Row],[Variaveis Decisão Transporte Silo-Mercado]],ITERAC3[Variável],0),2)</f>
        <v>130758</v>
      </c>
      <c r="O63">
        <f>INDEX(ITERAC6[],MATCH(Demanda_Interna[[#This Row],[Variaveis Decisão Transporte Silo-Mercado]],ITERAC6[Variável],0),2)</f>
        <v>130758</v>
      </c>
      <c r="P63">
        <v>1.1200000000000001</v>
      </c>
      <c r="Q63" t="str">
        <f>Demanda_Interna[[#This Row],[Mercado]]&amp;Demanda_Interna[[#This Row],[Periodo]]</f>
        <v>Ceará2</v>
      </c>
      <c r="R63">
        <v>1116.67</v>
      </c>
      <c r="S63" t="str">
        <f>Demanda_Interna[[#This Row],[Mercado Estado]]&amp;Demanda_Interna[[#This Row],[Estado Silo]]</f>
        <v>CEGO</v>
      </c>
      <c r="T63" s="7">
        <f>Demanda_Interna[[#This Row],[ICMS]]*Demanda_Interna[[#This Row],[Coluna1]]</f>
        <v>1250.6704000000002</v>
      </c>
      <c r="U63" t="str">
        <f>INDEX(Produtor_Silo[],MATCH(Demanda_Interna[[#This Row],[Silo]],Produtor_Silo[destino],0),3)</f>
        <v>RIO VERDE-GO</v>
      </c>
    </row>
    <row r="64" spans="1:21" x14ac:dyDescent="0.25">
      <c r="A64" t="s">
        <v>1651</v>
      </c>
      <c r="B64">
        <v>2</v>
      </c>
      <c r="C64">
        <v>130758</v>
      </c>
      <c r="D64" t="s">
        <v>738</v>
      </c>
      <c r="E64" t="s">
        <v>634</v>
      </c>
      <c r="F64">
        <v>2555212</v>
      </c>
      <c r="G64" s="7">
        <v>2555.212</v>
      </c>
      <c r="H64" t="s">
        <v>718</v>
      </c>
      <c r="I64" s="11">
        <v>2.63E-4</v>
      </c>
      <c r="J64" s="7">
        <v>0.6</v>
      </c>
      <c r="K64" t="s">
        <v>1493</v>
      </c>
      <c r="L64">
        <f>INDEX(Val_Min_CO2[],MATCH(Demanda_Interna[[#This Row],[Variaveis Decisão Transporte Silo-Mercado]],Val_Min_CO2[Variável],0),2)</f>
        <v>0</v>
      </c>
      <c r="M64">
        <f>INDEX(Val_min_Custo[],MATCH(Demanda_Interna[[#This Row],[Variaveis Decisão Transporte Silo-Mercado]],Val_min_Custo[Variável],0),2)</f>
        <v>0</v>
      </c>
      <c r="N64">
        <f>INDEX(ITERAC3[],MATCH(Demanda_Interna[[#This Row],[Variaveis Decisão Transporte Silo-Mercado]],ITERAC3[Variável],0),2)</f>
        <v>0</v>
      </c>
      <c r="O64">
        <f>INDEX(ITERAC6[],MATCH(Demanda_Interna[[#This Row],[Variaveis Decisão Transporte Silo-Mercado]],ITERAC6[Variável],0),2)</f>
        <v>0</v>
      </c>
      <c r="P64">
        <v>1.1200000000000001</v>
      </c>
      <c r="Q64" t="str">
        <f>Demanda_Interna[[#This Row],[Mercado]]&amp;Demanda_Interna[[#This Row],[Periodo]]</f>
        <v>Ceará2</v>
      </c>
      <c r="R64">
        <v>1116.67</v>
      </c>
      <c r="S64" t="str">
        <f>Demanda_Interna[[#This Row],[Mercado Estado]]&amp;Demanda_Interna[[#This Row],[Estado Silo]]</f>
        <v>CEGO</v>
      </c>
      <c r="T64" s="7">
        <f>Demanda_Interna[[#This Row],[ICMS]]*Demanda_Interna[[#This Row],[Coluna1]]</f>
        <v>1250.6704000000002</v>
      </c>
      <c r="U64" t="str">
        <f>INDEX(Produtor_Silo[],MATCH(Demanda_Interna[[#This Row],[Silo]],Produtor_Silo[destino],0),3)</f>
        <v>RIO VERDE-GO</v>
      </c>
    </row>
    <row r="65" spans="1:21" x14ac:dyDescent="0.25">
      <c r="A65" t="s">
        <v>1651</v>
      </c>
      <c r="B65">
        <v>2</v>
      </c>
      <c r="C65">
        <v>130758</v>
      </c>
      <c r="D65" t="s">
        <v>738</v>
      </c>
      <c r="E65" t="s">
        <v>626</v>
      </c>
      <c r="F65">
        <v>2862575</v>
      </c>
      <c r="G65" s="7">
        <v>2862.5749999999998</v>
      </c>
      <c r="H65" t="s">
        <v>705</v>
      </c>
      <c r="I65" s="11">
        <v>2.63E-4</v>
      </c>
      <c r="J65" s="7">
        <v>0.6</v>
      </c>
      <c r="K65" t="s">
        <v>1509</v>
      </c>
      <c r="L65">
        <f>INDEX(Val_Min_CO2[],MATCH(Demanda_Interna[[#This Row],[Variaveis Decisão Transporte Silo-Mercado]],Val_Min_CO2[Variável],0),2)</f>
        <v>0</v>
      </c>
      <c r="M65">
        <f>INDEX(Val_min_Custo[],MATCH(Demanda_Interna[[#This Row],[Variaveis Decisão Transporte Silo-Mercado]],Val_min_Custo[Variável],0),2)</f>
        <v>0</v>
      </c>
      <c r="N65">
        <f>INDEX(ITERAC3[],MATCH(Demanda_Interna[[#This Row],[Variaveis Decisão Transporte Silo-Mercado]],ITERAC3[Variável],0),2)</f>
        <v>0</v>
      </c>
      <c r="O65">
        <f>INDEX(ITERAC6[],MATCH(Demanda_Interna[[#This Row],[Variaveis Decisão Transporte Silo-Mercado]],ITERAC6[Variável],0),2)</f>
        <v>0</v>
      </c>
      <c r="P65">
        <v>1.1200000000000001</v>
      </c>
      <c r="Q65" t="str">
        <f>Demanda_Interna[[#This Row],[Mercado]]&amp;Demanda_Interna[[#This Row],[Periodo]]</f>
        <v>Ceará2</v>
      </c>
      <c r="R65">
        <v>1116.67</v>
      </c>
      <c r="S65" t="str">
        <f>Demanda_Interna[[#This Row],[Mercado Estado]]&amp;Demanda_Interna[[#This Row],[Estado Silo]]</f>
        <v>CEMT</v>
      </c>
      <c r="T65" s="7">
        <f>Demanda_Interna[[#This Row],[ICMS]]*Demanda_Interna[[#This Row],[Coluna1]]</f>
        <v>1250.6704000000002</v>
      </c>
      <c r="U65" t="str">
        <f>INDEX(Produtor_Silo[],MATCH(Demanda_Interna[[#This Row],[Silo]],Produtor_Silo[destino],0),3)</f>
        <v>SORRISO-MT</v>
      </c>
    </row>
    <row r="66" spans="1:21" x14ac:dyDescent="0.25">
      <c r="A66" t="s">
        <v>1651</v>
      </c>
      <c r="B66">
        <v>2</v>
      </c>
      <c r="C66">
        <v>130758</v>
      </c>
      <c r="D66" t="s">
        <v>738</v>
      </c>
      <c r="E66" t="s">
        <v>627</v>
      </c>
      <c r="F66">
        <v>2892291</v>
      </c>
      <c r="G66" s="7">
        <v>2892.2910000000002</v>
      </c>
      <c r="H66" t="s">
        <v>705</v>
      </c>
      <c r="I66" s="11">
        <v>2.63E-4</v>
      </c>
      <c r="J66" s="7">
        <v>0.6</v>
      </c>
      <c r="K66" t="s">
        <v>1525</v>
      </c>
      <c r="L66">
        <f>INDEX(Val_Min_CO2[],MATCH(Demanda_Interna[[#This Row],[Variaveis Decisão Transporte Silo-Mercado]],Val_Min_CO2[Variável],0),2)</f>
        <v>0</v>
      </c>
      <c r="M66">
        <f>INDEX(Val_min_Custo[],MATCH(Demanda_Interna[[#This Row],[Variaveis Decisão Transporte Silo-Mercado]],Val_min_Custo[Variável],0),2)</f>
        <v>0</v>
      </c>
      <c r="N66">
        <f>INDEX(ITERAC3[],MATCH(Demanda_Interna[[#This Row],[Variaveis Decisão Transporte Silo-Mercado]],ITERAC3[Variável],0),2)</f>
        <v>0</v>
      </c>
      <c r="O66">
        <f>INDEX(ITERAC6[],MATCH(Demanda_Interna[[#This Row],[Variaveis Decisão Transporte Silo-Mercado]],ITERAC6[Variável],0),2)</f>
        <v>0</v>
      </c>
      <c r="P66">
        <v>1.1200000000000001</v>
      </c>
      <c r="Q66" t="str">
        <f>Demanda_Interna[[#This Row],[Mercado]]&amp;Demanda_Interna[[#This Row],[Periodo]]</f>
        <v>Ceará2</v>
      </c>
      <c r="R66">
        <v>1116.67</v>
      </c>
      <c r="S66" t="str">
        <f>Demanda_Interna[[#This Row],[Mercado Estado]]&amp;Demanda_Interna[[#This Row],[Estado Silo]]</f>
        <v>CEMT</v>
      </c>
      <c r="T66" s="7">
        <f>Demanda_Interna[[#This Row],[ICMS]]*Demanda_Interna[[#This Row],[Coluna1]]</f>
        <v>1250.6704000000002</v>
      </c>
      <c r="U66" t="str">
        <f>INDEX(Produtor_Silo[],MATCH(Demanda_Interna[[#This Row],[Silo]],Produtor_Silo[destino],0),3)</f>
        <v>SORRISO-MT</v>
      </c>
    </row>
    <row r="67" spans="1:21" x14ac:dyDescent="0.25">
      <c r="A67" t="s">
        <v>1651</v>
      </c>
      <c r="B67">
        <v>2</v>
      </c>
      <c r="C67">
        <v>130758</v>
      </c>
      <c r="D67" t="s">
        <v>738</v>
      </c>
      <c r="E67" t="s">
        <v>628</v>
      </c>
      <c r="F67">
        <v>2862062</v>
      </c>
      <c r="G67" s="7">
        <v>2862.0619999999999</v>
      </c>
      <c r="H67" t="s">
        <v>705</v>
      </c>
      <c r="I67" s="11">
        <v>2.63E-4</v>
      </c>
      <c r="J67" s="7">
        <v>0.6</v>
      </c>
      <c r="K67" t="s">
        <v>1541</v>
      </c>
      <c r="L67">
        <f>INDEX(Val_Min_CO2[],MATCH(Demanda_Interna[[#This Row],[Variaveis Decisão Transporte Silo-Mercado]],Val_Min_CO2[Variável],0),2)</f>
        <v>0</v>
      </c>
      <c r="M67">
        <f>INDEX(Val_min_Custo[],MATCH(Demanda_Interna[[#This Row],[Variaveis Decisão Transporte Silo-Mercado]],Val_min_Custo[Variável],0),2)</f>
        <v>0</v>
      </c>
      <c r="N67">
        <f>INDEX(ITERAC3[],MATCH(Demanda_Interna[[#This Row],[Variaveis Decisão Transporte Silo-Mercado]],ITERAC3[Variável],0),2)</f>
        <v>0</v>
      </c>
      <c r="O67">
        <f>INDEX(ITERAC6[],MATCH(Demanda_Interna[[#This Row],[Variaveis Decisão Transporte Silo-Mercado]],ITERAC6[Variável],0),2)</f>
        <v>0</v>
      </c>
      <c r="P67">
        <v>1.1200000000000001</v>
      </c>
      <c r="Q67" t="str">
        <f>Demanda_Interna[[#This Row],[Mercado]]&amp;Demanda_Interna[[#This Row],[Periodo]]</f>
        <v>Ceará2</v>
      </c>
      <c r="R67">
        <v>1116.67</v>
      </c>
      <c r="S67" t="str">
        <f>Demanda_Interna[[#This Row],[Mercado Estado]]&amp;Demanda_Interna[[#This Row],[Estado Silo]]</f>
        <v>CEMT</v>
      </c>
      <c r="T67" s="7">
        <f>Demanda_Interna[[#This Row],[ICMS]]*Demanda_Interna[[#This Row],[Coluna1]]</f>
        <v>1250.6704000000002</v>
      </c>
      <c r="U67" t="str">
        <f>INDEX(Produtor_Silo[],MATCH(Demanda_Interna[[#This Row],[Silo]],Produtor_Silo[destino],0),3)</f>
        <v>SORRISO-MT</v>
      </c>
    </row>
    <row r="68" spans="1:21" x14ac:dyDescent="0.25">
      <c r="A68" t="s">
        <v>1651</v>
      </c>
      <c r="B68">
        <v>2</v>
      </c>
      <c r="C68">
        <v>130758</v>
      </c>
      <c r="D68" t="s">
        <v>738</v>
      </c>
      <c r="E68" t="s">
        <v>650</v>
      </c>
      <c r="F68">
        <v>3525619</v>
      </c>
      <c r="G68" s="7">
        <v>3525.6190000000001</v>
      </c>
      <c r="H68" t="s">
        <v>712</v>
      </c>
      <c r="I68" s="11">
        <v>2.05E-4</v>
      </c>
      <c r="J68" s="7">
        <v>1</v>
      </c>
      <c r="K68" t="s">
        <v>1557</v>
      </c>
      <c r="L68">
        <f>INDEX(Val_Min_CO2[],MATCH(Demanda_Interna[[#This Row],[Variaveis Decisão Transporte Silo-Mercado]],Val_Min_CO2[Variável],0),2)</f>
        <v>0</v>
      </c>
      <c r="M68">
        <f>INDEX(Val_min_Custo[],MATCH(Demanda_Interna[[#This Row],[Variaveis Decisão Transporte Silo-Mercado]],Val_min_Custo[Variável],0),2)</f>
        <v>0</v>
      </c>
      <c r="N68">
        <f>INDEX(ITERAC3[],MATCH(Demanda_Interna[[#This Row],[Variaveis Decisão Transporte Silo-Mercado]],ITERAC3[Variável],0),2)</f>
        <v>0</v>
      </c>
      <c r="O68">
        <f>INDEX(ITERAC6[],MATCH(Demanda_Interna[[#This Row],[Variaveis Decisão Transporte Silo-Mercado]],ITERAC6[Variável],0),2)</f>
        <v>0</v>
      </c>
      <c r="P68">
        <v>1.1200000000000001</v>
      </c>
      <c r="Q68" t="str">
        <f>Demanda_Interna[[#This Row],[Mercado]]&amp;Demanda_Interna[[#This Row],[Periodo]]</f>
        <v>Ceará2</v>
      </c>
      <c r="R68">
        <v>1116.67</v>
      </c>
      <c r="S68" t="str">
        <f>Demanda_Interna[[#This Row],[Mercado Estado]]&amp;Demanda_Interna[[#This Row],[Estado Silo]]</f>
        <v>CEPR</v>
      </c>
      <c r="T68" s="7">
        <f>Demanda_Interna[[#This Row],[ICMS]]*Demanda_Interna[[#This Row],[Coluna1]]</f>
        <v>1250.6704000000002</v>
      </c>
      <c r="U68" t="str">
        <f>INDEX(Produtor_Silo[],MATCH(Demanda_Interna[[#This Row],[Silo]],Produtor_Silo[destino],0),3)</f>
        <v>TOLEDO-PR</v>
      </c>
    </row>
    <row r="69" spans="1:21" x14ac:dyDescent="0.25">
      <c r="A69" t="s">
        <v>1651</v>
      </c>
      <c r="B69">
        <v>2</v>
      </c>
      <c r="C69">
        <v>130758</v>
      </c>
      <c r="D69" t="s">
        <v>738</v>
      </c>
      <c r="E69" t="s">
        <v>651</v>
      </c>
      <c r="F69">
        <v>3517005</v>
      </c>
      <c r="G69" s="7">
        <v>3517.0050000000001</v>
      </c>
      <c r="H69" t="s">
        <v>712</v>
      </c>
      <c r="I69" s="11">
        <v>2.05E-4</v>
      </c>
      <c r="J69" s="7">
        <v>1</v>
      </c>
      <c r="K69" t="s">
        <v>1573</v>
      </c>
      <c r="L69">
        <f>INDEX(Val_Min_CO2[],MATCH(Demanda_Interna[[#This Row],[Variaveis Decisão Transporte Silo-Mercado]],Val_Min_CO2[Variável],0),2)</f>
        <v>0</v>
      </c>
      <c r="M69">
        <f>INDEX(Val_min_Custo[],MATCH(Demanda_Interna[[#This Row],[Variaveis Decisão Transporte Silo-Mercado]],Val_min_Custo[Variável],0),2)</f>
        <v>0</v>
      </c>
      <c r="N69">
        <f>INDEX(ITERAC3[],MATCH(Demanda_Interna[[#This Row],[Variaveis Decisão Transporte Silo-Mercado]],ITERAC3[Variável],0),2)</f>
        <v>0</v>
      </c>
      <c r="O69">
        <f>INDEX(ITERAC6[],MATCH(Demanda_Interna[[#This Row],[Variaveis Decisão Transporte Silo-Mercado]],ITERAC6[Variável],0),2)</f>
        <v>0</v>
      </c>
      <c r="P69">
        <v>1.1200000000000001</v>
      </c>
      <c r="Q69" t="str">
        <f>Demanda_Interna[[#This Row],[Mercado]]&amp;Demanda_Interna[[#This Row],[Periodo]]</f>
        <v>Ceará2</v>
      </c>
      <c r="R69">
        <v>1116.67</v>
      </c>
      <c r="S69" t="str">
        <f>Demanda_Interna[[#This Row],[Mercado Estado]]&amp;Demanda_Interna[[#This Row],[Estado Silo]]</f>
        <v>CEPR</v>
      </c>
      <c r="T69" s="7">
        <f>Demanda_Interna[[#This Row],[ICMS]]*Demanda_Interna[[#This Row],[Coluna1]]</f>
        <v>1250.6704000000002</v>
      </c>
      <c r="U69" t="str">
        <f>INDEX(Produtor_Silo[],MATCH(Demanda_Interna[[#This Row],[Silo]],Produtor_Silo[destino],0),3)</f>
        <v>TOLEDO-PR</v>
      </c>
    </row>
    <row r="70" spans="1:21" x14ac:dyDescent="0.25">
      <c r="A70" t="s">
        <v>1651</v>
      </c>
      <c r="B70">
        <v>2</v>
      </c>
      <c r="C70">
        <v>130758</v>
      </c>
      <c r="D70" t="s">
        <v>738</v>
      </c>
      <c r="E70" t="s">
        <v>652</v>
      </c>
      <c r="F70">
        <v>3525965</v>
      </c>
      <c r="G70" s="7">
        <v>3525.9650000000001</v>
      </c>
      <c r="H70" t="s">
        <v>712</v>
      </c>
      <c r="I70" s="11">
        <v>2.05E-4</v>
      </c>
      <c r="J70" s="7">
        <v>1</v>
      </c>
      <c r="K70" t="s">
        <v>1589</v>
      </c>
      <c r="L70">
        <f>INDEX(Val_Min_CO2[],MATCH(Demanda_Interna[[#This Row],[Variaveis Decisão Transporte Silo-Mercado]],Val_Min_CO2[Variável],0),2)</f>
        <v>0</v>
      </c>
      <c r="M70">
        <f>INDEX(Val_min_Custo[],MATCH(Demanda_Interna[[#This Row],[Variaveis Decisão Transporte Silo-Mercado]],Val_min_Custo[Variável],0),2)</f>
        <v>0</v>
      </c>
      <c r="N70">
        <f>INDEX(ITERAC3[],MATCH(Demanda_Interna[[#This Row],[Variaveis Decisão Transporte Silo-Mercado]],ITERAC3[Variável],0),2)</f>
        <v>0</v>
      </c>
      <c r="O70">
        <f>INDEX(ITERAC6[],MATCH(Demanda_Interna[[#This Row],[Variaveis Decisão Transporte Silo-Mercado]],ITERAC6[Variável],0),2)</f>
        <v>0</v>
      </c>
      <c r="P70">
        <v>1.1200000000000001</v>
      </c>
      <c r="Q70" t="str">
        <f>Demanda_Interna[[#This Row],[Mercado]]&amp;Demanda_Interna[[#This Row],[Periodo]]</f>
        <v>Ceará2</v>
      </c>
      <c r="R70">
        <v>1116.67</v>
      </c>
      <c r="S70" t="str">
        <f>Demanda_Interna[[#This Row],[Mercado Estado]]&amp;Demanda_Interna[[#This Row],[Estado Silo]]</f>
        <v>CEPR</v>
      </c>
      <c r="T70" s="7">
        <f>Demanda_Interna[[#This Row],[ICMS]]*Demanda_Interna[[#This Row],[Coluna1]]</f>
        <v>1250.6704000000002</v>
      </c>
      <c r="U70" t="str">
        <f>INDEX(Produtor_Silo[],MATCH(Demanda_Interna[[#This Row],[Silo]],Produtor_Silo[destino],0),3)</f>
        <v>TOLEDO-PR</v>
      </c>
    </row>
    <row r="71" spans="1:21" x14ac:dyDescent="0.25">
      <c r="A71" t="s">
        <v>1651</v>
      </c>
      <c r="B71">
        <v>2</v>
      </c>
      <c r="C71">
        <v>130758</v>
      </c>
      <c r="D71" t="s">
        <v>738</v>
      </c>
      <c r="E71" t="s">
        <v>644</v>
      </c>
      <c r="F71">
        <v>2503821</v>
      </c>
      <c r="G71" s="7">
        <v>2503.8209999999999</v>
      </c>
      <c r="H71" t="s">
        <v>720</v>
      </c>
      <c r="I71" s="11">
        <v>2.63E-4</v>
      </c>
      <c r="J71" s="7">
        <v>0.6</v>
      </c>
      <c r="K71" t="s">
        <v>1605</v>
      </c>
      <c r="L71">
        <f>INDEX(Val_Min_CO2[],MATCH(Demanda_Interna[[#This Row],[Variaveis Decisão Transporte Silo-Mercado]],Val_Min_CO2[Variável],0),2)</f>
        <v>0</v>
      </c>
      <c r="M71">
        <f>INDEX(Val_min_Custo[],MATCH(Demanda_Interna[[#This Row],[Variaveis Decisão Transporte Silo-Mercado]],Val_min_Custo[Variável],0),2)</f>
        <v>0</v>
      </c>
      <c r="N71">
        <f>INDEX(ITERAC3[],MATCH(Demanda_Interna[[#This Row],[Variaveis Decisão Transporte Silo-Mercado]],ITERAC3[Variável],0),2)</f>
        <v>0</v>
      </c>
      <c r="O71">
        <f>INDEX(ITERAC6[],MATCH(Demanda_Interna[[#This Row],[Variaveis Decisão Transporte Silo-Mercado]],ITERAC6[Variável],0),2)</f>
        <v>0</v>
      </c>
      <c r="P71">
        <v>1.1200000000000001</v>
      </c>
      <c r="Q71" t="str">
        <f>Demanda_Interna[[#This Row],[Mercado]]&amp;Demanda_Interna[[#This Row],[Periodo]]</f>
        <v>Ceará2</v>
      </c>
      <c r="R71">
        <v>1116.67</v>
      </c>
      <c r="S71" t="str">
        <f>Demanda_Interna[[#This Row],[Mercado Estado]]&amp;Demanda_Interna[[#This Row],[Estado Silo]]</f>
        <v>CEMG</v>
      </c>
      <c r="T71" s="7">
        <f>Demanda_Interna[[#This Row],[ICMS]]*Demanda_Interna[[#This Row],[Coluna1]]</f>
        <v>1250.6704000000002</v>
      </c>
      <c r="U71" t="str">
        <f>INDEX(Produtor_Silo[],MATCH(Demanda_Interna[[#This Row],[Silo]],Produtor_Silo[destino],0),3)</f>
        <v>UBERLÂNDIA-MG</v>
      </c>
    </row>
    <row r="72" spans="1:21" x14ac:dyDescent="0.25">
      <c r="A72" t="s">
        <v>1651</v>
      </c>
      <c r="B72">
        <v>2</v>
      </c>
      <c r="C72">
        <v>130758</v>
      </c>
      <c r="D72" t="s">
        <v>738</v>
      </c>
      <c r="E72" t="s">
        <v>645</v>
      </c>
      <c r="F72">
        <v>2503408</v>
      </c>
      <c r="G72" s="7">
        <v>2503.4079999999999</v>
      </c>
      <c r="H72" t="s">
        <v>720</v>
      </c>
      <c r="I72" s="11">
        <v>2.63E-4</v>
      </c>
      <c r="J72" s="7">
        <v>0.6</v>
      </c>
      <c r="K72" t="s">
        <v>1621</v>
      </c>
      <c r="L72">
        <f>INDEX(Val_Min_CO2[],MATCH(Demanda_Interna[[#This Row],[Variaveis Decisão Transporte Silo-Mercado]],Val_Min_CO2[Variável],0),2)</f>
        <v>0</v>
      </c>
      <c r="M72">
        <f>INDEX(Val_min_Custo[],MATCH(Demanda_Interna[[#This Row],[Variaveis Decisão Transporte Silo-Mercado]],Val_min_Custo[Variável],0),2)</f>
        <v>0</v>
      </c>
      <c r="N72">
        <f>INDEX(ITERAC3[],MATCH(Demanda_Interna[[#This Row],[Variaveis Decisão Transporte Silo-Mercado]],ITERAC3[Variável],0),2)</f>
        <v>0</v>
      </c>
      <c r="O72">
        <f>INDEX(ITERAC6[],MATCH(Demanda_Interna[[#This Row],[Variaveis Decisão Transporte Silo-Mercado]],ITERAC6[Variável],0),2)</f>
        <v>0</v>
      </c>
      <c r="P72">
        <v>1.1200000000000001</v>
      </c>
      <c r="Q72" t="str">
        <f>Demanda_Interna[[#This Row],[Mercado]]&amp;Demanda_Interna[[#This Row],[Periodo]]</f>
        <v>Ceará2</v>
      </c>
      <c r="R72">
        <v>1116.67</v>
      </c>
      <c r="S72" t="str">
        <f>Demanda_Interna[[#This Row],[Mercado Estado]]&amp;Demanda_Interna[[#This Row],[Estado Silo]]</f>
        <v>CEMG</v>
      </c>
      <c r="T72" s="7">
        <f>Demanda_Interna[[#This Row],[ICMS]]*Demanda_Interna[[#This Row],[Coluna1]]</f>
        <v>1250.6704000000002</v>
      </c>
      <c r="U72" t="str">
        <f>INDEX(Produtor_Silo[],MATCH(Demanda_Interna[[#This Row],[Silo]],Produtor_Silo[destino],0),3)</f>
        <v>UBERLÂNDIA-MG</v>
      </c>
    </row>
    <row r="73" spans="1:21" x14ac:dyDescent="0.25">
      <c r="A73" t="s">
        <v>1651</v>
      </c>
      <c r="B73">
        <v>2</v>
      </c>
      <c r="C73">
        <v>130758</v>
      </c>
      <c r="D73" t="s">
        <v>738</v>
      </c>
      <c r="E73" t="s">
        <v>646</v>
      </c>
      <c r="F73">
        <v>2502669</v>
      </c>
      <c r="G73" s="7">
        <v>2502.6689999999999</v>
      </c>
      <c r="H73" t="s">
        <v>720</v>
      </c>
      <c r="I73" s="11">
        <v>2.63E-4</v>
      </c>
      <c r="J73" s="7">
        <v>0.6</v>
      </c>
      <c r="K73" t="s">
        <v>1637</v>
      </c>
      <c r="L73">
        <f>INDEX(Val_Min_CO2[],MATCH(Demanda_Interna[[#This Row],[Variaveis Decisão Transporte Silo-Mercado]],Val_Min_CO2[Variável],0),2)</f>
        <v>0</v>
      </c>
      <c r="M73">
        <f>INDEX(Val_min_Custo[],MATCH(Demanda_Interna[[#This Row],[Variaveis Decisão Transporte Silo-Mercado]],Val_min_Custo[Variável],0),2)</f>
        <v>0</v>
      </c>
      <c r="N73">
        <f>INDEX(ITERAC3[],MATCH(Demanda_Interna[[#This Row],[Variaveis Decisão Transporte Silo-Mercado]],ITERAC3[Variável],0),2)</f>
        <v>0</v>
      </c>
      <c r="O73">
        <f>INDEX(ITERAC6[],MATCH(Demanda_Interna[[#This Row],[Variaveis Decisão Transporte Silo-Mercado]],ITERAC6[Variável],0),2)</f>
        <v>0</v>
      </c>
      <c r="P73">
        <v>1.1200000000000001</v>
      </c>
      <c r="Q73" t="str">
        <f>Demanda_Interna[[#This Row],[Mercado]]&amp;Demanda_Interna[[#This Row],[Periodo]]</f>
        <v>Ceará2</v>
      </c>
      <c r="R73">
        <v>1116.67</v>
      </c>
      <c r="S73" t="str">
        <f>Demanda_Interna[[#This Row],[Mercado Estado]]&amp;Demanda_Interna[[#This Row],[Estado Silo]]</f>
        <v>CEMG</v>
      </c>
      <c r="T73" s="7">
        <f>Demanda_Interna[[#This Row],[ICMS]]*Demanda_Interna[[#This Row],[Coluna1]]</f>
        <v>1250.6704000000002</v>
      </c>
      <c r="U73" t="str">
        <f>INDEX(Produtor_Silo[],MATCH(Demanda_Interna[[#This Row],[Silo]],Produtor_Silo[destino],0),3)</f>
        <v>UBERLÂNDIA-MG</v>
      </c>
    </row>
    <row r="74" spans="1:21" x14ac:dyDescent="0.25">
      <c r="A74" t="s">
        <v>1652</v>
      </c>
      <c r="B74">
        <v>2</v>
      </c>
      <c r="C74">
        <v>311875.20000000001</v>
      </c>
      <c r="D74" t="s">
        <v>1653</v>
      </c>
      <c r="E74" t="s">
        <v>617</v>
      </c>
      <c r="F74">
        <v>1091812</v>
      </c>
      <c r="G74" s="7">
        <v>1091.8119999999999</v>
      </c>
      <c r="H74" t="s">
        <v>705</v>
      </c>
      <c r="I74" s="11">
        <v>2.63E-4</v>
      </c>
      <c r="J74" s="7">
        <v>0.6</v>
      </c>
      <c r="K74" t="s">
        <v>1081</v>
      </c>
      <c r="L74">
        <f>INDEX(Val_Min_CO2[],MATCH(Demanda_Interna[[#This Row],[Variaveis Decisão Transporte Silo-Mercado]],Val_Min_CO2[Variável],0),2)</f>
        <v>0</v>
      </c>
      <c r="M74">
        <f>INDEX(Val_min_Custo[],MATCH(Demanda_Interna[[#This Row],[Variaveis Decisão Transporte Silo-Mercado]],Val_min_Custo[Variável],0),2)</f>
        <v>0</v>
      </c>
      <c r="N74">
        <f>INDEX(ITERAC3[],MATCH(Demanda_Interna[[#This Row],[Variaveis Decisão Transporte Silo-Mercado]],ITERAC3[Variável],0),2)</f>
        <v>0</v>
      </c>
      <c r="O74">
        <f>INDEX(ITERAC6[],MATCH(Demanda_Interna[[#This Row],[Variaveis Decisão Transporte Silo-Mercado]],ITERAC6[Variável],0),2)</f>
        <v>0</v>
      </c>
      <c r="P74">
        <v>1.1200000000000001</v>
      </c>
      <c r="Q74" t="str">
        <f>Demanda_Interna[[#This Row],[Mercado]]&amp;Demanda_Interna[[#This Row],[Periodo]]</f>
        <v>Pará2</v>
      </c>
      <c r="R74">
        <v>1116.67</v>
      </c>
      <c r="S74" t="str">
        <f>Demanda_Interna[[#This Row],[Mercado Estado]]&amp;Demanda_Interna[[#This Row],[Estado Silo]]</f>
        <v>PAMT</v>
      </c>
      <c r="T74" s="7">
        <f>Demanda_Interna[[#This Row],[ICMS]]*Demanda_Interna[[#This Row],[Coluna1]]</f>
        <v>1250.6704000000002</v>
      </c>
      <c r="U74" t="str">
        <f>INDEX(Produtor_Silo[],MATCH(Demanda_Interna[[#This Row],[Silo]],Produtor_Silo[destino],0),3)</f>
        <v>CAMPO NOVO DO PARECIS-MT</v>
      </c>
    </row>
    <row r="75" spans="1:21" x14ac:dyDescent="0.25">
      <c r="A75" t="s">
        <v>1652</v>
      </c>
      <c r="B75">
        <v>2</v>
      </c>
      <c r="C75">
        <v>311875.20000000001</v>
      </c>
      <c r="D75" t="s">
        <v>1653</v>
      </c>
      <c r="E75" t="s">
        <v>618</v>
      </c>
      <c r="F75">
        <v>1054331</v>
      </c>
      <c r="G75" s="7">
        <v>1054.3309999999999</v>
      </c>
      <c r="H75" t="s">
        <v>705</v>
      </c>
      <c r="I75" s="11">
        <v>2.63E-4</v>
      </c>
      <c r="J75" s="7">
        <v>0.6</v>
      </c>
      <c r="K75" t="s">
        <v>1097</v>
      </c>
      <c r="L75">
        <f>INDEX(Val_Min_CO2[],MATCH(Demanda_Interna[[#This Row],[Variaveis Decisão Transporte Silo-Mercado]],Val_Min_CO2[Variável],0),2)</f>
        <v>0</v>
      </c>
      <c r="M75">
        <f>INDEX(Val_min_Custo[],MATCH(Demanda_Interna[[#This Row],[Variaveis Decisão Transporte Silo-Mercado]],Val_min_Custo[Variável],0),2)</f>
        <v>0</v>
      </c>
      <c r="N75">
        <f>INDEX(ITERAC3[],MATCH(Demanda_Interna[[#This Row],[Variaveis Decisão Transporte Silo-Mercado]],ITERAC3[Variável],0),2)</f>
        <v>0</v>
      </c>
      <c r="O75">
        <f>INDEX(ITERAC6[],MATCH(Demanda_Interna[[#This Row],[Variaveis Decisão Transporte Silo-Mercado]],ITERAC6[Variável],0),2)</f>
        <v>0</v>
      </c>
      <c r="P75">
        <v>1.1200000000000001</v>
      </c>
      <c r="Q75" t="str">
        <f>Demanda_Interna[[#This Row],[Mercado]]&amp;Demanda_Interna[[#This Row],[Periodo]]</f>
        <v>Pará2</v>
      </c>
      <c r="R75">
        <v>1116.67</v>
      </c>
      <c r="S75" t="str">
        <f>Demanda_Interna[[#This Row],[Mercado Estado]]&amp;Demanda_Interna[[#This Row],[Estado Silo]]</f>
        <v>PAMT</v>
      </c>
      <c r="T75" s="7">
        <f>Demanda_Interna[[#This Row],[ICMS]]*Demanda_Interna[[#This Row],[Coluna1]]</f>
        <v>1250.6704000000002</v>
      </c>
      <c r="U75" t="str">
        <f>INDEX(Produtor_Silo[],MATCH(Demanda_Interna[[#This Row],[Silo]],Produtor_Silo[destino],0),3)</f>
        <v>CAMPO NOVO DO PARECIS-MT</v>
      </c>
    </row>
    <row r="76" spans="1:21" x14ac:dyDescent="0.25">
      <c r="A76" t="s">
        <v>1652</v>
      </c>
      <c r="B76">
        <v>2</v>
      </c>
      <c r="C76">
        <v>311875.20000000001</v>
      </c>
      <c r="D76" t="s">
        <v>1653</v>
      </c>
      <c r="E76" t="s">
        <v>619</v>
      </c>
      <c r="F76">
        <v>1091864</v>
      </c>
      <c r="G76" s="7">
        <v>1091.864</v>
      </c>
      <c r="H76" t="s">
        <v>705</v>
      </c>
      <c r="I76" s="11">
        <v>2.63E-4</v>
      </c>
      <c r="J76" s="7">
        <v>0.6</v>
      </c>
      <c r="K76" t="s">
        <v>1113</v>
      </c>
      <c r="L76">
        <f>INDEX(Val_Min_CO2[],MATCH(Demanda_Interna[[#This Row],[Variaveis Decisão Transporte Silo-Mercado]],Val_Min_CO2[Variável],0),2)</f>
        <v>0</v>
      </c>
      <c r="M76">
        <f>INDEX(Val_min_Custo[],MATCH(Demanda_Interna[[#This Row],[Variaveis Decisão Transporte Silo-Mercado]],Val_min_Custo[Variável],0),2)</f>
        <v>0</v>
      </c>
      <c r="N76">
        <f>INDEX(ITERAC3[],MATCH(Demanda_Interna[[#This Row],[Variaveis Decisão Transporte Silo-Mercado]],ITERAC3[Variável],0),2)</f>
        <v>0</v>
      </c>
      <c r="O76">
        <f>INDEX(ITERAC6[],MATCH(Demanda_Interna[[#This Row],[Variaveis Decisão Transporte Silo-Mercado]],ITERAC6[Variável],0),2)</f>
        <v>0</v>
      </c>
      <c r="P76">
        <v>1.1200000000000001</v>
      </c>
      <c r="Q76" t="str">
        <f>Demanda_Interna[[#This Row],[Mercado]]&amp;Demanda_Interna[[#This Row],[Periodo]]</f>
        <v>Pará2</v>
      </c>
      <c r="R76">
        <v>1116.67</v>
      </c>
      <c r="S76" t="str">
        <f>Demanda_Interna[[#This Row],[Mercado Estado]]&amp;Demanda_Interna[[#This Row],[Estado Silo]]</f>
        <v>PAMT</v>
      </c>
      <c r="T76" s="7">
        <f>Demanda_Interna[[#This Row],[ICMS]]*Demanda_Interna[[#This Row],[Coluna1]]</f>
        <v>1250.6704000000002</v>
      </c>
      <c r="U76" t="str">
        <f>INDEX(Produtor_Silo[],MATCH(Demanda_Interna[[#This Row],[Silo]],Produtor_Silo[destino],0),3)</f>
        <v>CAMPO NOVO DO PARECIS-MT</v>
      </c>
    </row>
    <row r="77" spans="1:21" x14ac:dyDescent="0.25">
      <c r="A77" t="s">
        <v>1652</v>
      </c>
      <c r="B77">
        <v>2</v>
      </c>
      <c r="C77">
        <v>311875.20000000001</v>
      </c>
      <c r="D77" t="s">
        <v>1653</v>
      </c>
      <c r="E77" t="s">
        <v>647</v>
      </c>
      <c r="F77">
        <v>2387396</v>
      </c>
      <c r="G77" s="7">
        <v>2387.3960000000002</v>
      </c>
      <c r="H77" t="s">
        <v>712</v>
      </c>
      <c r="I77" s="11">
        <v>2.05E-4</v>
      </c>
      <c r="J77" s="7">
        <v>1</v>
      </c>
      <c r="K77" t="s">
        <v>1129</v>
      </c>
      <c r="L77">
        <f>INDEX(Val_Min_CO2[],MATCH(Demanda_Interna[[#This Row],[Variaveis Decisão Transporte Silo-Mercado]],Val_Min_CO2[Variável],0),2)</f>
        <v>0</v>
      </c>
      <c r="M77">
        <f>INDEX(Val_min_Custo[],MATCH(Demanda_Interna[[#This Row],[Variaveis Decisão Transporte Silo-Mercado]],Val_min_Custo[Variável],0),2)</f>
        <v>0</v>
      </c>
      <c r="N77">
        <f>INDEX(ITERAC3[],MATCH(Demanda_Interna[[#This Row],[Variaveis Decisão Transporte Silo-Mercado]],ITERAC3[Variável],0),2)</f>
        <v>0</v>
      </c>
      <c r="O77">
        <f>INDEX(ITERAC6[],MATCH(Demanda_Interna[[#This Row],[Variaveis Decisão Transporte Silo-Mercado]],ITERAC6[Variável],0),2)</f>
        <v>0</v>
      </c>
      <c r="P77">
        <v>1.1200000000000001</v>
      </c>
      <c r="Q77" t="str">
        <f>Demanda_Interna[[#This Row],[Mercado]]&amp;Demanda_Interna[[#This Row],[Periodo]]</f>
        <v>Pará2</v>
      </c>
      <c r="R77">
        <v>1116.67</v>
      </c>
      <c r="S77" t="str">
        <f>Demanda_Interna[[#This Row],[Mercado Estado]]&amp;Demanda_Interna[[#This Row],[Estado Silo]]</f>
        <v>PAPR</v>
      </c>
      <c r="T77" s="7">
        <f>Demanda_Interna[[#This Row],[ICMS]]*Demanda_Interna[[#This Row],[Coluna1]]</f>
        <v>1250.6704000000002</v>
      </c>
      <c r="U77" t="str">
        <f>INDEX(Produtor_Silo[],MATCH(Demanda_Interna[[#This Row],[Silo]],Produtor_Silo[destino],0),3)</f>
        <v>CASCAVEL-PR</v>
      </c>
    </row>
    <row r="78" spans="1:21" x14ac:dyDescent="0.25">
      <c r="A78" t="s">
        <v>1652</v>
      </c>
      <c r="B78">
        <v>2</v>
      </c>
      <c r="C78">
        <v>311875.20000000001</v>
      </c>
      <c r="D78" t="s">
        <v>1653</v>
      </c>
      <c r="E78" t="s">
        <v>648</v>
      </c>
      <c r="F78">
        <v>2385986</v>
      </c>
      <c r="G78" s="7">
        <v>2385.9859999999999</v>
      </c>
      <c r="H78" t="s">
        <v>712</v>
      </c>
      <c r="I78" s="11">
        <v>2.05E-4</v>
      </c>
      <c r="J78" s="7">
        <v>1</v>
      </c>
      <c r="K78" t="s">
        <v>1145</v>
      </c>
      <c r="L78">
        <f>INDEX(Val_Min_CO2[],MATCH(Demanda_Interna[[#This Row],[Variaveis Decisão Transporte Silo-Mercado]],Val_Min_CO2[Variável],0),2)</f>
        <v>0</v>
      </c>
      <c r="M78">
        <f>INDEX(Val_min_Custo[],MATCH(Demanda_Interna[[#This Row],[Variaveis Decisão Transporte Silo-Mercado]],Val_min_Custo[Variável],0),2)</f>
        <v>0</v>
      </c>
      <c r="N78">
        <f>INDEX(ITERAC3[],MATCH(Demanda_Interna[[#This Row],[Variaveis Decisão Transporte Silo-Mercado]],ITERAC3[Variável],0),2)</f>
        <v>0</v>
      </c>
      <c r="O78">
        <f>INDEX(ITERAC6[],MATCH(Demanda_Interna[[#This Row],[Variaveis Decisão Transporte Silo-Mercado]],ITERAC6[Variável],0),2)</f>
        <v>0</v>
      </c>
      <c r="P78">
        <v>1.1200000000000001</v>
      </c>
      <c r="Q78" t="str">
        <f>Demanda_Interna[[#This Row],[Mercado]]&amp;Demanda_Interna[[#This Row],[Periodo]]</f>
        <v>Pará2</v>
      </c>
      <c r="R78">
        <v>1116.67</v>
      </c>
      <c r="S78" t="str">
        <f>Demanda_Interna[[#This Row],[Mercado Estado]]&amp;Demanda_Interna[[#This Row],[Estado Silo]]</f>
        <v>PAPR</v>
      </c>
      <c r="T78" s="7">
        <f>Demanda_Interna[[#This Row],[ICMS]]*Demanda_Interna[[#This Row],[Coluna1]]</f>
        <v>1250.6704000000002</v>
      </c>
      <c r="U78" t="str">
        <f>INDEX(Produtor_Silo[],MATCH(Demanda_Interna[[#This Row],[Silo]],Produtor_Silo[destino],0),3)</f>
        <v>CASCAVEL-PR</v>
      </c>
    </row>
    <row r="79" spans="1:21" x14ac:dyDescent="0.25">
      <c r="A79" t="s">
        <v>1652</v>
      </c>
      <c r="B79">
        <v>2</v>
      </c>
      <c r="C79">
        <v>311875.20000000001</v>
      </c>
      <c r="D79" t="s">
        <v>1653</v>
      </c>
      <c r="E79" t="s">
        <v>649</v>
      </c>
      <c r="F79">
        <v>2385094</v>
      </c>
      <c r="G79" s="7">
        <v>2385.0940000000001</v>
      </c>
      <c r="H79" t="s">
        <v>712</v>
      </c>
      <c r="I79" s="11">
        <v>2.05E-4</v>
      </c>
      <c r="J79" s="7">
        <v>1</v>
      </c>
      <c r="K79" t="s">
        <v>1161</v>
      </c>
      <c r="L79">
        <f>INDEX(Val_Min_CO2[],MATCH(Demanda_Interna[[#This Row],[Variaveis Decisão Transporte Silo-Mercado]],Val_Min_CO2[Variável],0),2)</f>
        <v>0</v>
      </c>
      <c r="M79">
        <f>INDEX(Val_min_Custo[],MATCH(Demanda_Interna[[#This Row],[Variaveis Decisão Transporte Silo-Mercado]],Val_min_Custo[Variável],0),2)</f>
        <v>0</v>
      </c>
      <c r="N79">
        <f>INDEX(ITERAC3[],MATCH(Demanda_Interna[[#This Row],[Variaveis Decisão Transporte Silo-Mercado]],ITERAC3[Variável],0),2)</f>
        <v>0</v>
      </c>
      <c r="O79">
        <f>INDEX(ITERAC6[],MATCH(Demanda_Interna[[#This Row],[Variaveis Decisão Transporte Silo-Mercado]],ITERAC6[Variável],0),2)</f>
        <v>0</v>
      </c>
      <c r="P79">
        <v>1.1200000000000001</v>
      </c>
      <c r="Q79" t="str">
        <f>Demanda_Interna[[#This Row],[Mercado]]&amp;Demanda_Interna[[#This Row],[Periodo]]</f>
        <v>Pará2</v>
      </c>
      <c r="R79">
        <v>1116.67</v>
      </c>
      <c r="S79" t="str">
        <f>Demanda_Interna[[#This Row],[Mercado Estado]]&amp;Demanda_Interna[[#This Row],[Estado Silo]]</f>
        <v>PAPR</v>
      </c>
      <c r="T79" s="7">
        <f>Demanda_Interna[[#This Row],[ICMS]]*Demanda_Interna[[#This Row],[Coluna1]]</f>
        <v>1250.6704000000002</v>
      </c>
      <c r="U79" t="str">
        <f>INDEX(Produtor_Silo[],MATCH(Demanda_Interna[[#This Row],[Silo]],Produtor_Silo[destino],0),3)</f>
        <v>CASCAVEL-PR</v>
      </c>
    </row>
    <row r="80" spans="1:21" x14ac:dyDescent="0.25">
      <c r="A80" t="s">
        <v>1652</v>
      </c>
      <c r="B80">
        <v>2</v>
      </c>
      <c r="C80">
        <v>311875.20000000001</v>
      </c>
      <c r="D80" t="s">
        <v>1653</v>
      </c>
      <c r="E80" t="s">
        <v>635</v>
      </c>
      <c r="F80">
        <v>1975772</v>
      </c>
      <c r="G80" s="7">
        <v>1975.7719999999999</v>
      </c>
      <c r="H80" t="s">
        <v>715</v>
      </c>
      <c r="I80" s="11">
        <v>2.05E-4</v>
      </c>
      <c r="J80" s="7">
        <v>1</v>
      </c>
      <c r="K80" t="s">
        <v>1177</v>
      </c>
      <c r="L80">
        <f>INDEX(Val_Min_CO2[],MATCH(Demanda_Interna[[#This Row],[Variaveis Decisão Transporte Silo-Mercado]],Val_Min_CO2[Variável],0),2)</f>
        <v>0</v>
      </c>
      <c r="M80">
        <f>INDEX(Val_min_Custo[],MATCH(Demanda_Interna[[#This Row],[Variaveis Decisão Transporte Silo-Mercado]],Val_min_Custo[Variável],0),2)</f>
        <v>0</v>
      </c>
      <c r="N80">
        <f>INDEX(ITERAC3[],MATCH(Demanda_Interna[[#This Row],[Variaveis Decisão Transporte Silo-Mercado]],ITERAC3[Variável],0),2)</f>
        <v>0</v>
      </c>
      <c r="O80">
        <f>INDEX(ITERAC6[],MATCH(Demanda_Interna[[#This Row],[Variaveis Decisão Transporte Silo-Mercado]],ITERAC6[Variável],0),2)</f>
        <v>0</v>
      </c>
      <c r="P80">
        <v>1.1200000000000001</v>
      </c>
      <c r="Q80" t="str">
        <f>Demanda_Interna[[#This Row],[Mercado]]&amp;Demanda_Interna[[#This Row],[Periodo]]</f>
        <v>Pará2</v>
      </c>
      <c r="R80">
        <v>1116.67</v>
      </c>
      <c r="S80" t="str">
        <f>Demanda_Interna[[#This Row],[Mercado Estado]]&amp;Demanda_Interna[[#This Row],[Estado Silo]]</f>
        <v>PAMS</v>
      </c>
      <c r="T80" s="7">
        <f>Demanda_Interna[[#This Row],[ICMS]]*Demanda_Interna[[#This Row],[Coluna1]]</f>
        <v>1250.6704000000002</v>
      </c>
      <c r="U80" t="str">
        <f>INDEX(Produtor_Silo[],MATCH(Demanda_Interna[[#This Row],[Silo]],Produtor_Silo[destino],0),3)</f>
        <v>DOURADOS-MS</v>
      </c>
    </row>
    <row r="81" spans="1:21" x14ac:dyDescent="0.25">
      <c r="A81" t="s">
        <v>1652</v>
      </c>
      <c r="B81">
        <v>2</v>
      </c>
      <c r="C81">
        <v>311875.20000000001</v>
      </c>
      <c r="D81" t="s">
        <v>1653</v>
      </c>
      <c r="E81" t="s">
        <v>636</v>
      </c>
      <c r="F81">
        <v>1953004</v>
      </c>
      <c r="G81" s="7">
        <v>1953.0039999999999</v>
      </c>
      <c r="H81" t="s">
        <v>715</v>
      </c>
      <c r="I81" s="11">
        <v>2.05E-4</v>
      </c>
      <c r="J81" s="7">
        <v>1</v>
      </c>
      <c r="K81" t="s">
        <v>1193</v>
      </c>
      <c r="L81">
        <f>INDEX(Val_Min_CO2[],MATCH(Demanda_Interna[[#This Row],[Variaveis Decisão Transporte Silo-Mercado]],Val_Min_CO2[Variável],0),2)</f>
        <v>0</v>
      </c>
      <c r="M81">
        <f>INDEX(Val_min_Custo[],MATCH(Demanda_Interna[[#This Row],[Variaveis Decisão Transporte Silo-Mercado]],Val_min_Custo[Variável],0),2)</f>
        <v>0</v>
      </c>
      <c r="N81">
        <f>INDEX(ITERAC3[],MATCH(Demanda_Interna[[#This Row],[Variaveis Decisão Transporte Silo-Mercado]],ITERAC3[Variável],0),2)</f>
        <v>0</v>
      </c>
      <c r="O81">
        <f>INDEX(ITERAC6[],MATCH(Demanda_Interna[[#This Row],[Variaveis Decisão Transporte Silo-Mercado]],ITERAC6[Variável],0),2)</f>
        <v>0</v>
      </c>
      <c r="P81">
        <v>1.1200000000000001</v>
      </c>
      <c r="Q81" t="str">
        <f>Demanda_Interna[[#This Row],[Mercado]]&amp;Demanda_Interna[[#This Row],[Periodo]]</f>
        <v>Pará2</v>
      </c>
      <c r="R81">
        <v>1116.67</v>
      </c>
      <c r="S81" t="str">
        <f>Demanda_Interna[[#This Row],[Mercado Estado]]&amp;Demanda_Interna[[#This Row],[Estado Silo]]</f>
        <v>PAMS</v>
      </c>
      <c r="T81" s="7">
        <f>Demanda_Interna[[#This Row],[ICMS]]*Demanda_Interna[[#This Row],[Coluna1]]</f>
        <v>1250.6704000000002</v>
      </c>
      <c r="U81" t="str">
        <f>INDEX(Produtor_Silo[],MATCH(Demanda_Interna[[#This Row],[Silo]],Produtor_Silo[destino],0),3)</f>
        <v>DOURADOS-MS</v>
      </c>
    </row>
    <row r="82" spans="1:21" x14ac:dyDescent="0.25">
      <c r="A82" t="s">
        <v>1652</v>
      </c>
      <c r="B82">
        <v>2</v>
      </c>
      <c r="C82">
        <v>311875.20000000001</v>
      </c>
      <c r="D82" t="s">
        <v>1653</v>
      </c>
      <c r="E82" t="s">
        <v>637</v>
      </c>
      <c r="F82">
        <v>1969920</v>
      </c>
      <c r="G82" s="7">
        <v>1969.92</v>
      </c>
      <c r="H82" t="s">
        <v>715</v>
      </c>
      <c r="I82" s="11">
        <v>2.05E-4</v>
      </c>
      <c r="J82" s="7">
        <v>1</v>
      </c>
      <c r="K82" t="s">
        <v>1209</v>
      </c>
      <c r="L82">
        <f>INDEX(Val_Min_CO2[],MATCH(Demanda_Interna[[#This Row],[Variaveis Decisão Transporte Silo-Mercado]],Val_Min_CO2[Variável],0),2)</f>
        <v>0</v>
      </c>
      <c r="M82">
        <f>INDEX(Val_min_Custo[],MATCH(Demanda_Interna[[#This Row],[Variaveis Decisão Transporte Silo-Mercado]],Val_min_Custo[Variável],0),2)</f>
        <v>0</v>
      </c>
      <c r="N82">
        <f>INDEX(ITERAC3[],MATCH(Demanda_Interna[[#This Row],[Variaveis Decisão Transporte Silo-Mercado]],ITERAC3[Variável],0),2)</f>
        <v>0</v>
      </c>
      <c r="O82">
        <f>INDEX(ITERAC6[],MATCH(Demanda_Interna[[#This Row],[Variaveis Decisão Transporte Silo-Mercado]],ITERAC6[Variável],0),2)</f>
        <v>0</v>
      </c>
      <c r="P82">
        <v>1.1200000000000001</v>
      </c>
      <c r="Q82" t="str">
        <f>Demanda_Interna[[#This Row],[Mercado]]&amp;Demanda_Interna[[#This Row],[Periodo]]</f>
        <v>Pará2</v>
      </c>
      <c r="R82">
        <v>1116.67</v>
      </c>
      <c r="S82" t="str">
        <f>Demanda_Interna[[#This Row],[Mercado Estado]]&amp;Demanda_Interna[[#This Row],[Estado Silo]]</f>
        <v>PAMS</v>
      </c>
      <c r="T82" s="7">
        <f>Demanda_Interna[[#This Row],[ICMS]]*Demanda_Interna[[#This Row],[Coluna1]]</f>
        <v>1250.6704000000002</v>
      </c>
      <c r="U82" t="str">
        <f>INDEX(Produtor_Silo[],MATCH(Demanda_Interna[[#This Row],[Silo]],Produtor_Silo[destino],0),3)</f>
        <v>DOURADOS-MS</v>
      </c>
    </row>
    <row r="83" spans="1:21" x14ac:dyDescent="0.25">
      <c r="A83" t="s">
        <v>1652</v>
      </c>
      <c r="B83">
        <v>2</v>
      </c>
      <c r="C83">
        <v>311875.20000000001</v>
      </c>
      <c r="D83" t="s">
        <v>1653</v>
      </c>
      <c r="E83" t="s">
        <v>629</v>
      </c>
      <c r="F83">
        <v>1656666</v>
      </c>
      <c r="G83" s="7">
        <v>1656.6659999999999</v>
      </c>
      <c r="H83" t="s">
        <v>718</v>
      </c>
      <c r="I83" s="11">
        <v>2.63E-4</v>
      </c>
      <c r="J83" s="7">
        <v>0.6</v>
      </c>
      <c r="K83" t="s">
        <v>1225</v>
      </c>
      <c r="L83">
        <f>INDEX(Val_Min_CO2[],MATCH(Demanda_Interna[[#This Row],[Variaveis Decisão Transporte Silo-Mercado]],Val_Min_CO2[Variável],0),2)</f>
        <v>0</v>
      </c>
      <c r="M83">
        <f>INDEX(Val_min_Custo[],MATCH(Demanda_Interna[[#This Row],[Variaveis Decisão Transporte Silo-Mercado]],Val_min_Custo[Variável],0),2)</f>
        <v>0</v>
      </c>
      <c r="N83">
        <f>INDEX(ITERAC3[],MATCH(Demanda_Interna[[#This Row],[Variaveis Decisão Transporte Silo-Mercado]],ITERAC3[Variável],0),2)</f>
        <v>0</v>
      </c>
      <c r="O83">
        <f>INDEX(ITERAC6[],MATCH(Demanda_Interna[[#This Row],[Variaveis Decisão Transporte Silo-Mercado]],ITERAC6[Variável],0),2)</f>
        <v>0</v>
      </c>
      <c r="P83">
        <v>1.1200000000000001</v>
      </c>
      <c r="Q83" t="str">
        <f>Demanda_Interna[[#This Row],[Mercado]]&amp;Demanda_Interna[[#This Row],[Periodo]]</f>
        <v>Pará2</v>
      </c>
      <c r="R83">
        <v>1116.67</v>
      </c>
      <c r="S83" t="str">
        <f>Demanda_Interna[[#This Row],[Mercado Estado]]&amp;Demanda_Interna[[#This Row],[Estado Silo]]</f>
        <v>PAGO</v>
      </c>
      <c r="T83" s="7">
        <f>Demanda_Interna[[#This Row],[ICMS]]*Demanda_Interna[[#This Row],[Coluna1]]</f>
        <v>1250.6704000000002</v>
      </c>
      <c r="U83" t="str">
        <f>INDEX(Produtor_Silo[],MATCH(Demanda_Interna[[#This Row],[Silo]],Produtor_Silo[destino],0),3)</f>
        <v>JATAÍ-GO</v>
      </c>
    </row>
    <row r="84" spans="1:21" x14ac:dyDescent="0.25">
      <c r="A84" t="s">
        <v>1652</v>
      </c>
      <c r="B84">
        <v>2</v>
      </c>
      <c r="C84">
        <v>311875.20000000001</v>
      </c>
      <c r="D84" t="s">
        <v>1653</v>
      </c>
      <c r="E84" t="s">
        <v>630</v>
      </c>
      <c r="F84">
        <v>1656247</v>
      </c>
      <c r="G84" s="7">
        <v>1656.2470000000001</v>
      </c>
      <c r="H84" t="s">
        <v>718</v>
      </c>
      <c r="I84" s="11">
        <v>2.63E-4</v>
      </c>
      <c r="J84" s="7">
        <v>0.6</v>
      </c>
      <c r="K84" t="s">
        <v>1241</v>
      </c>
      <c r="L84">
        <f>INDEX(Val_Min_CO2[],MATCH(Demanda_Interna[[#This Row],[Variaveis Decisão Transporte Silo-Mercado]],Val_Min_CO2[Variável],0),2)</f>
        <v>0</v>
      </c>
      <c r="M84">
        <f>INDEX(Val_min_Custo[],MATCH(Demanda_Interna[[#This Row],[Variaveis Decisão Transporte Silo-Mercado]],Val_min_Custo[Variável],0),2)</f>
        <v>0</v>
      </c>
      <c r="N84">
        <f>INDEX(ITERAC3[],MATCH(Demanda_Interna[[#This Row],[Variaveis Decisão Transporte Silo-Mercado]],ITERAC3[Variável],0),2)</f>
        <v>0</v>
      </c>
      <c r="O84">
        <f>INDEX(ITERAC6[],MATCH(Demanda_Interna[[#This Row],[Variaveis Decisão Transporte Silo-Mercado]],ITERAC6[Variável],0),2)</f>
        <v>0</v>
      </c>
      <c r="P84">
        <v>1.1200000000000001</v>
      </c>
      <c r="Q84" t="str">
        <f>Demanda_Interna[[#This Row],[Mercado]]&amp;Demanda_Interna[[#This Row],[Periodo]]</f>
        <v>Pará2</v>
      </c>
      <c r="R84">
        <v>1116.67</v>
      </c>
      <c r="S84" t="str">
        <f>Demanda_Interna[[#This Row],[Mercado Estado]]&amp;Demanda_Interna[[#This Row],[Estado Silo]]</f>
        <v>PAGO</v>
      </c>
      <c r="T84" s="7">
        <f>Demanda_Interna[[#This Row],[ICMS]]*Demanda_Interna[[#This Row],[Coluna1]]</f>
        <v>1250.6704000000002</v>
      </c>
      <c r="U84" t="str">
        <f>INDEX(Produtor_Silo[],MATCH(Demanda_Interna[[#This Row],[Silo]],Produtor_Silo[destino],0),3)</f>
        <v>JATAÍ-GO</v>
      </c>
    </row>
    <row r="85" spans="1:21" x14ac:dyDescent="0.25">
      <c r="A85" t="s">
        <v>1652</v>
      </c>
      <c r="B85">
        <v>2</v>
      </c>
      <c r="C85">
        <v>311875.20000000001</v>
      </c>
      <c r="D85" t="s">
        <v>1653</v>
      </c>
      <c r="E85" t="s">
        <v>631</v>
      </c>
      <c r="F85">
        <v>1653288</v>
      </c>
      <c r="G85" s="7">
        <v>1653.288</v>
      </c>
      <c r="H85" t="s">
        <v>718</v>
      </c>
      <c r="I85" s="11">
        <v>2.63E-4</v>
      </c>
      <c r="J85" s="7">
        <v>0.6</v>
      </c>
      <c r="K85" t="s">
        <v>1257</v>
      </c>
      <c r="L85">
        <f>INDEX(Val_Min_CO2[],MATCH(Demanda_Interna[[#This Row],[Variaveis Decisão Transporte Silo-Mercado]],Val_Min_CO2[Variável],0),2)</f>
        <v>0</v>
      </c>
      <c r="M85">
        <f>INDEX(Val_min_Custo[],MATCH(Demanda_Interna[[#This Row],[Variaveis Decisão Transporte Silo-Mercado]],Val_min_Custo[Variável],0),2)</f>
        <v>0</v>
      </c>
      <c r="N85">
        <f>INDEX(ITERAC3[],MATCH(Demanda_Interna[[#This Row],[Variaveis Decisão Transporte Silo-Mercado]],ITERAC3[Variável],0),2)</f>
        <v>0</v>
      </c>
      <c r="O85">
        <f>INDEX(ITERAC6[],MATCH(Demanda_Interna[[#This Row],[Variaveis Decisão Transporte Silo-Mercado]],ITERAC6[Variável],0),2)</f>
        <v>0</v>
      </c>
      <c r="P85">
        <v>1.1200000000000001</v>
      </c>
      <c r="Q85" t="str">
        <f>Demanda_Interna[[#This Row],[Mercado]]&amp;Demanda_Interna[[#This Row],[Periodo]]</f>
        <v>Pará2</v>
      </c>
      <c r="R85">
        <v>1116.67</v>
      </c>
      <c r="S85" t="str">
        <f>Demanda_Interna[[#This Row],[Mercado Estado]]&amp;Demanda_Interna[[#This Row],[Estado Silo]]</f>
        <v>PAGO</v>
      </c>
      <c r="T85" s="7">
        <f>Demanda_Interna[[#This Row],[ICMS]]*Demanda_Interna[[#This Row],[Coluna1]]</f>
        <v>1250.6704000000002</v>
      </c>
      <c r="U85" t="str">
        <f>INDEX(Produtor_Silo[],MATCH(Demanda_Interna[[#This Row],[Silo]],Produtor_Silo[destino],0),3)</f>
        <v>JATAÍ-GO</v>
      </c>
    </row>
    <row r="86" spans="1:21" x14ac:dyDescent="0.25">
      <c r="A86" t="s">
        <v>1652</v>
      </c>
      <c r="B86">
        <v>2</v>
      </c>
      <c r="C86">
        <v>311875.20000000001</v>
      </c>
      <c r="D86" t="s">
        <v>1653</v>
      </c>
      <c r="E86" t="s">
        <v>638</v>
      </c>
      <c r="F86">
        <v>1946396</v>
      </c>
      <c r="G86" s="7">
        <v>1946.396</v>
      </c>
      <c r="H86" t="s">
        <v>715</v>
      </c>
      <c r="I86" s="11">
        <v>2.05E-4</v>
      </c>
      <c r="J86" s="7">
        <v>1</v>
      </c>
      <c r="K86" t="s">
        <v>1273</v>
      </c>
      <c r="L86">
        <f>INDEX(Val_Min_CO2[],MATCH(Demanda_Interna[[#This Row],[Variaveis Decisão Transporte Silo-Mercado]],Val_Min_CO2[Variável],0),2)</f>
        <v>0</v>
      </c>
      <c r="M86">
        <f>INDEX(Val_min_Custo[],MATCH(Demanda_Interna[[#This Row],[Variaveis Decisão Transporte Silo-Mercado]],Val_min_Custo[Variável],0),2)</f>
        <v>0</v>
      </c>
      <c r="N86">
        <f>INDEX(ITERAC3[],MATCH(Demanda_Interna[[#This Row],[Variaveis Decisão Transporte Silo-Mercado]],ITERAC3[Variável],0),2)</f>
        <v>0</v>
      </c>
      <c r="O86">
        <f>INDEX(ITERAC6[],MATCH(Demanda_Interna[[#This Row],[Variaveis Decisão Transporte Silo-Mercado]],ITERAC6[Variável],0),2)</f>
        <v>0</v>
      </c>
      <c r="P86">
        <v>1.1200000000000001</v>
      </c>
      <c r="Q86" t="str">
        <f>Demanda_Interna[[#This Row],[Mercado]]&amp;Demanda_Interna[[#This Row],[Periodo]]</f>
        <v>Pará2</v>
      </c>
      <c r="R86">
        <v>1116.67</v>
      </c>
      <c r="S86" t="str">
        <f>Demanda_Interna[[#This Row],[Mercado Estado]]&amp;Demanda_Interna[[#This Row],[Estado Silo]]</f>
        <v>PAMS</v>
      </c>
      <c r="T86" s="7">
        <f>Demanda_Interna[[#This Row],[ICMS]]*Demanda_Interna[[#This Row],[Coluna1]]</f>
        <v>1250.6704000000002</v>
      </c>
      <c r="U86" t="str">
        <f>INDEX(Produtor_Silo[],MATCH(Demanda_Interna[[#This Row],[Silo]],Produtor_Silo[destino],0),3)</f>
        <v>MARACAJU-MS</v>
      </c>
    </row>
    <row r="87" spans="1:21" x14ac:dyDescent="0.25">
      <c r="A87" t="s">
        <v>1652</v>
      </c>
      <c r="B87">
        <v>2</v>
      </c>
      <c r="C87">
        <v>311875.20000000001</v>
      </c>
      <c r="D87" t="s">
        <v>1653</v>
      </c>
      <c r="E87" t="s">
        <v>639</v>
      </c>
      <c r="F87">
        <v>1947806</v>
      </c>
      <c r="G87" s="7">
        <v>1947.806</v>
      </c>
      <c r="H87" t="s">
        <v>715</v>
      </c>
      <c r="I87" s="11">
        <v>2.05E-4</v>
      </c>
      <c r="J87" s="7">
        <v>1</v>
      </c>
      <c r="K87" t="s">
        <v>1289</v>
      </c>
      <c r="L87">
        <f>INDEX(Val_Min_CO2[],MATCH(Demanda_Interna[[#This Row],[Variaveis Decisão Transporte Silo-Mercado]],Val_Min_CO2[Variável],0),2)</f>
        <v>0</v>
      </c>
      <c r="M87">
        <f>INDEX(Val_min_Custo[],MATCH(Demanda_Interna[[#This Row],[Variaveis Decisão Transporte Silo-Mercado]],Val_min_Custo[Variável],0),2)</f>
        <v>0</v>
      </c>
      <c r="N87">
        <f>INDEX(ITERAC3[],MATCH(Demanda_Interna[[#This Row],[Variaveis Decisão Transporte Silo-Mercado]],ITERAC3[Variável],0),2)</f>
        <v>0</v>
      </c>
      <c r="O87">
        <f>INDEX(ITERAC6[],MATCH(Demanda_Interna[[#This Row],[Variaveis Decisão Transporte Silo-Mercado]],ITERAC6[Variável],0),2)</f>
        <v>0</v>
      </c>
      <c r="P87">
        <v>1.1200000000000001</v>
      </c>
      <c r="Q87" t="str">
        <f>Demanda_Interna[[#This Row],[Mercado]]&amp;Demanda_Interna[[#This Row],[Periodo]]</f>
        <v>Pará2</v>
      </c>
      <c r="R87">
        <v>1116.67</v>
      </c>
      <c r="S87" t="str">
        <f>Demanda_Interna[[#This Row],[Mercado Estado]]&amp;Demanda_Interna[[#This Row],[Estado Silo]]</f>
        <v>PAMS</v>
      </c>
      <c r="T87" s="7">
        <f>Demanda_Interna[[#This Row],[ICMS]]*Demanda_Interna[[#This Row],[Coluna1]]</f>
        <v>1250.6704000000002</v>
      </c>
      <c r="U87" t="str">
        <f>INDEX(Produtor_Silo[],MATCH(Demanda_Interna[[#This Row],[Silo]],Produtor_Silo[destino],0),3)</f>
        <v>MARACAJU-MS</v>
      </c>
    </row>
    <row r="88" spans="1:21" x14ac:dyDescent="0.25">
      <c r="A88" t="s">
        <v>1652</v>
      </c>
      <c r="B88">
        <v>2</v>
      </c>
      <c r="C88">
        <v>311875.20000000001</v>
      </c>
      <c r="D88" t="s">
        <v>1653</v>
      </c>
      <c r="E88" t="s">
        <v>640</v>
      </c>
      <c r="F88">
        <v>1914891</v>
      </c>
      <c r="G88" s="7">
        <v>1914.8910000000001</v>
      </c>
      <c r="H88" t="s">
        <v>715</v>
      </c>
      <c r="I88" s="11">
        <v>2.05E-4</v>
      </c>
      <c r="J88" s="7">
        <v>1</v>
      </c>
      <c r="K88" t="s">
        <v>1305</v>
      </c>
      <c r="L88">
        <f>INDEX(Val_Min_CO2[],MATCH(Demanda_Interna[[#This Row],[Variaveis Decisão Transporte Silo-Mercado]],Val_Min_CO2[Variável],0),2)</f>
        <v>0</v>
      </c>
      <c r="M88">
        <f>INDEX(Val_min_Custo[],MATCH(Demanda_Interna[[#This Row],[Variaveis Decisão Transporte Silo-Mercado]],Val_min_Custo[Variável],0),2)</f>
        <v>0</v>
      </c>
      <c r="N88">
        <f>INDEX(ITERAC3[],MATCH(Demanda_Interna[[#This Row],[Variaveis Decisão Transporte Silo-Mercado]],ITERAC3[Variável],0),2)</f>
        <v>0</v>
      </c>
      <c r="O88">
        <f>INDEX(ITERAC6[],MATCH(Demanda_Interna[[#This Row],[Variaveis Decisão Transporte Silo-Mercado]],ITERAC6[Variável],0),2)</f>
        <v>0</v>
      </c>
      <c r="P88">
        <v>1.1200000000000001</v>
      </c>
      <c r="Q88" t="str">
        <f>Demanda_Interna[[#This Row],[Mercado]]&amp;Demanda_Interna[[#This Row],[Periodo]]</f>
        <v>Pará2</v>
      </c>
      <c r="R88">
        <v>1116.67</v>
      </c>
      <c r="S88" t="str">
        <f>Demanda_Interna[[#This Row],[Mercado Estado]]&amp;Demanda_Interna[[#This Row],[Estado Silo]]</f>
        <v>PAMS</v>
      </c>
      <c r="T88" s="7">
        <f>Demanda_Interna[[#This Row],[ICMS]]*Demanda_Interna[[#This Row],[Coluna1]]</f>
        <v>1250.6704000000002</v>
      </c>
      <c r="U88" t="str">
        <f>INDEX(Produtor_Silo[],MATCH(Demanda_Interna[[#This Row],[Silo]],Produtor_Silo[destino],0),3)</f>
        <v>MARACAJU-MS</v>
      </c>
    </row>
    <row r="89" spans="1:21" x14ac:dyDescent="0.25">
      <c r="A89" t="s">
        <v>1652</v>
      </c>
      <c r="B89">
        <v>2</v>
      </c>
      <c r="C89">
        <v>311875.20000000001</v>
      </c>
      <c r="D89" t="s">
        <v>1653</v>
      </c>
      <c r="E89" t="s">
        <v>620</v>
      </c>
      <c r="F89">
        <v>829049</v>
      </c>
      <c r="G89" s="7">
        <v>829.04899999999998</v>
      </c>
      <c r="H89" t="s">
        <v>705</v>
      </c>
      <c r="I89" s="11">
        <v>2.63E-4</v>
      </c>
      <c r="J89" s="7">
        <v>0.6</v>
      </c>
      <c r="K89" t="s">
        <v>1321</v>
      </c>
      <c r="L89">
        <f>INDEX(Val_Min_CO2[],MATCH(Demanda_Interna[[#This Row],[Variaveis Decisão Transporte Silo-Mercado]],Val_Min_CO2[Variável],0),2)</f>
        <v>0</v>
      </c>
      <c r="M89">
        <f>INDEX(Val_min_Custo[],MATCH(Demanda_Interna[[#This Row],[Variaveis Decisão Transporte Silo-Mercado]],Val_min_Custo[Variável],0),2)</f>
        <v>0</v>
      </c>
      <c r="N89">
        <f>INDEX(ITERAC3[],MATCH(Demanda_Interna[[#This Row],[Variaveis Decisão Transporte Silo-Mercado]],ITERAC3[Variável],0),2)</f>
        <v>0</v>
      </c>
      <c r="O89">
        <f>INDEX(ITERAC6[],MATCH(Demanda_Interna[[#This Row],[Variaveis Decisão Transporte Silo-Mercado]],ITERAC6[Variável],0),2)</f>
        <v>0</v>
      </c>
      <c r="P89">
        <v>1.1200000000000001</v>
      </c>
      <c r="Q89" t="str">
        <f>Demanda_Interna[[#This Row],[Mercado]]&amp;Demanda_Interna[[#This Row],[Periodo]]</f>
        <v>Pará2</v>
      </c>
      <c r="R89">
        <v>1116.67</v>
      </c>
      <c r="S89" t="str">
        <f>Demanda_Interna[[#This Row],[Mercado Estado]]&amp;Demanda_Interna[[#This Row],[Estado Silo]]</f>
        <v>PAMT</v>
      </c>
      <c r="T89" s="7">
        <f>Demanda_Interna[[#This Row],[ICMS]]*Demanda_Interna[[#This Row],[Coluna1]]</f>
        <v>1250.6704000000002</v>
      </c>
      <c r="U89" t="str">
        <f>INDEX(Produtor_Silo[],MATCH(Demanda_Interna[[#This Row],[Silo]],Produtor_Silo[destino],0),3)</f>
        <v>NOVA MUTUM-MT</v>
      </c>
    </row>
    <row r="90" spans="1:21" x14ac:dyDescent="0.25">
      <c r="A90" t="s">
        <v>1652</v>
      </c>
      <c r="B90">
        <v>2</v>
      </c>
      <c r="C90">
        <v>311875.20000000001</v>
      </c>
      <c r="D90" t="s">
        <v>1653</v>
      </c>
      <c r="E90" t="s">
        <v>621</v>
      </c>
      <c r="F90">
        <v>822509</v>
      </c>
      <c r="G90" s="7">
        <v>822.50900000000001</v>
      </c>
      <c r="H90" t="s">
        <v>705</v>
      </c>
      <c r="I90" s="11">
        <v>2.63E-4</v>
      </c>
      <c r="J90" s="7">
        <v>0.6</v>
      </c>
      <c r="K90" t="s">
        <v>1337</v>
      </c>
      <c r="L90">
        <f>INDEX(Val_Min_CO2[],MATCH(Demanda_Interna[[#This Row],[Variaveis Decisão Transporte Silo-Mercado]],Val_Min_CO2[Variável],0),2)</f>
        <v>0</v>
      </c>
      <c r="M90">
        <f>INDEX(Val_min_Custo[],MATCH(Demanda_Interna[[#This Row],[Variaveis Decisão Transporte Silo-Mercado]],Val_min_Custo[Variável],0),2)</f>
        <v>0</v>
      </c>
      <c r="N90">
        <f>INDEX(ITERAC3[],MATCH(Demanda_Interna[[#This Row],[Variaveis Decisão Transporte Silo-Mercado]],ITERAC3[Variável],0),2)</f>
        <v>0</v>
      </c>
      <c r="O90">
        <f>INDEX(ITERAC6[],MATCH(Demanda_Interna[[#This Row],[Variaveis Decisão Transporte Silo-Mercado]],ITERAC6[Variável],0),2)</f>
        <v>0</v>
      </c>
      <c r="P90">
        <v>1.1200000000000001</v>
      </c>
      <c r="Q90" t="str">
        <f>Demanda_Interna[[#This Row],[Mercado]]&amp;Demanda_Interna[[#This Row],[Periodo]]</f>
        <v>Pará2</v>
      </c>
      <c r="R90">
        <v>1116.67</v>
      </c>
      <c r="S90" t="str">
        <f>Demanda_Interna[[#This Row],[Mercado Estado]]&amp;Demanda_Interna[[#This Row],[Estado Silo]]</f>
        <v>PAMT</v>
      </c>
      <c r="T90" s="7">
        <f>Demanda_Interna[[#This Row],[ICMS]]*Demanda_Interna[[#This Row],[Coluna1]]</f>
        <v>1250.6704000000002</v>
      </c>
      <c r="U90" t="str">
        <f>INDEX(Produtor_Silo[],MATCH(Demanda_Interna[[#This Row],[Silo]],Produtor_Silo[destino],0),3)</f>
        <v>NOVA MUTUM-MT</v>
      </c>
    </row>
    <row r="91" spans="1:21" x14ac:dyDescent="0.25">
      <c r="A91" t="s">
        <v>1652</v>
      </c>
      <c r="B91">
        <v>2</v>
      </c>
      <c r="C91">
        <v>311875.20000000001</v>
      </c>
      <c r="D91" t="s">
        <v>1653</v>
      </c>
      <c r="E91" t="s">
        <v>622</v>
      </c>
      <c r="F91">
        <v>830274</v>
      </c>
      <c r="G91" s="7">
        <v>830.274</v>
      </c>
      <c r="H91" t="s">
        <v>705</v>
      </c>
      <c r="I91" s="11">
        <v>2.63E-4</v>
      </c>
      <c r="J91" s="7">
        <v>0.6</v>
      </c>
      <c r="K91" t="s">
        <v>1353</v>
      </c>
      <c r="L91">
        <f>INDEX(Val_Min_CO2[],MATCH(Demanda_Interna[[#This Row],[Variaveis Decisão Transporte Silo-Mercado]],Val_Min_CO2[Variável],0),2)</f>
        <v>0</v>
      </c>
      <c r="M91">
        <f>INDEX(Val_min_Custo[],MATCH(Demanda_Interna[[#This Row],[Variaveis Decisão Transporte Silo-Mercado]],Val_min_Custo[Variável],0),2)</f>
        <v>0</v>
      </c>
      <c r="N91">
        <f>INDEX(ITERAC3[],MATCH(Demanda_Interna[[#This Row],[Variaveis Decisão Transporte Silo-Mercado]],ITERAC3[Variável],0),2)</f>
        <v>0</v>
      </c>
      <c r="O91">
        <f>INDEX(ITERAC6[],MATCH(Demanda_Interna[[#This Row],[Variaveis Decisão Transporte Silo-Mercado]],ITERAC6[Variável],0),2)</f>
        <v>0</v>
      </c>
      <c r="P91">
        <v>1.1200000000000001</v>
      </c>
      <c r="Q91" t="str">
        <f>Demanda_Interna[[#This Row],[Mercado]]&amp;Demanda_Interna[[#This Row],[Periodo]]</f>
        <v>Pará2</v>
      </c>
      <c r="R91">
        <v>1116.67</v>
      </c>
      <c r="S91" t="str">
        <f>Demanda_Interna[[#This Row],[Mercado Estado]]&amp;Demanda_Interna[[#This Row],[Estado Silo]]</f>
        <v>PAMT</v>
      </c>
      <c r="T91" s="7">
        <f>Demanda_Interna[[#This Row],[ICMS]]*Demanda_Interna[[#This Row],[Coluna1]]</f>
        <v>1250.6704000000002</v>
      </c>
      <c r="U91" t="str">
        <f>INDEX(Produtor_Silo[],MATCH(Demanda_Interna[[#This Row],[Silo]],Produtor_Silo[destino],0),3)</f>
        <v>NOVA MUTUM-MT</v>
      </c>
    </row>
    <row r="92" spans="1:21" x14ac:dyDescent="0.25">
      <c r="A92" t="s">
        <v>1652</v>
      </c>
      <c r="B92">
        <v>2</v>
      </c>
      <c r="C92">
        <v>311875.20000000001</v>
      </c>
      <c r="D92" t="s">
        <v>1653</v>
      </c>
      <c r="E92" t="s">
        <v>623</v>
      </c>
      <c r="F92">
        <v>756842</v>
      </c>
      <c r="G92" s="7">
        <v>756.84199999999998</v>
      </c>
      <c r="H92" t="s">
        <v>705</v>
      </c>
      <c r="I92" s="11">
        <v>2.63E-4</v>
      </c>
      <c r="J92" s="7">
        <v>0.6</v>
      </c>
      <c r="K92" t="s">
        <v>1369</v>
      </c>
      <c r="L92">
        <f>INDEX(Val_Min_CO2[],MATCH(Demanda_Interna[[#This Row],[Variaveis Decisão Transporte Silo-Mercado]],Val_Min_CO2[Variável],0),2)</f>
        <v>0</v>
      </c>
      <c r="M92">
        <f>INDEX(Val_min_Custo[],MATCH(Demanda_Interna[[#This Row],[Variaveis Decisão Transporte Silo-Mercado]],Val_min_Custo[Variável],0),2)</f>
        <v>0</v>
      </c>
      <c r="N92">
        <f>INDEX(ITERAC3[],MATCH(Demanda_Interna[[#This Row],[Variaveis Decisão Transporte Silo-Mercado]],ITERAC3[Variável],0),2)</f>
        <v>0</v>
      </c>
      <c r="O92">
        <f>INDEX(ITERAC6[],MATCH(Demanda_Interna[[#This Row],[Variaveis Decisão Transporte Silo-Mercado]],ITERAC6[Variável],0),2)</f>
        <v>0</v>
      </c>
      <c r="P92">
        <v>1.1200000000000001</v>
      </c>
      <c r="Q92" t="str">
        <f>Demanda_Interna[[#This Row],[Mercado]]&amp;Demanda_Interna[[#This Row],[Periodo]]</f>
        <v>Pará2</v>
      </c>
      <c r="R92">
        <v>1116.67</v>
      </c>
      <c r="S92" t="str">
        <f>Demanda_Interna[[#This Row],[Mercado Estado]]&amp;Demanda_Interna[[#This Row],[Estado Silo]]</f>
        <v>PAMT</v>
      </c>
      <c r="T92" s="7">
        <f>Demanda_Interna[[#This Row],[ICMS]]*Demanda_Interna[[#This Row],[Coluna1]]</f>
        <v>1250.6704000000002</v>
      </c>
      <c r="U92" t="str">
        <f>INDEX(Produtor_Silo[],MATCH(Demanda_Interna[[#This Row],[Silo]],Produtor_Silo[destino],0),3)</f>
        <v>NOVA UBIRATÃ-MT</v>
      </c>
    </row>
    <row r="93" spans="1:21" x14ac:dyDescent="0.25">
      <c r="A93" t="s">
        <v>1652</v>
      </c>
      <c r="B93">
        <v>2</v>
      </c>
      <c r="C93">
        <v>311875.20000000001</v>
      </c>
      <c r="D93" t="s">
        <v>1653</v>
      </c>
      <c r="E93" t="s">
        <v>624</v>
      </c>
      <c r="F93">
        <v>851317</v>
      </c>
      <c r="G93" s="7">
        <v>851.31700000000001</v>
      </c>
      <c r="H93" t="s">
        <v>705</v>
      </c>
      <c r="I93" s="11">
        <v>2.63E-4</v>
      </c>
      <c r="J93" s="7">
        <v>0.6</v>
      </c>
      <c r="K93" t="s">
        <v>1385</v>
      </c>
      <c r="L93">
        <f>INDEX(Val_Min_CO2[],MATCH(Demanda_Interna[[#This Row],[Variaveis Decisão Transporte Silo-Mercado]],Val_Min_CO2[Variável],0),2)</f>
        <v>0</v>
      </c>
      <c r="M93">
        <f>INDEX(Val_min_Custo[],MATCH(Demanda_Interna[[#This Row],[Variaveis Decisão Transporte Silo-Mercado]],Val_min_Custo[Variável],0),2)</f>
        <v>0</v>
      </c>
      <c r="N93">
        <f>INDEX(ITERAC3[],MATCH(Demanda_Interna[[#This Row],[Variaveis Decisão Transporte Silo-Mercado]],ITERAC3[Variável],0),2)</f>
        <v>0</v>
      </c>
      <c r="O93">
        <f>INDEX(ITERAC6[],MATCH(Demanda_Interna[[#This Row],[Variaveis Decisão Transporte Silo-Mercado]],ITERAC6[Variável],0),2)</f>
        <v>0</v>
      </c>
      <c r="P93">
        <v>1.1200000000000001</v>
      </c>
      <c r="Q93" t="str">
        <f>Demanda_Interna[[#This Row],[Mercado]]&amp;Demanda_Interna[[#This Row],[Periodo]]</f>
        <v>Pará2</v>
      </c>
      <c r="R93">
        <v>1116.67</v>
      </c>
      <c r="S93" t="str">
        <f>Demanda_Interna[[#This Row],[Mercado Estado]]&amp;Demanda_Interna[[#This Row],[Estado Silo]]</f>
        <v>PAMT</v>
      </c>
      <c r="T93" s="7">
        <f>Demanda_Interna[[#This Row],[ICMS]]*Demanda_Interna[[#This Row],[Coluna1]]</f>
        <v>1250.6704000000002</v>
      </c>
      <c r="U93" t="str">
        <f>INDEX(Produtor_Silo[],MATCH(Demanda_Interna[[#This Row],[Silo]],Produtor_Silo[destino],0),3)</f>
        <v>NOVA UBIRATÃ-MT</v>
      </c>
    </row>
    <row r="94" spans="1:21" x14ac:dyDescent="0.25">
      <c r="A94" t="s">
        <v>1652</v>
      </c>
      <c r="B94">
        <v>2</v>
      </c>
      <c r="C94">
        <v>311875.20000000001</v>
      </c>
      <c r="D94" t="s">
        <v>1653</v>
      </c>
      <c r="E94" t="s">
        <v>625</v>
      </c>
      <c r="F94">
        <v>807574</v>
      </c>
      <c r="G94" s="7">
        <v>807.57399999999996</v>
      </c>
      <c r="H94" t="s">
        <v>705</v>
      </c>
      <c r="I94" s="11">
        <v>2.63E-4</v>
      </c>
      <c r="J94" s="7">
        <v>0.6</v>
      </c>
      <c r="K94" t="s">
        <v>1401</v>
      </c>
      <c r="L94">
        <f>INDEX(Val_Min_CO2[],MATCH(Demanda_Interna[[#This Row],[Variaveis Decisão Transporte Silo-Mercado]],Val_Min_CO2[Variável],0),2)</f>
        <v>0</v>
      </c>
      <c r="M94">
        <f>INDEX(Val_min_Custo[],MATCH(Demanda_Interna[[#This Row],[Variaveis Decisão Transporte Silo-Mercado]],Val_min_Custo[Variável],0),2)</f>
        <v>0</v>
      </c>
      <c r="N94">
        <f>INDEX(ITERAC3[],MATCH(Demanda_Interna[[#This Row],[Variaveis Decisão Transporte Silo-Mercado]],ITERAC3[Variável],0),2)</f>
        <v>0</v>
      </c>
      <c r="O94">
        <f>INDEX(ITERAC6[],MATCH(Demanda_Interna[[#This Row],[Variaveis Decisão Transporte Silo-Mercado]],ITERAC6[Variável],0),2)</f>
        <v>0</v>
      </c>
      <c r="P94">
        <v>1.1200000000000001</v>
      </c>
      <c r="Q94" t="str">
        <f>Demanda_Interna[[#This Row],[Mercado]]&amp;Demanda_Interna[[#This Row],[Periodo]]</f>
        <v>Pará2</v>
      </c>
      <c r="R94">
        <v>1116.67</v>
      </c>
      <c r="S94" t="str">
        <f>Demanda_Interna[[#This Row],[Mercado Estado]]&amp;Demanda_Interna[[#This Row],[Estado Silo]]</f>
        <v>PAMT</v>
      </c>
      <c r="T94" s="7">
        <f>Demanda_Interna[[#This Row],[ICMS]]*Demanda_Interna[[#This Row],[Coluna1]]</f>
        <v>1250.6704000000002</v>
      </c>
      <c r="U94" t="str">
        <f>INDEX(Produtor_Silo[],MATCH(Demanda_Interna[[#This Row],[Silo]],Produtor_Silo[destino],0),3)</f>
        <v>NOVA UBIRATÃ-MT</v>
      </c>
    </row>
    <row r="95" spans="1:21" x14ac:dyDescent="0.25">
      <c r="A95" t="s">
        <v>1652</v>
      </c>
      <c r="B95">
        <v>2</v>
      </c>
      <c r="C95">
        <v>311875.20000000001</v>
      </c>
      <c r="D95" t="s">
        <v>1653</v>
      </c>
      <c r="E95" t="s">
        <v>641</v>
      </c>
      <c r="F95">
        <v>2271172</v>
      </c>
      <c r="G95" s="7">
        <v>2271.172</v>
      </c>
      <c r="H95" t="s">
        <v>720</v>
      </c>
      <c r="I95" s="11">
        <v>2.63E-4</v>
      </c>
      <c r="J95" s="7">
        <v>0.6</v>
      </c>
      <c r="K95" t="s">
        <v>1417</v>
      </c>
      <c r="L95">
        <f>INDEX(Val_Min_CO2[],MATCH(Demanda_Interna[[#This Row],[Variaveis Decisão Transporte Silo-Mercado]],Val_Min_CO2[Variável],0),2)</f>
        <v>0</v>
      </c>
      <c r="M95">
        <f>INDEX(Val_min_Custo[],MATCH(Demanda_Interna[[#This Row],[Variaveis Decisão Transporte Silo-Mercado]],Val_min_Custo[Variável],0),2)</f>
        <v>0</v>
      </c>
      <c r="N95">
        <f>INDEX(ITERAC3[],MATCH(Demanda_Interna[[#This Row],[Variaveis Decisão Transporte Silo-Mercado]],ITERAC3[Variável],0),2)</f>
        <v>0</v>
      </c>
      <c r="O95">
        <f>INDEX(ITERAC6[],MATCH(Demanda_Interna[[#This Row],[Variaveis Decisão Transporte Silo-Mercado]],ITERAC6[Variável],0),2)</f>
        <v>0</v>
      </c>
      <c r="P95">
        <v>1.1200000000000001</v>
      </c>
      <c r="Q95" t="str">
        <f>Demanda_Interna[[#This Row],[Mercado]]&amp;Demanda_Interna[[#This Row],[Periodo]]</f>
        <v>Pará2</v>
      </c>
      <c r="R95">
        <v>1116.67</v>
      </c>
      <c r="S95" t="str">
        <f>Demanda_Interna[[#This Row],[Mercado Estado]]&amp;Demanda_Interna[[#This Row],[Estado Silo]]</f>
        <v>PAMG</v>
      </c>
      <c r="T95" s="7">
        <f>Demanda_Interna[[#This Row],[ICMS]]*Demanda_Interna[[#This Row],[Coluna1]]</f>
        <v>1250.6704000000002</v>
      </c>
      <c r="U95" t="str">
        <f>INDEX(Produtor_Silo[],MATCH(Demanda_Interna[[#This Row],[Silo]],Produtor_Silo[destino],0),3)</f>
        <v>PATOS DE MINAS-MG</v>
      </c>
    </row>
    <row r="96" spans="1:21" x14ac:dyDescent="0.25">
      <c r="A96" t="s">
        <v>1652</v>
      </c>
      <c r="B96">
        <v>2</v>
      </c>
      <c r="C96">
        <v>311875.20000000001</v>
      </c>
      <c r="D96" t="s">
        <v>1653</v>
      </c>
      <c r="E96" t="s">
        <v>642</v>
      </c>
      <c r="F96">
        <v>2261066</v>
      </c>
      <c r="G96" s="7">
        <v>2261.0659999999998</v>
      </c>
      <c r="H96" t="s">
        <v>720</v>
      </c>
      <c r="I96" s="11">
        <v>2.63E-4</v>
      </c>
      <c r="J96" s="7">
        <v>0.6</v>
      </c>
      <c r="K96" t="s">
        <v>1433</v>
      </c>
      <c r="L96">
        <f>INDEX(Val_Min_CO2[],MATCH(Demanda_Interna[[#This Row],[Variaveis Decisão Transporte Silo-Mercado]],Val_Min_CO2[Variável],0),2)</f>
        <v>0</v>
      </c>
      <c r="M96">
        <f>INDEX(Val_min_Custo[],MATCH(Demanda_Interna[[#This Row],[Variaveis Decisão Transporte Silo-Mercado]],Val_min_Custo[Variável],0),2)</f>
        <v>0</v>
      </c>
      <c r="N96">
        <f>INDEX(ITERAC3[],MATCH(Demanda_Interna[[#This Row],[Variaveis Decisão Transporte Silo-Mercado]],ITERAC3[Variável],0),2)</f>
        <v>0</v>
      </c>
      <c r="O96">
        <f>INDEX(ITERAC6[],MATCH(Demanda_Interna[[#This Row],[Variaveis Decisão Transporte Silo-Mercado]],ITERAC6[Variável],0),2)</f>
        <v>0</v>
      </c>
      <c r="P96">
        <v>1.1200000000000001</v>
      </c>
      <c r="Q96" t="str">
        <f>Demanda_Interna[[#This Row],[Mercado]]&amp;Demanda_Interna[[#This Row],[Periodo]]</f>
        <v>Pará2</v>
      </c>
      <c r="R96">
        <v>1116.67</v>
      </c>
      <c r="S96" t="str">
        <f>Demanda_Interna[[#This Row],[Mercado Estado]]&amp;Demanda_Interna[[#This Row],[Estado Silo]]</f>
        <v>PAMG</v>
      </c>
      <c r="T96" s="7">
        <f>Demanda_Interna[[#This Row],[ICMS]]*Demanda_Interna[[#This Row],[Coluna1]]</f>
        <v>1250.6704000000002</v>
      </c>
      <c r="U96" t="str">
        <f>INDEX(Produtor_Silo[],MATCH(Demanda_Interna[[#This Row],[Silo]],Produtor_Silo[destino],0),3)</f>
        <v>PATOS DE MINAS-MG</v>
      </c>
    </row>
    <row r="97" spans="1:21" x14ac:dyDescent="0.25">
      <c r="A97" t="s">
        <v>1652</v>
      </c>
      <c r="B97">
        <v>2</v>
      </c>
      <c r="C97">
        <v>311875.20000000001</v>
      </c>
      <c r="D97" t="s">
        <v>1653</v>
      </c>
      <c r="E97" t="s">
        <v>643</v>
      </c>
      <c r="F97">
        <v>2298710</v>
      </c>
      <c r="G97" s="7">
        <v>2298.71</v>
      </c>
      <c r="H97" t="s">
        <v>720</v>
      </c>
      <c r="I97" s="11">
        <v>2.63E-4</v>
      </c>
      <c r="J97" s="7">
        <v>0.6</v>
      </c>
      <c r="K97" t="s">
        <v>1449</v>
      </c>
      <c r="L97">
        <f>INDEX(Val_Min_CO2[],MATCH(Demanda_Interna[[#This Row],[Variaveis Decisão Transporte Silo-Mercado]],Val_Min_CO2[Variável],0),2)</f>
        <v>0</v>
      </c>
      <c r="M97">
        <f>INDEX(Val_min_Custo[],MATCH(Demanda_Interna[[#This Row],[Variaveis Decisão Transporte Silo-Mercado]],Val_min_Custo[Variável],0),2)</f>
        <v>0</v>
      </c>
      <c r="N97">
        <f>INDEX(ITERAC3[],MATCH(Demanda_Interna[[#This Row],[Variaveis Decisão Transporte Silo-Mercado]],ITERAC3[Variável],0),2)</f>
        <v>0</v>
      </c>
      <c r="O97">
        <f>INDEX(ITERAC6[],MATCH(Demanda_Interna[[#This Row],[Variaveis Decisão Transporte Silo-Mercado]],ITERAC6[Variável],0),2)</f>
        <v>0</v>
      </c>
      <c r="P97">
        <v>1.1200000000000001</v>
      </c>
      <c r="Q97" t="str">
        <f>Demanda_Interna[[#This Row],[Mercado]]&amp;Demanda_Interna[[#This Row],[Periodo]]</f>
        <v>Pará2</v>
      </c>
      <c r="R97">
        <v>1116.67</v>
      </c>
      <c r="S97" t="str">
        <f>Demanda_Interna[[#This Row],[Mercado Estado]]&amp;Demanda_Interna[[#This Row],[Estado Silo]]</f>
        <v>PAMG</v>
      </c>
      <c r="T97" s="7">
        <f>Demanda_Interna[[#This Row],[ICMS]]*Demanda_Interna[[#This Row],[Coluna1]]</f>
        <v>1250.6704000000002</v>
      </c>
      <c r="U97" t="str">
        <f>INDEX(Produtor_Silo[],MATCH(Demanda_Interna[[#This Row],[Silo]],Produtor_Silo[destino],0),3)</f>
        <v>PATOS DE MINAS-MG</v>
      </c>
    </row>
    <row r="98" spans="1:21" x14ac:dyDescent="0.25">
      <c r="A98" t="s">
        <v>1652</v>
      </c>
      <c r="B98">
        <v>2</v>
      </c>
      <c r="C98">
        <v>311875.20000000001</v>
      </c>
      <c r="D98" t="s">
        <v>1653</v>
      </c>
      <c r="E98" t="s">
        <v>632</v>
      </c>
      <c r="F98">
        <v>1731047</v>
      </c>
      <c r="G98" s="7">
        <v>1731.047</v>
      </c>
      <c r="H98" t="s">
        <v>718</v>
      </c>
      <c r="I98" s="11">
        <v>2.63E-4</v>
      </c>
      <c r="J98" s="7">
        <v>0.6</v>
      </c>
      <c r="K98" t="s">
        <v>1465</v>
      </c>
      <c r="L98">
        <f>INDEX(Val_Min_CO2[],MATCH(Demanda_Interna[[#This Row],[Variaveis Decisão Transporte Silo-Mercado]],Val_Min_CO2[Variável],0),2)</f>
        <v>0</v>
      </c>
      <c r="M98">
        <f>INDEX(Val_min_Custo[],MATCH(Demanda_Interna[[#This Row],[Variaveis Decisão Transporte Silo-Mercado]],Val_min_Custo[Variável],0),2)</f>
        <v>0</v>
      </c>
      <c r="N98">
        <f>INDEX(ITERAC3[],MATCH(Demanda_Interna[[#This Row],[Variaveis Decisão Transporte Silo-Mercado]],ITERAC3[Variável],0),2)</f>
        <v>0</v>
      </c>
      <c r="O98">
        <f>INDEX(ITERAC6[],MATCH(Demanda_Interna[[#This Row],[Variaveis Decisão Transporte Silo-Mercado]],ITERAC6[Variável],0),2)</f>
        <v>0</v>
      </c>
      <c r="P98">
        <v>1.1200000000000001</v>
      </c>
      <c r="Q98" t="str">
        <f>Demanda_Interna[[#This Row],[Mercado]]&amp;Demanda_Interna[[#This Row],[Periodo]]</f>
        <v>Pará2</v>
      </c>
      <c r="R98">
        <v>1116.67</v>
      </c>
      <c r="S98" t="str">
        <f>Demanda_Interna[[#This Row],[Mercado Estado]]&amp;Demanda_Interna[[#This Row],[Estado Silo]]</f>
        <v>PAGO</v>
      </c>
      <c r="T98" s="7">
        <f>Demanda_Interna[[#This Row],[ICMS]]*Demanda_Interna[[#This Row],[Coluna1]]</f>
        <v>1250.6704000000002</v>
      </c>
      <c r="U98" t="str">
        <f>INDEX(Produtor_Silo[],MATCH(Demanda_Interna[[#This Row],[Silo]],Produtor_Silo[destino],0),3)</f>
        <v>RIO VERDE-GO</v>
      </c>
    </row>
    <row r="99" spans="1:21" x14ac:dyDescent="0.25">
      <c r="A99" t="s">
        <v>1652</v>
      </c>
      <c r="B99">
        <v>2</v>
      </c>
      <c r="C99">
        <v>311875.20000000001</v>
      </c>
      <c r="D99" t="s">
        <v>1653</v>
      </c>
      <c r="E99" t="s">
        <v>633</v>
      </c>
      <c r="F99">
        <v>1730477</v>
      </c>
      <c r="G99" s="7">
        <v>1730.4770000000001</v>
      </c>
      <c r="H99" t="s">
        <v>718</v>
      </c>
      <c r="I99" s="11">
        <v>2.63E-4</v>
      </c>
      <c r="J99" s="7">
        <v>0.6</v>
      </c>
      <c r="K99" t="s">
        <v>1481</v>
      </c>
      <c r="L99">
        <f>INDEX(Val_Min_CO2[],MATCH(Demanda_Interna[[#This Row],[Variaveis Decisão Transporte Silo-Mercado]],Val_Min_CO2[Variável],0),2)</f>
        <v>0</v>
      </c>
      <c r="M99">
        <f>INDEX(Val_min_Custo[],MATCH(Demanda_Interna[[#This Row],[Variaveis Decisão Transporte Silo-Mercado]],Val_min_Custo[Variável],0),2)</f>
        <v>0</v>
      </c>
      <c r="N99">
        <f>INDEX(ITERAC3[],MATCH(Demanda_Interna[[#This Row],[Variaveis Decisão Transporte Silo-Mercado]],ITERAC3[Variável],0),2)</f>
        <v>0</v>
      </c>
      <c r="O99">
        <f>INDEX(ITERAC6[],MATCH(Demanda_Interna[[#This Row],[Variaveis Decisão Transporte Silo-Mercado]],ITERAC6[Variável],0),2)</f>
        <v>0</v>
      </c>
      <c r="P99">
        <v>1.1200000000000001</v>
      </c>
      <c r="Q99" t="str">
        <f>Demanda_Interna[[#This Row],[Mercado]]&amp;Demanda_Interna[[#This Row],[Periodo]]</f>
        <v>Pará2</v>
      </c>
      <c r="R99">
        <v>1116.67</v>
      </c>
      <c r="S99" t="str">
        <f>Demanda_Interna[[#This Row],[Mercado Estado]]&amp;Demanda_Interna[[#This Row],[Estado Silo]]</f>
        <v>PAGO</v>
      </c>
      <c r="T99" s="7">
        <f>Demanda_Interna[[#This Row],[ICMS]]*Demanda_Interna[[#This Row],[Coluna1]]</f>
        <v>1250.6704000000002</v>
      </c>
      <c r="U99" t="str">
        <f>INDEX(Produtor_Silo[],MATCH(Demanda_Interna[[#This Row],[Silo]],Produtor_Silo[destino],0),3)</f>
        <v>RIO VERDE-GO</v>
      </c>
    </row>
    <row r="100" spans="1:21" x14ac:dyDescent="0.25">
      <c r="A100" t="s">
        <v>1652</v>
      </c>
      <c r="B100">
        <v>2</v>
      </c>
      <c r="C100">
        <v>311875.20000000001</v>
      </c>
      <c r="D100" t="s">
        <v>1653</v>
      </c>
      <c r="E100" t="s">
        <v>634</v>
      </c>
      <c r="F100">
        <v>1773591</v>
      </c>
      <c r="G100" s="7">
        <v>1773.5909999999999</v>
      </c>
      <c r="H100" t="s">
        <v>718</v>
      </c>
      <c r="I100" s="11">
        <v>2.63E-4</v>
      </c>
      <c r="J100" s="7">
        <v>0.6</v>
      </c>
      <c r="K100" t="s">
        <v>1497</v>
      </c>
      <c r="L100">
        <f>INDEX(Val_Min_CO2[],MATCH(Demanda_Interna[[#This Row],[Variaveis Decisão Transporte Silo-Mercado]],Val_Min_CO2[Variável],0),2)</f>
        <v>0</v>
      </c>
      <c r="M100">
        <f>INDEX(Val_min_Custo[],MATCH(Demanda_Interna[[#This Row],[Variaveis Decisão Transporte Silo-Mercado]],Val_min_Custo[Variável],0),2)</f>
        <v>0</v>
      </c>
      <c r="N100">
        <f>INDEX(ITERAC3[],MATCH(Demanda_Interna[[#This Row],[Variaveis Decisão Transporte Silo-Mercado]],ITERAC3[Variável],0),2)</f>
        <v>0</v>
      </c>
      <c r="O100">
        <f>INDEX(ITERAC6[],MATCH(Demanda_Interna[[#This Row],[Variaveis Decisão Transporte Silo-Mercado]],ITERAC6[Variável],0),2)</f>
        <v>0</v>
      </c>
      <c r="P100">
        <v>1.1200000000000001</v>
      </c>
      <c r="Q100" t="str">
        <f>Demanda_Interna[[#This Row],[Mercado]]&amp;Demanda_Interna[[#This Row],[Periodo]]</f>
        <v>Pará2</v>
      </c>
      <c r="R100">
        <v>1116.67</v>
      </c>
      <c r="S100" t="str">
        <f>Demanda_Interna[[#This Row],[Mercado Estado]]&amp;Demanda_Interna[[#This Row],[Estado Silo]]</f>
        <v>PAGO</v>
      </c>
      <c r="T100" s="7">
        <f>Demanda_Interna[[#This Row],[ICMS]]*Demanda_Interna[[#This Row],[Coluna1]]</f>
        <v>1250.6704000000002</v>
      </c>
      <c r="U100" t="str">
        <f>INDEX(Produtor_Silo[],MATCH(Demanda_Interna[[#This Row],[Silo]],Produtor_Silo[destino],0),3)</f>
        <v>RIO VERDE-GO</v>
      </c>
    </row>
    <row r="101" spans="1:21" x14ac:dyDescent="0.25">
      <c r="A101" t="s">
        <v>1652</v>
      </c>
      <c r="B101">
        <v>2</v>
      </c>
      <c r="C101">
        <v>311875.20000000001</v>
      </c>
      <c r="D101" t="s">
        <v>1653</v>
      </c>
      <c r="E101" t="s">
        <v>626</v>
      </c>
      <c r="F101">
        <v>647698</v>
      </c>
      <c r="G101" s="7">
        <v>647.69799999999998</v>
      </c>
      <c r="H101" t="s">
        <v>705</v>
      </c>
      <c r="I101" s="11">
        <v>2.63E-4</v>
      </c>
      <c r="J101" s="7">
        <v>0.6</v>
      </c>
      <c r="K101" t="s">
        <v>1513</v>
      </c>
      <c r="L101">
        <f>INDEX(Val_Min_CO2[],MATCH(Demanda_Interna[[#This Row],[Variaveis Decisão Transporte Silo-Mercado]],Val_Min_CO2[Variável],0),2)</f>
        <v>311875.20000000001</v>
      </c>
      <c r="M101">
        <f>INDEX(Val_min_Custo[],MATCH(Demanda_Interna[[#This Row],[Variaveis Decisão Transporte Silo-Mercado]],Val_min_Custo[Variável],0),2)</f>
        <v>276606</v>
      </c>
      <c r="N101">
        <f>INDEX(ITERAC3[],MATCH(Demanda_Interna[[#This Row],[Variaveis Decisão Transporte Silo-Mercado]],ITERAC3[Variável],0),2)</f>
        <v>311875.20000000001</v>
      </c>
      <c r="O101">
        <f>INDEX(ITERAC6[],MATCH(Demanda_Interna[[#This Row],[Variaveis Decisão Transporte Silo-Mercado]],ITERAC6[Variável],0),2)</f>
        <v>311875.20000000001</v>
      </c>
      <c r="P101">
        <v>1.1200000000000001</v>
      </c>
      <c r="Q101" t="str">
        <f>Demanda_Interna[[#This Row],[Mercado]]&amp;Demanda_Interna[[#This Row],[Periodo]]</f>
        <v>Pará2</v>
      </c>
      <c r="R101">
        <v>1116.67</v>
      </c>
      <c r="S101" t="str">
        <f>Demanda_Interna[[#This Row],[Mercado Estado]]&amp;Demanda_Interna[[#This Row],[Estado Silo]]</f>
        <v>PAMT</v>
      </c>
      <c r="T101" s="7">
        <f>Demanda_Interna[[#This Row],[ICMS]]*Demanda_Interna[[#This Row],[Coluna1]]</f>
        <v>1250.6704000000002</v>
      </c>
      <c r="U101" t="str">
        <f>INDEX(Produtor_Silo[],MATCH(Demanda_Interna[[#This Row],[Silo]],Produtor_Silo[destino],0),3)</f>
        <v>SORRISO-MT</v>
      </c>
    </row>
    <row r="102" spans="1:21" x14ac:dyDescent="0.25">
      <c r="A102" t="s">
        <v>1652</v>
      </c>
      <c r="B102">
        <v>2</v>
      </c>
      <c r="C102">
        <v>311875.20000000001</v>
      </c>
      <c r="D102" t="s">
        <v>1653</v>
      </c>
      <c r="E102" t="s">
        <v>627</v>
      </c>
      <c r="F102">
        <v>677414</v>
      </c>
      <c r="G102" s="7">
        <v>677.41399999999999</v>
      </c>
      <c r="H102" t="s">
        <v>705</v>
      </c>
      <c r="I102" s="11">
        <v>2.63E-4</v>
      </c>
      <c r="J102" s="7">
        <v>0.6</v>
      </c>
      <c r="K102" t="s">
        <v>1529</v>
      </c>
      <c r="L102">
        <f>INDEX(Val_Min_CO2[],MATCH(Demanda_Interna[[#This Row],[Variaveis Decisão Transporte Silo-Mercado]],Val_Min_CO2[Variável],0),2)</f>
        <v>0</v>
      </c>
      <c r="M102">
        <f>INDEX(Val_min_Custo[],MATCH(Demanda_Interna[[#This Row],[Variaveis Decisão Transporte Silo-Mercado]],Val_min_Custo[Variável],0),2)</f>
        <v>35269.199999999997</v>
      </c>
      <c r="N102">
        <f>INDEX(ITERAC3[],MATCH(Demanda_Interna[[#This Row],[Variaveis Decisão Transporte Silo-Mercado]],ITERAC3[Variável],0),2)</f>
        <v>0</v>
      </c>
      <c r="O102">
        <f>INDEX(ITERAC6[],MATCH(Demanda_Interna[[#This Row],[Variaveis Decisão Transporte Silo-Mercado]],ITERAC6[Variável],0),2)</f>
        <v>0</v>
      </c>
      <c r="P102">
        <v>1.1200000000000001</v>
      </c>
      <c r="Q102" t="str">
        <f>Demanda_Interna[[#This Row],[Mercado]]&amp;Demanda_Interna[[#This Row],[Periodo]]</f>
        <v>Pará2</v>
      </c>
      <c r="R102">
        <v>1116.67</v>
      </c>
      <c r="S102" t="str">
        <f>Demanda_Interna[[#This Row],[Mercado Estado]]&amp;Demanda_Interna[[#This Row],[Estado Silo]]</f>
        <v>PAMT</v>
      </c>
      <c r="T102" s="7">
        <f>Demanda_Interna[[#This Row],[ICMS]]*Demanda_Interna[[#This Row],[Coluna1]]</f>
        <v>1250.6704000000002</v>
      </c>
      <c r="U102" t="str">
        <f>INDEX(Produtor_Silo[],MATCH(Demanda_Interna[[#This Row],[Silo]],Produtor_Silo[destino],0),3)</f>
        <v>SORRISO-MT</v>
      </c>
    </row>
    <row r="103" spans="1:21" x14ac:dyDescent="0.25">
      <c r="A103" t="s">
        <v>1652</v>
      </c>
      <c r="B103">
        <v>2</v>
      </c>
      <c r="C103">
        <v>311875.20000000001</v>
      </c>
      <c r="D103" t="s">
        <v>1653</v>
      </c>
      <c r="E103" t="s">
        <v>628</v>
      </c>
      <c r="F103">
        <v>647186</v>
      </c>
      <c r="G103" s="7">
        <v>647.18600000000004</v>
      </c>
      <c r="H103" t="s">
        <v>705</v>
      </c>
      <c r="I103" s="11">
        <v>2.63E-4</v>
      </c>
      <c r="J103" s="7">
        <v>0.6</v>
      </c>
      <c r="K103" t="s">
        <v>1545</v>
      </c>
      <c r="L103">
        <f>INDEX(Val_Min_CO2[],MATCH(Demanda_Interna[[#This Row],[Variaveis Decisão Transporte Silo-Mercado]],Val_Min_CO2[Variável],0),2)</f>
        <v>0</v>
      </c>
      <c r="M103">
        <f>INDEX(Val_min_Custo[],MATCH(Demanda_Interna[[#This Row],[Variaveis Decisão Transporte Silo-Mercado]],Val_min_Custo[Variável],0),2)</f>
        <v>0</v>
      </c>
      <c r="N103">
        <f>INDEX(ITERAC3[],MATCH(Demanda_Interna[[#This Row],[Variaveis Decisão Transporte Silo-Mercado]],ITERAC3[Variável],0),2)</f>
        <v>0</v>
      </c>
      <c r="O103">
        <f>INDEX(ITERAC6[],MATCH(Demanda_Interna[[#This Row],[Variaveis Decisão Transporte Silo-Mercado]],ITERAC6[Variável],0),2)</f>
        <v>0</v>
      </c>
      <c r="P103">
        <v>1.1200000000000001</v>
      </c>
      <c r="Q103" t="str">
        <f>Demanda_Interna[[#This Row],[Mercado]]&amp;Demanda_Interna[[#This Row],[Periodo]]</f>
        <v>Pará2</v>
      </c>
      <c r="R103">
        <v>1116.67</v>
      </c>
      <c r="S103" t="str">
        <f>Demanda_Interna[[#This Row],[Mercado Estado]]&amp;Demanda_Interna[[#This Row],[Estado Silo]]</f>
        <v>PAMT</v>
      </c>
      <c r="T103" s="7">
        <f>Demanda_Interna[[#This Row],[ICMS]]*Demanda_Interna[[#This Row],[Coluna1]]</f>
        <v>1250.6704000000002</v>
      </c>
      <c r="U103" t="str">
        <f>INDEX(Produtor_Silo[],MATCH(Demanda_Interna[[#This Row],[Silo]],Produtor_Silo[destino],0),3)</f>
        <v>SORRISO-MT</v>
      </c>
    </row>
    <row r="104" spans="1:21" x14ac:dyDescent="0.25">
      <c r="A104" t="s">
        <v>1652</v>
      </c>
      <c r="B104">
        <v>2</v>
      </c>
      <c r="C104">
        <v>311875.20000000001</v>
      </c>
      <c r="D104" t="s">
        <v>1653</v>
      </c>
      <c r="E104" t="s">
        <v>650</v>
      </c>
      <c r="F104">
        <v>2332739</v>
      </c>
      <c r="G104" s="7">
        <v>2332.739</v>
      </c>
      <c r="H104" t="s">
        <v>712</v>
      </c>
      <c r="I104" s="11">
        <v>2.05E-4</v>
      </c>
      <c r="J104" s="7">
        <v>1</v>
      </c>
      <c r="K104" t="s">
        <v>1561</v>
      </c>
      <c r="L104">
        <f>INDEX(Val_Min_CO2[],MATCH(Demanda_Interna[[#This Row],[Variaveis Decisão Transporte Silo-Mercado]],Val_Min_CO2[Variável],0),2)</f>
        <v>0</v>
      </c>
      <c r="M104">
        <f>INDEX(Val_min_Custo[],MATCH(Demanda_Interna[[#This Row],[Variaveis Decisão Transporte Silo-Mercado]],Val_min_Custo[Variável],0),2)</f>
        <v>0</v>
      </c>
      <c r="N104">
        <f>INDEX(ITERAC3[],MATCH(Demanda_Interna[[#This Row],[Variaveis Decisão Transporte Silo-Mercado]],ITERAC3[Variável],0),2)</f>
        <v>0</v>
      </c>
      <c r="O104">
        <f>INDEX(ITERAC6[],MATCH(Demanda_Interna[[#This Row],[Variaveis Decisão Transporte Silo-Mercado]],ITERAC6[Variável],0),2)</f>
        <v>0</v>
      </c>
      <c r="P104">
        <v>1.1200000000000001</v>
      </c>
      <c r="Q104" t="str">
        <f>Demanda_Interna[[#This Row],[Mercado]]&amp;Demanda_Interna[[#This Row],[Periodo]]</f>
        <v>Pará2</v>
      </c>
      <c r="R104">
        <v>1116.67</v>
      </c>
      <c r="S104" t="str">
        <f>Demanda_Interna[[#This Row],[Mercado Estado]]&amp;Demanda_Interna[[#This Row],[Estado Silo]]</f>
        <v>PAPR</v>
      </c>
      <c r="T104" s="7">
        <f>Demanda_Interna[[#This Row],[ICMS]]*Demanda_Interna[[#This Row],[Coluna1]]</f>
        <v>1250.6704000000002</v>
      </c>
      <c r="U104" t="str">
        <f>INDEX(Produtor_Silo[],MATCH(Demanda_Interna[[#This Row],[Silo]],Produtor_Silo[destino],0),3)</f>
        <v>TOLEDO-PR</v>
      </c>
    </row>
    <row r="105" spans="1:21" x14ac:dyDescent="0.25">
      <c r="A105" t="s">
        <v>1652</v>
      </c>
      <c r="B105">
        <v>2</v>
      </c>
      <c r="C105">
        <v>311875.20000000001</v>
      </c>
      <c r="D105" t="s">
        <v>1653</v>
      </c>
      <c r="E105" t="s">
        <v>651</v>
      </c>
      <c r="F105">
        <v>2333356</v>
      </c>
      <c r="G105" s="7">
        <v>2333.3560000000002</v>
      </c>
      <c r="H105" t="s">
        <v>712</v>
      </c>
      <c r="I105" s="11">
        <v>2.05E-4</v>
      </c>
      <c r="J105" s="7">
        <v>1</v>
      </c>
      <c r="K105" t="s">
        <v>1577</v>
      </c>
      <c r="L105">
        <f>INDEX(Val_Min_CO2[],MATCH(Demanda_Interna[[#This Row],[Variaveis Decisão Transporte Silo-Mercado]],Val_Min_CO2[Variável],0),2)</f>
        <v>0</v>
      </c>
      <c r="M105">
        <f>INDEX(Val_min_Custo[],MATCH(Demanda_Interna[[#This Row],[Variaveis Decisão Transporte Silo-Mercado]],Val_min_Custo[Variável],0),2)</f>
        <v>0</v>
      </c>
      <c r="N105">
        <f>INDEX(ITERAC3[],MATCH(Demanda_Interna[[#This Row],[Variaveis Decisão Transporte Silo-Mercado]],ITERAC3[Variável],0),2)</f>
        <v>0</v>
      </c>
      <c r="O105">
        <f>INDEX(ITERAC6[],MATCH(Demanda_Interna[[#This Row],[Variaveis Decisão Transporte Silo-Mercado]],ITERAC6[Variável],0),2)</f>
        <v>0</v>
      </c>
      <c r="P105">
        <v>1.1200000000000001</v>
      </c>
      <c r="Q105" t="str">
        <f>Demanda_Interna[[#This Row],[Mercado]]&amp;Demanda_Interna[[#This Row],[Periodo]]</f>
        <v>Pará2</v>
      </c>
      <c r="R105">
        <v>1116.67</v>
      </c>
      <c r="S105" t="str">
        <f>Demanda_Interna[[#This Row],[Mercado Estado]]&amp;Demanda_Interna[[#This Row],[Estado Silo]]</f>
        <v>PAPR</v>
      </c>
      <c r="T105" s="7">
        <f>Demanda_Interna[[#This Row],[ICMS]]*Demanda_Interna[[#This Row],[Coluna1]]</f>
        <v>1250.6704000000002</v>
      </c>
      <c r="U105" t="str">
        <f>INDEX(Produtor_Silo[],MATCH(Demanda_Interna[[#This Row],[Silo]],Produtor_Silo[destino],0),3)</f>
        <v>TOLEDO-PR</v>
      </c>
    </row>
    <row r="106" spans="1:21" x14ac:dyDescent="0.25">
      <c r="A106" t="s">
        <v>1652</v>
      </c>
      <c r="B106">
        <v>2</v>
      </c>
      <c r="C106">
        <v>311875.20000000001</v>
      </c>
      <c r="D106" t="s">
        <v>1653</v>
      </c>
      <c r="E106" t="s">
        <v>652</v>
      </c>
      <c r="F106">
        <v>2320627</v>
      </c>
      <c r="G106" s="7">
        <v>2320.627</v>
      </c>
      <c r="H106" t="s">
        <v>712</v>
      </c>
      <c r="I106" s="11">
        <v>2.05E-4</v>
      </c>
      <c r="J106" s="7">
        <v>1</v>
      </c>
      <c r="K106" t="s">
        <v>1593</v>
      </c>
      <c r="L106">
        <f>INDEX(Val_Min_CO2[],MATCH(Demanda_Interna[[#This Row],[Variaveis Decisão Transporte Silo-Mercado]],Val_Min_CO2[Variável],0),2)</f>
        <v>0</v>
      </c>
      <c r="M106">
        <f>INDEX(Val_min_Custo[],MATCH(Demanda_Interna[[#This Row],[Variaveis Decisão Transporte Silo-Mercado]],Val_min_Custo[Variável],0),2)</f>
        <v>0</v>
      </c>
      <c r="N106">
        <f>INDEX(ITERAC3[],MATCH(Demanda_Interna[[#This Row],[Variaveis Decisão Transporte Silo-Mercado]],ITERAC3[Variável],0),2)</f>
        <v>0</v>
      </c>
      <c r="O106">
        <f>INDEX(ITERAC6[],MATCH(Demanda_Interna[[#This Row],[Variaveis Decisão Transporte Silo-Mercado]],ITERAC6[Variável],0),2)</f>
        <v>0</v>
      </c>
      <c r="P106">
        <v>1.1200000000000001</v>
      </c>
      <c r="Q106" t="str">
        <f>Demanda_Interna[[#This Row],[Mercado]]&amp;Demanda_Interna[[#This Row],[Periodo]]</f>
        <v>Pará2</v>
      </c>
      <c r="R106">
        <v>1116.67</v>
      </c>
      <c r="S106" t="str">
        <f>Demanda_Interna[[#This Row],[Mercado Estado]]&amp;Demanda_Interna[[#This Row],[Estado Silo]]</f>
        <v>PAPR</v>
      </c>
      <c r="T106" s="7">
        <f>Demanda_Interna[[#This Row],[ICMS]]*Demanda_Interna[[#This Row],[Coluna1]]</f>
        <v>1250.6704000000002</v>
      </c>
      <c r="U106" t="str">
        <f>INDEX(Produtor_Silo[],MATCH(Demanda_Interna[[#This Row],[Silo]],Produtor_Silo[destino],0),3)</f>
        <v>TOLEDO-PR</v>
      </c>
    </row>
    <row r="107" spans="1:21" x14ac:dyDescent="0.25">
      <c r="A107" t="s">
        <v>1652</v>
      </c>
      <c r="B107">
        <v>2</v>
      </c>
      <c r="C107">
        <v>311875.20000000001</v>
      </c>
      <c r="D107" t="s">
        <v>1653</v>
      </c>
      <c r="E107" t="s">
        <v>644</v>
      </c>
      <c r="F107">
        <v>2071939</v>
      </c>
      <c r="G107" s="7">
        <v>2071.9389999999999</v>
      </c>
      <c r="H107" t="s">
        <v>720</v>
      </c>
      <c r="I107" s="11">
        <v>2.63E-4</v>
      </c>
      <c r="J107" s="7">
        <v>0.6</v>
      </c>
      <c r="K107" t="s">
        <v>1609</v>
      </c>
      <c r="L107">
        <f>INDEX(Val_Min_CO2[],MATCH(Demanda_Interna[[#This Row],[Variaveis Decisão Transporte Silo-Mercado]],Val_Min_CO2[Variável],0),2)</f>
        <v>0</v>
      </c>
      <c r="M107">
        <f>INDEX(Val_min_Custo[],MATCH(Demanda_Interna[[#This Row],[Variaveis Decisão Transporte Silo-Mercado]],Val_min_Custo[Variável],0),2)</f>
        <v>0</v>
      </c>
      <c r="N107">
        <f>INDEX(ITERAC3[],MATCH(Demanda_Interna[[#This Row],[Variaveis Decisão Transporte Silo-Mercado]],ITERAC3[Variável],0),2)</f>
        <v>0</v>
      </c>
      <c r="O107">
        <f>INDEX(ITERAC6[],MATCH(Demanda_Interna[[#This Row],[Variaveis Decisão Transporte Silo-Mercado]],ITERAC6[Variável],0),2)</f>
        <v>0</v>
      </c>
      <c r="P107">
        <v>1.1200000000000001</v>
      </c>
      <c r="Q107" t="str">
        <f>Demanda_Interna[[#This Row],[Mercado]]&amp;Demanda_Interna[[#This Row],[Periodo]]</f>
        <v>Pará2</v>
      </c>
      <c r="R107">
        <v>1116.67</v>
      </c>
      <c r="S107" t="str">
        <f>Demanda_Interna[[#This Row],[Mercado Estado]]&amp;Demanda_Interna[[#This Row],[Estado Silo]]</f>
        <v>PAMG</v>
      </c>
      <c r="T107" s="7">
        <f>Demanda_Interna[[#This Row],[ICMS]]*Demanda_Interna[[#This Row],[Coluna1]]</f>
        <v>1250.6704000000002</v>
      </c>
      <c r="U107" t="str">
        <f>INDEX(Produtor_Silo[],MATCH(Demanda_Interna[[#This Row],[Silo]],Produtor_Silo[destino],0),3)</f>
        <v>UBERLÂNDIA-MG</v>
      </c>
    </row>
    <row r="108" spans="1:21" x14ac:dyDescent="0.25">
      <c r="A108" t="s">
        <v>1652</v>
      </c>
      <c r="B108">
        <v>2</v>
      </c>
      <c r="C108">
        <v>311875.20000000001</v>
      </c>
      <c r="D108" t="s">
        <v>1653</v>
      </c>
      <c r="E108" t="s">
        <v>645</v>
      </c>
      <c r="F108">
        <v>2071526</v>
      </c>
      <c r="G108" s="7">
        <v>2071.5259999999998</v>
      </c>
      <c r="H108" t="s">
        <v>720</v>
      </c>
      <c r="I108" s="11">
        <v>2.63E-4</v>
      </c>
      <c r="J108" s="7">
        <v>0.6</v>
      </c>
      <c r="K108" t="s">
        <v>1625</v>
      </c>
      <c r="L108">
        <f>INDEX(Val_Min_CO2[],MATCH(Demanda_Interna[[#This Row],[Variaveis Decisão Transporte Silo-Mercado]],Val_Min_CO2[Variável],0),2)</f>
        <v>0</v>
      </c>
      <c r="M108">
        <f>INDEX(Val_min_Custo[],MATCH(Demanda_Interna[[#This Row],[Variaveis Decisão Transporte Silo-Mercado]],Val_min_Custo[Variável],0),2)</f>
        <v>0</v>
      </c>
      <c r="N108">
        <f>INDEX(ITERAC3[],MATCH(Demanda_Interna[[#This Row],[Variaveis Decisão Transporte Silo-Mercado]],ITERAC3[Variável],0),2)</f>
        <v>0</v>
      </c>
      <c r="O108">
        <f>INDEX(ITERAC6[],MATCH(Demanda_Interna[[#This Row],[Variaveis Decisão Transporte Silo-Mercado]],ITERAC6[Variável],0),2)</f>
        <v>0</v>
      </c>
      <c r="P108">
        <v>1.1200000000000001</v>
      </c>
      <c r="Q108" t="str">
        <f>Demanda_Interna[[#This Row],[Mercado]]&amp;Demanda_Interna[[#This Row],[Periodo]]</f>
        <v>Pará2</v>
      </c>
      <c r="R108">
        <v>1116.67</v>
      </c>
      <c r="S108" t="str">
        <f>Demanda_Interna[[#This Row],[Mercado Estado]]&amp;Demanda_Interna[[#This Row],[Estado Silo]]</f>
        <v>PAMG</v>
      </c>
      <c r="T108" s="7">
        <f>Demanda_Interna[[#This Row],[ICMS]]*Demanda_Interna[[#This Row],[Coluna1]]</f>
        <v>1250.6704000000002</v>
      </c>
      <c r="U108" t="str">
        <f>INDEX(Produtor_Silo[],MATCH(Demanda_Interna[[#This Row],[Silo]],Produtor_Silo[destino],0),3)</f>
        <v>UBERLÂNDIA-MG</v>
      </c>
    </row>
    <row r="109" spans="1:21" x14ac:dyDescent="0.25">
      <c r="A109" t="s">
        <v>1652</v>
      </c>
      <c r="B109">
        <v>2</v>
      </c>
      <c r="C109">
        <v>311875.20000000001</v>
      </c>
      <c r="D109" t="s">
        <v>1653</v>
      </c>
      <c r="E109" t="s">
        <v>646</v>
      </c>
      <c r="F109">
        <v>2070787</v>
      </c>
      <c r="G109" s="7">
        <v>2070.7869999999998</v>
      </c>
      <c r="H109" t="s">
        <v>720</v>
      </c>
      <c r="I109" s="11">
        <v>2.63E-4</v>
      </c>
      <c r="J109" s="7">
        <v>0.6</v>
      </c>
      <c r="K109" t="s">
        <v>1641</v>
      </c>
      <c r="L109">
        <f>INDEX(Val_Min_CO2[],MATCH(Demanda_Interna[[#This Row],[Variaveis Decisão Transporte Silo-Mercado]],Val_Min_CO2[Variável],0),2)</f>
        <v>0</v>
      </c>
      <c r="M109">
        <f>INDEX(Val_min_Custo[],MATCH(Demanda_Interna[[#This Row],[Variaveis Decisão Transporte Silo-Mercado]],Val_min_Custo[Variável],0),2)</f>
        <v>0</v>
      </c>
      <c r="N109">
        <f>INDEX(ITERAC3[],MATCH(Demanda_Interna[[#This Row],[Variaveis Decisão Transporte Silo-Mercado]],ITERAC3[Variável],0),2)</f>
        <v>0</v>
      </c>
      <c r="O109">
        <f>INDEX(ITERAC6[],MATCH(Demanda_Interna[[#This Row],[Variaveis Decisão Transporte Silo-Mercado]],ITERAC6[Variável],0),2)</f>
        <v>0</v>
      </c>
      <c r="P109">
        <v>1.1200000000000001</v>
      </c>
      <c r="Q109" t="str">
        <f>Demanda_Interna[[#This Row],[Mercado]]&amp;Demanda_Interna[[#This Row],[Periodo]]</f>
        <v>Pará2</v>
      </c>
      <c r="R109">
        <v>1116.67</v>
      </c>
      <c r="S109" t="str">
        <f>Demanda_Interna[[#This Row],[Mercado Estado]]&amp;Demanda_Interna[[#This Row],[Estado Silo]]</f>
        <v>PAMG</v>
      </c>
      <c r="T109" s="7">
        <f>Demanda_Interna[[#This Row],[ICMS]]*Demanda_Interna[[#This Row],[Coluna1]]</f>
        <v>1250.6704000000002</v>
      </c>
      <c r="U109" t="str">
        <f>INDEX(Produtor_Silo[],MATCH(Demanda_Interna[[#This Row],[Silo]],Produtor_Silo[destino],0),3)</f>
        <v>UBERLÂNDIA-MG</v>
      </c>
    </row>
    <row r="110" spans="1:21" x14ac:dyDescent="0.25">
      <c r="A110" t="s">
        <v>1654</v>
      </c>
      <c r="B110">
        <v>2</v>
      </c>
      <c r="C110">
        <v>144283.19999999998</v>
      </c>
      <c r="D110" t="s">
        <v>1655</v>
      </c>
      <c r="E110" t="s">
        <v>617</v>
      </c>
      <c r="F110">
        <v>1621912</v>
      </c>
      <c r="G110" s="7">
        <v>1621.912</v>
      </c>
      <c r="H110" t="s">
        <v>705</v>
      </c>
      <c r="I110" s="11">
        <v>2.63E-4</v>
      </c>
      <c r="J110" s="7">
        <v>0.6</v>
      </c>
      <c r="K110" t="s">
        <v>1073</v>
      </c>
      <c r="L110">
        <f>INDEX(Val_Min_CO2[],MATCH(Demanda_Interna[[#This Row],[Variaveis Decisão Transporte Silo-Mercado]],Val_Min_CO2[Variável],0),2)</f>
        <v>0</v>
      </c>
      <c r="M110">
        <f>INDEX(Val_min_Custo[],MATCH(Demanda_Interna[[#This Row],[Variaveis Decisão Transporte Silo-Mercado]],Val_min_Custo[Variável],0),2)</f>
        <v>0</v>
      </c>
      <c r="N110">
        <f>INDEX(ITERAC3[],MATCH(Demanda_Interna[[#This Row],[Variaveis Decisão Transporte Silo-Mercado]],ITERAC3[Variável],0),2)</f>
        <v>0</v>
      </c>
      <c r="O110">
        <f>INDEX(ITERAC6[],MATCH(Demanda_Interna[[#This Row],[Variaveis Decisão Transporte Silo-Mercado]],ITERAC6[Variável],0),2)</f>
        <v>0</v>
      </c>
      <c r="P110">
        <v>1.1200000000000001</v>
      </c>
      <c r="Q110" t="str">
        <f>Demanda_Interna[[#This Row],[Mercado]]&amp;Demanda_Interna[[#This Row],[Periodo]]</f>
        <v>Acre2</v>
      </c>
      <c r="R110">
        <v>1116.67</v>
      </c>
      <c r="S110" t="str">
        <f>Demanda_Interna[[#This Row],[Mercado Estado]]&amp;Demanda_Interna[[#This Row],[Estado Silo]]</f>
        <v>ACMT</v>
      </c>
      <c r="T110" s="7">
        <f>Demanda_Interna[[#This Row],[ICMS]]*Demanda_Interna[[#This Row],[Coluna1]]</f>
        <v>1250.6704000000002</v>
      </c>
      <c r="U110" t="str">
        <f>INDEX(Produtor_Silo[],MATCH(Demanda_Interna[[#This Row],[Silo]],Produtor_Silo[destino],0),3)</f>
        <v>CAMPO NOVO DO PARECIS-MT</v>
      </c>
    </row>
    <row r="111" spans="1:21" x14ac:dyDescent="0.25">
      <c r="A111" t="s">
        <v>1654</v>
      </c>
      <c r="B111">
        <v>2</v>
      </c>
      <c r="C111">
        <v>144283.19999999998</v>
      </c>
      <c r="D111" t="s">
        <v>1655</v>
      </c>
      <c r="E111" t="s">
        <v>618</v>
      </c>
      <c r="F111">
        <v>1570452</v>
      </c>
      <c r="G111" s="7">
        <v>1570.452</v>
      </c>
      <c r="H111" t="s">
        <v>705</v>
      </c>
      <c r="I111" s="11">
        <v>2.63E-4</v>
      </c>
      <c r="J111" s="7">
        <v>0.6</v>
      </c>
      <c r="K111" t="s">
        <v>1089</v>
      </c>
      <c r="L111">
        <f>INDEX(Val_Min_CO2[],MATCH(Demanda_Interna[[#This Row],[Variaveis Decisão Transporte Silo-Mercado]],Val_Min_CO2[Variável],0),2)</f>
        <v>144283.20000000001</v>
      </c>
      <c r="M111">
        <f>INDEX(Val_min_Custo[],MATCH(Demanda_Interna[[#This Row],[Variaveis Decisão Transporte Silo-Mercado]],Val_min_Custo[Variável],0),2)</f>
        <v>144283.20000000001</v>
      </c>
      <c r="N111">
        <f>INDEX(ITERAC3[],MATCH(Demanda_Interna[[#This Row],[Variaveis Decisão Transporte Silo-Mercado]],ITERAC3[Variável],0),2)</f>
        <v>144283.20000000001</v>
      </c>
      <c r="O111">
        <f>INDEX(ITERAC6[],MATCH(Demanda_Interna[[#This Row],[Variaveis Decisão Transporte Silo-Mercado]],ITERAC6[Variável],0),2)</f>
        <v>144283.20000000001</v>
      </c>
      <c r="P111">
        <v>1.1200000000000001</v>
      </c>
      <c r="Q111" t="str">
        <f>Demanda_Interna[[#This Row],[Mercado]]&amp;Demanda_Interna[[#This Row],[Periodo]]</f>
        <v>Acre2</v>
      </c>
      <c r="R111">
        <v>1116.67</v>
      </c>
      <c r="S111" t="str">
        <f>Demanda_Interna[[#This Row],[Mercado Estado]]&amp;Demanda_Interna[[#This Row],[Estado Silo]]</f>
        <v>ACMT</v>
      </c>
      <c r="T111" s="7">
        <f>Demanda_Interna[[#This Row],[ICMS]]*Demanda_Interna[[#This Row],[Coluna1]]</f>
        <v>1250.6704000000002</v>
      </c>
      <c r="U111" t="str">
        <f>INDEX(Produtor_Silo[],MATCH(Demanda_Interna[[#This Row],[Silo]],Produtor_Silo[destino],0),3)</f>
        <v>CAMPO NOVO DO PARECIS-MT</v>
      </c>
    </row>
    <row r="112" spans="1:21" x14ac:dyDescent="0.25">
      <c r="A112" t="s">
        <v>1654</v>
      </c>
      <c r="B112">
        <v>2</v>
      </c>
      <c r="C112">
        <v>144283.19999999998</v>
      </c>
      <c r="D112" t="s">
        <v>1655</v>
      </c>
      <c r="E112" t="s">
        <v>619</v>
      </c>
      <c r="F112">
        <v>1621734</v>
      </c>
      <c r="G112" s="7">
        <v>1621.7339999999999</v>
      </c>
      <c r="H112" t="s">
        <v>705</v>
      </c>
      <c r="I112" s="11">
        <v>2.63E-4</v>
      </c>
      <c r="J112" s="7">
        <v>0.6</v>
      </c>
      <c r="K112" t="s">
        <v>1105</v>
      </c>
      <c r="L112">
        <f>INDEX(Val_Min_CO2[],MATCH(Demanda_Interna[[#This Row],[Variaveis Decisão Transporte Silo-Mercado]],Val_Min_CO2[Variável],0),2)</f>
        <v>0</v>
      </c>
      <c r="M112">
        <f>INDEX(Val_min_Custo[],MATCH(Demanda_Interna[[#This Row],[Variaveis Decisão Transporte Silo-Mercado]],Val_min_Custo[Variável],0),2)</f>
        <v>0</v>
      </c>
      <c r="N112">
        <f>INDEX(ITERAC3[],MATCH(Demanda_Interna[[#This Row],[Variaveis Decisão Transporte Silo-Mercado]],ITERAC3[Variável],0),2)</f>
        <v>0</v>
      </c>
      <c r="O112">
        <f>INDEX(ITERAC6[],MATCH(Demanda_Interna[[#This Row],[Variaveis Decisão Transporte Silo-Mercado]],ITERAC6[Variável],0),2)</f>
        <v>0</v>
      </c>
      <c r="P112">
        <v>1.1200000000000001</v>
      </c>
      <c r="Q112" t="str">
        <f>Demanda_Interna[[#This Row],[Mercado]]&amp;Demanda_Interna[[#This Row],[Periodo]]</f>
        <v>Acre2</v>
      </c>
      <c r="R112">
        <v>1116.67</v>
      </c>
      <c r="S112" t="str">
        <f>Demanda_Interna[[#This Row],[Mercado Estado]]&amp;Demanda_Interna[[#This Row],[Estado Silo]]</f>
        <v>ACMT</v>
      </c>
      <c r="T112" s="7">
        <f>Demanda_Interna[[#This Row],[ICMS]]*Demanda_Interna[[#This Row],[Coluna1]]</f>
        <v>1250.6704000000002</v>
      </c>
      <c r="U112" t="str">
        <f>INDEX(Produtor_Silo[],MATCH(Demanda_Interna[[#This Row],[Silo]],Produtor_Silo[destino],0),3)</f>
        <v>CAMPO NOVO DO PARECIS-MT</v>
      </c>
    </row>
    <row r="113" spans="1:23" x14ac:dyDescent="0.25">
      <c r="A113" t="s">
        <v>1654</v>
      </c>
      <c r="B113">
        <v>2</v>
      </c>
      <c r="C113">
        <v>144283.19999999998</v>
      </c>
      <c r="D113" t="s">
        <v>1655</v>
      </c>
      <c r="E113" t="s">
        <v>647</v>
      </c>
      <c r="F113">
        <v>3344034</v>
      </c>
      <c r="G113" s="7">
        <v>3344.0340000000001</v>
      </c>
      <c r="H113" t="s">
        <v>712</v>
      </c>
      <c r="I113" s="11">
        <v>2.05E-4</v>
      </c>
      <c r="J113" s="7">
        <v>1</v>
      </c>
      <c r="K113" t="s">
        <v>1121</v>
      </c>
      <c r="L113">
        <f>INDEX(Val_Min_CO2[],MATCH(Demanda_Interna[[#This Row],[Variaveis Decisão Transporte Silo-Mercado]],Val_Min_CO2[Variável],0),2)</f>
        <v>0</v>
      </c>
      <c r="M113">
        <f>INDEX(Val_min_Custo[],MATCH(Demanda_Interna[[#This Row],[Variaveis Decisão Transporte Silo-Mercado]],Val_min_Custo[Variável],0),2)</f>
        <v>0</v>
      </c>
      <c r="N113">
        <f>INDEX(ITERAC3[],MATCH(Demanda_Interna[[#This Row],[Variaveis Decisão Transporte Silo-Mercado]],ITERAC3[Variável],0),2)</f>
        <v>0</v>
      </c>
      <c r="O113">
        <f>INDEX(ITERAC6[],MATCH(Demanda_Interna[[#This Row],[Variaveis Decisão Transporte Silo-Mercado]],ITERAC6[Variável],0),2)</f>
        <v>0</v>
      </c>
      <c r="P113">
        <v>1.1200000000000001</v>
      </c>
      <c r="Q113" t="str">
        <f>Demanda_Interna[[#This Row],[Mercado]]&amp;Demanda_Interna[[#This Row],[Periodo]]</f>
        <v>Acre2</v>
      </c>
      <c r="R113">
        <v>1116.67</v>
      </c>
      <c r="S113" t="str">
        <f>Demanda_Interna[[#This Row],[Mercado Estado]]&amp;Demanda_Interna[[#This Row],[Estado Silo]]</f>
        <v>ACPR</v>
      </c>
      <c r="T113" s="7">
        <f>Demanda_Interna[[#This Row],[ICMS]]*Demanda_Interna[[#This Row],[Coluna1]]</f>
        <v>1250.6704000000002</v>
      </c>
      <c r="U113" t="str">
        <f>INDEX(Produtor_Silo[],MATCH(Demanda_Interna[[#This Row],[Silo]],Produtor_Silo[destino],0),3)</f>
        <v>CASCAVEL-PR</v>
      </c>
    </row>
    <row r="114" spans="1:23" x14ac:dyDescent="0.25">
      <c r="A114" t="s">
        <v>1654</v>
      </c>
      <c r="B114">
        <v>2</v>
      </c>
      <c r="C114">
        <v>144283.19999999998</v>
      </c>
      <c r="D114" t="s">
        <v>1655</v>
      </c>
      <c r="E114" t="s">
        <v>648</v>
      </c>
      <c r="F114">
        <v>3342624</v>
      </c>
      <c r="G114" s="7">
        <v>3342.6239999999998</v>
      </c>
      <c r="H114" t="s">
        <v>712</v>
      </c>
      <c r="I114" s="11">
        <v>2.05E-4</v>
      </c>
      <c r="J114" s="7">
        <v>1</v>
      </c>
      <c r="K114" t="s">
        <v>1137</v>
      </c>
      <c r="L114">
        <f>INDEX(Val_Min_CO2[],MATCH(Demanda_Interna[[#This Row],[Variaveis Decisão Transporte Silo-Mercado]],Val_Min_CO2[Variável],0),2)</f>
        <v>0</v>
      </c>
      <c r="M114">
        <f>INDEX(Val_min_Custo[],MATCH(Demanda_Interna[[#This Row],[Variaveis Decisão Transporte Silo-Mercado]],Val_min_Custo[Variável],0),2)</f>
        <v>0</v>
      </c>
      <c r="N114">
        <f>INDEX(ITERAC3[],MATCH(Demanda_Interna[[#This Row],[Variaveis Decisão Transporte Silo-Mercado]],ITERAC3[Variável],0),2)</f>
        <v>0</v>
      </c>
      <c r="O114">
        <f>INDEX(ITERAC6[],MATCH(Demanda_Interna[[#This Row],[Variaveis Decisão Transporte Silo-Mercado]],ITERAC6[Variável],0),2)</f>
        <v>0</v>
      </c>
      <c r="P114">
        <v>1.1200000000000001</v>
      </c>
      <c r="Q114" t="str">
        <f>Demanda_Interna[[#This Row],[Mercado]]&amp;Demanda_Interna[[#This Row],[Periodo]]</f>
        <v>Acre2</v>
      </c>
      <c r="R114">
        <v>1116.67</v>
      </c>
      <c r="S114" t="str">
        <f>Demanda_Interna[[#This Row],[Mercado Estado]]&amp;Demanda_Interna[[#This Row],[Estado Silo]]</f>
        <v>ACPR</v>
      </c>
      <c r="T114" s="7">
        <f>Demanda_Interna[[#This Row],[ICMS]]*Demanda_Interna[[#This Row],[Coluna1]]</f>
        <v>1250.6704000000002</v>
      </c>
      <c r="U114" t="str">
        <f>INDEX(Produtor_Silo[],MATCH(Demanda_Interna[[#This Row],[Silo]],Produtor_Silo[destino],0),3)</f>
        <v>CASCAVEL-PR</v>
      </c>
    </row>
    <row r="115" spans="1:23" x14ac:dyDescent="0.25">
      <c r="A115" t="s">
        <v>1654</v>
      </c>
      <c r="B115">
        <v>2</v>
      </c>
      <c r="C115">
        <v>144283.19999999998</v>
      </c>
      <c r="D115" t="s">
        <v>1655</v>
      </c>
      <c r="E115" t="s">
        <v>649</v>
      </c>
      <c r="F115">
        <v>3341732</v>
      </c>
      <c r="G115" s="7">
        <v>3341.732</v>
      </c>
      <c r="H115" t="s">
        <v>712</v>
      </c>
      <c r="I115" s="11">
        <v>2.05E-4</v>
      </c>
      <c r="J115" s="7">
        <v>1</v>
      </c>
      <c r="K115" t="s">
        <v>1153</v>
      </c>
      <c r="L115">
        <f>INDEX(Val_Min_CO2[],MATCH(Demanda_Interna[[#This Row],[Variaveis Decisão Transporte Silo-Mercado]],Val_Min_CO2[Variável],0),2)</f>
        <v>0</v>
      </c>
      <c r="M115">
        <f>INDEX(Val_min_Custo[],MATCH(Demanda_Interna[[#This Row],[Variaveis Decisão Transporte Silo-Mercado]],Val_min_Custo[Variável],0),2)</f>
        <v>0</v>
      </c>
      <c r="N115">
        <f>INDEX(ITERAC3[],MATCH(Demanda_Interna[[#This Row],[Variaveis Decisão Transporte Silo-Mercado]],ITERAC3[Variável],0),2)</f>
        <v>0</v>
      </c>
      <c r="O115">
        <f>INDEX(ITERAC6[],MATCH(Demanda_Interna[[#This Row],[Variaveis Decisão Transporte Silo-Mercado]],ITERAC6[Variável],0),2)</f>
        <v>0</v>
      </c>
      <c r="P115">
        <v>1.1200000000000001</v>
      </c>
      <c r="Q115" t="str">
        <f>Demanda_Interna[[#This Row],[Mercado]]&amp;Demanda_Interna[[#This Row],[Periodo]]</f>
        <v>Acre2</v>
      </c>
      <c r="R115">
        <v>1116.67</v>
      </c>
      <c r="S115" t="str">
        <f>Demanda_Interna[[#This Row],[Mercado Estado]]&amp;Demanda_Interna[[#This Row],[Estado Silo]]</f>
        <v>ACPR</v>
      </c>
      <c r="T115" s="7">
        <f>Demanda_Interna[[#This Row],[ICMS]]*Demanda_Interna[[#This Row],[Coluna1]]</f>
        <v>1250.6704000000002</v>
      </c>
      <c r="U115" t="str">
        <f>INDEX(Produtor_Silo[],MATCH(Demanda_Interna[[#This Row],[Silo]],Produtor_Silo[destino],0),3)</f>
        <v>CASCAVEL-PR</v>
      </c>
    </row>
    <row r="116" spans="1:23" x14ac:dyDescent="0.25">
      <c r="A116" t="s">
        <v>1654</v>
      </c>
      <c r="B116">
        <v>2</v>
      </c>
      <c r="C116">
        <v>144283.19999999998</v>
      </c>
      <c r="D116" t="s">
        <v>1655</v>
      </c>
      <c r="E116" t="s">
        <v>635</v>
      </c>
      <c r="F116">
        <v>2932410</v>
      </c>
      <c r="G116" s="7">
        <v>2932.41</v>
      </c>
      <c r="H116" t="s">
        <v>715</v>
      </c>
      <c r="I116" s="11">
        <v>2.05E-4</v>
      </c>
      <c r="J116" s="7">
        <v>1</v>
      </c>
      <c r="K116" t="s">
        <v>1169</v>
      </c>
      <c r="L116">
        <f>INDEX(Val_Min_CO2[],MATCH(Demanda_Interna[[#This Row],[Variaveis Decisão Transporte Silo-Mercado]],Val_Min_CO2[Variável],0),2)</f>
        <v>0</v>
      </c>
      <c r="M116">
        <f>INDEX(Val_min_Custo[],MATCH(Demanda_Interna[[#This Row],[Variaveis Decisão Transporte Silo-Mercado]],Val_min_Custo[Variável],0),2)</f>
        <v>0</v>
      </c>
      <c r="N116">
        <f>INDEX(ITERAC3[],MATCH(Demanda_Interna[[#This Row],[Variaveis Decisão Transporte Silo-Mercado]],ITERAC3[Variável],0),2)</f>
        <v>0</v>
      </c>
      <c r="O116">
        <f>INDEX(ITERAC6[],MATCH(Demanda_Interna[[#This Row],[Variaveis Decisão Transporte Silo-Mercado]],ITERAC6[Variável],0),2)</f>
        <v>0</v>
      </c>
      <c r="P116">
        <v>1.1200000000000001</v>
      </c>
      <c r="Q116" t="str">
        <f>Demanda_Interna[[#This Row],[Mercado]]&amp;Demanda_Interna[[#This Row],[Periodo]]</f>
        <v>Acre2</v>
      </c>
      <c r="R116">
        <v>1116.67</v>
      </c>
      <c r="S116" t="str">
        <f>Demanda_Interna[[#This Row],[Mercado Estado]]&amp;Demanda_Interna[[#This Row],[Estado Silo]]</f>
        <v>ACMS</v>
      </c>
      <c r="T116" s="7">
        <f>Demanda_Interna[[#This Row],[ICMS]]*Demanda_Interna[[#This Row],[Coluna1]]</f>
        <v>1250.6704000000002</v>
      </c>
      <c r="U116" t="str">
        <f>INDEX(Produtor_Silo[],MATCH(Demanda_Interna[[#This Row],[Silo]],Produtor_Silo[destino],0),3)</f>
        <v>DOURADOS-MS</v>
      </c>
    </row>
    <row r="117" spans="1:23" x14ac:dyDescent="0.25">
      <c r="A117" t="s">
        <v>1654</v>
      </c>
      <c r="B117">
        <v>2</v>
      </c>
      <c r="C117">
        <v>144283.19999999998</v>
      </c>
      <c r="D117" t="s">
        <v>1655</v>
      </c>
      <c r="E117" t="s">
        <v>636</v>
      </c>
      <c r="F117">
        <v>2909642</v>
      </c>
      <c r="G117" s="7">
        <v>2909.6419999999998</v>
      </c>
      <c r="H117" t="s">
        <v>715</v>
      </c>
      <c r="I117" s="11">
        <v>2.05E-4</v>
      </c>
      <c r="J117" s="7">
        <v>1</v>
      </c>
      <c r="K117" t="s">
        <v>1185</v>
      </c>
      <c r="L117">
        <f>INDEX(Val_Min_CO2[],MATCH(Demanda_Interna[[#This Row],[Variaveis Decisão Transporte Silo-Mercado]],Val_Min_CO2[Variável],0),2)</f>
        <v>0</v>
      </c>
      <c r="M117">
        <f>INDEX(Val_min_Custo[],MATCH(Demanda_Interna[[#This Row],[Variaveis Decisão Transporte Silo-Mercado]],Val_min_Custo[Variável],0),2)</f>
        <v>0</v>
      </c>
      <c r="N117">
        <f>INDEX(ITERAC3[],MATCH(Demanda_Interna[[#This Row],[Variaveis Decisão Transporte Silo-Mercado]],ITERAC3[Variável],0),2)</f>
        <v>0</v>
      </c>
      <c r="O117">
        <f>INDEX(ITERAC6[],MATCH(Demanda_Interna[[#This Row],[Variaveis Decisão Transporte Silo-Mercado]],ITERAC6[Variável],0),2)</f>
        <v>0</v>
      </c>
      <c r="P117">
        <v>1.1200000000000001</v>
      </c>
      <c r="Q117" t="str">
        <f>Demanda_Interna[[#This Row],[Mercado]]&amp;Demanda_Interna[[#This Row],[Periodo]]</f>
        <v>Acre2</v>
      </c>
      <c r="R117">
        <v>1116.67</v>
      </c>
      <c r="S117" t="str">
        <f>Demanda_Interna[[#This Row],[Mercado Estado]]&amp;Demanda_Interna[[#This Row],[Estado Silo]]</f>
        <v>ACMS</v>
      </c>
      <c r="T117" s="7">
        <f>Demanda_Interna[[#This Row],[ICMS]]*Demanda_Interna[[#This Row],[Coluna1]]</f>
        <v>1250.6704000000002</v>
      </c>
      <c r="U117" t="str">
        <f>INDEX(Produtor_Silo[],MATCH(Demanda_Interna[[#This Row],[Silo]],Produtor_Silo[destino],0),3)</f>
        <v>DOURADOS-MS</v>
      </c>
    </row>
    <row r="118" spans="1:23" x14ac:dyDescent="0.25">
      <c r="A118" t="s">
        <v>1654</v>
      </c>
      <c r="B118">
        <v>2</v>
      </c>
      <c r="C118">
        <v>144283.19999999998</v>
      </c>
      <c r="D118" t="s">
        <v>1655</v>
      </c>
      <c r="E118" t="s">
        <v>637</v>
      </c>
      <c r="F118">
        <v>2926558</v>
      </c>
      <c r="G118" s="7">
        <v>2926.558</v>
      </c>
      <c r="H118" t="s">
        <v>715</v>
      </c>
      <c r="I118" s="11">
        <v>2.05E-4</v>
      </c>
      <c r="J118" s="7">
        <v>1</v>
      </c>
      <c r="K118" t="s">
        <v>1201</v>
      </c>
      <c r="L118">
        <f>INDEX(Val_Min_CO2[],MATCH(Demanda_Interna[[#This Row],[Variaveis Decisão Transporte Silo-Mercado]],Val_Min_CO2[Variável],0),2)</f>
        <v>0</v>
      </c>
      <c r="M118">
        <f>INDEX(Val_min_Custo[],MATCH(Demanda_Interna[[#This Row],[Variaveis Decisão Transporte Silo-Mercado]],Val_min_Custo[Variável],0),2)</f>
        <v>0</v>
      </c>
      <c r="N118">
        <f>INDEX(ITERAC3[],MATCH(Demanda_Interna[[#This Row],[Variaveis Decisão Transporte Silo-Mercado]],ITERAC3[Variável],0),2)</f>
        <v>0</v>
      </c>
      <c r="O118">
        <f>INDEX(ITERAC6[],MATCH(Demanda_Interna[[#This Row],[Variaveis Decisão Transporte Silo-Mercado]],ITERAC6[Variável],0),2)</f>
        <v>0</v>
      </c>
      <c r="P118">
        <v>1.1200000000000001</v>
      </c>
      <c r="Q118" t="str">
        <f>Demanda_Interna[[#This Row],[Mercado]]&amp;Demanda_Interna[[#This Row],[Periodo]]</f>
        <v>Acre2</v>
      </c>
      <c r="R118">
        <v>1116.67</v>
      </c>
      <c r="S118" t="str">
        <f>Demanda_Interna[[#This Row],[Mercado Estado]]&amp;Demanda_Interna[[#This Row],[Estado Silo]]</f>
        <v>ACMS</v>
      </c>
      <c r="T118" s="7">
        <f>Demanda_Interna[[#This Row],[ICMS]]*Demanda_Interna[[#This Row],[Coluna1]]</f>
        <v>1250.6704000000002</v>
      </c>
      <c r="U118" t="str">
        <f>INDEX(Produtor_Silo[],MATCH(Demanda_Interna[[#This Row],[Silo]],Produtor_Silo[destino],0),3)</f>
        <v>DOURADOS-MS</v>
      </c>
    </row>
    <row r="119" spans="1:23" x14ac:dyDescent="0.25">
      <c r="A119" t="s">
        <v>1654</v>
      </c>
      <c r="B119">
        <v>2</v>
      </c>
      <c r="C119">
        <v>144283.19999999998</v>
      </c>
      <c r="D119" t="s">
        <v>1655</v>
      </c>
      <c r="E119" t="s">
        <v>629</v>
      </c>
      <c r="F119">
        <v>2613304</v>
      </c>
      <c r="G119" s="7">
        <v>2613.3040000000001</v>
      </c>
      <c r="H119" t="s">
        <v>718</v>
      </c>
      <c r="I119" s="11">
        <v>2.63E-4</v>
      </c>
      <c r="J119" s="7">
        <v>0.6</v>
      </c>
      <c r="K119" t="s">
        <v>1217</v>
      </c>
      <c r="L119">
        <f>INDEX(Val_Min_CO2[],MATCH(Demanda_Interna[[#This Row],[Variaveis Decisão Transporte Silo-Mercado]],Val_Min_CO2[Variável],0),2)</f>
        <v>0</v>
      </c>
      <c r="M119">
        <f>INDEX(Val_min_Custo[],MATCH(Demanda_Interna[[#This Row],[Variaveis Decisão Transporte Silo-Mercado]],Val_min_Custo[Variável],0),2)</f>
        <v>0</v>
      </c>
      <c r="N119">
        <f>INDEX(ITERAC3[],MATCH(Demanda_Interna[[#This Row],[Variaveis Decisão Transporte Silo-Mercado]],ITERAC3[Variável],0),2)</f>
        <v>0</v>
      </c>
      <c r="O119">
        <f>INDEX(ITERAC6[],MATCH(Demanda_Interna[[#This Row],[Variaveis Decisão Transporte Silo-Mercado]],ITERAC6[Variável],0),2)</f>
        <v>0</v>
      </c>
      <c r="P119">
        <v>1.1200000000000001</v>
      </c>
      <c r="Q119" t="str">
        <f>Demanda_Interna[[#This Row],[Mercado]]&amp;Demanda_Interna[[#This Row],[Periodo]]</f>
        <v>Acre2</v>
      </c>
      <c r="R119">
        <v>1116.67</v>
      </c>
      <c r="S119" t="str">
        <f>Demanda_Interna[[#This Row],[Mercado Estado]]&amp;Demanda_Interna[[#This Row],[Estado Silo]]</f>
        <v>ACGO</v>
      </c>
      <c r="T119" s="7">
        <f>Demanda_Interna[[#This Row],[ICMS]]*Demanda_Interna[[#This Row],[Coluna1]]</f>
        <v>1250.6704000000002</v>
      </c>
      <c r="U119" t="str">
        <f>INDEX(Produtor_Silo[],MATCH(Demanda_Interna[[#This Row],[Silo]],Produtor_Silo[destino],0),3)</f>
        <v>JATAÍ-GO</v>
      </c>
    </row>
    <row r="120" spans="1:23" x14ac:dyDescent="0.25">
      <c r="A120" t="s">
        <v>1654</v>
      </c>
      <c r="B120">
        <v>2</v>
      </c>
      <c r="C120">
        <v>144283.19999999998</v>
      </c>
      <c r="D120" t="s">
        <v>1655</v>
      </c>
      <c r="E120" t="s">
        <v>630</v>
      </c>
      <c r="F120">
        <v>2612885</v>
      </c>
      <c r="G120" s="7">
        <v>2612.8850000000002</v>
      </c>
      <c r="H120" t="s">
        <v>718</v>
      </c>
      <c r="I120" s="11">
        <v>2.63E-4</v>
      </c>
      <c r="J120" s="7">
        <v>0.6</v>
      </c>
      <c r="K120" t="s">
        <v>1233</v>
      </c>
      <c r="L120">
        <f>INDEX(Val_Min_CO2[],MATCH(Demanda_Interna[[#This Row],[Variaveis Decisão Transporte Silo-Mercado]],Val_Min_CO2[Variável],0),2)</f>
        <v>0</v>
      </c>
      <c r="M120">
        <f>INDEX(Val_min_Custo[],MATCH(Demanda_Interna[[#This Row],[Variaveis Decisão Transporte Silo-Mercado]],Val_min_Custo[Variável],0),2)</f>
        <v>0</v>
      </c>
      <c r="N120">
        <f>INDEX(ITERAC3[],MATCH(Demanda_Interna[[#This Row],[Variaveis Decisão Transporte Silo-Mercado]],ITERAC3[Variável],0),2)</f>
        <v>0</v>
      </c>
      <c r="O120">
        <f>INDEX(ITERAC6[],MATCH(Demanda_Interna[[#This Row],[Variaveis Decisão Transporte Silo-Mercado]],ITERAC6[Variável],0),2)</f>
        <v>0</v>
      </c>
      <c r="P120">
        <v>1.1200000000000001</v>
      </c>
      <c r="Q120" t="str">
        <f>Demanda_Interna[[#This Row],[Mercado]]&amp;Demanda_Interna[[#This Row],[Periodo]]</f>
        <v>Acre2</v>
      </c>
      <c r="R120">
        <v>1116.67</v>
      </c>
      <c r="S120" t="str">
        <f>Demanda_Interna[[#This Row],[Mercado Estado]]&amp;Demanda_Interna[[#This Row],[Estado Silo]]</f>
        <v>ACGO</v>
      </c>
      <c r="T120" s="7">
        <f>Demanda_Interna[[#This Row],[ICMS]]*Demanda_Interna[[#This Row],[Coluna1]]</f>
        <v>1250.6704000000002</v>
      </c>
      <c r="U120" t="str">
        <f>INDEX(Produtor_Silo[],MATCH(Demanda_Interna[[#This Row],[Silo]],Produtor_Silo[destino],0),3)</f>
        <v>JATAÍ-GO</v>
      </c>
    </row>
    <row r="121" spans="1:23" x14ac:dyDescent="0.25">
      <c r="A121" t="s">
        <v>1654</v>
      </c>
      <c r="B121">
        <v>2</v>
      </c>
      <c r="C121">
        <v>144283.19999999998</v>
      </c>
      <c r="D121" t="s">
        <v>1655</v>
      </c>
      <c r="E121" t="s">
        <v>631</v>
      </c>
      <c r="F121">
        <v>2609926</v>
      </c>
      <c r="G121" s="7">
        <v>2609.9259999999999</v>
      </c>
      <c r="H121" t="s">
        <v>718</v>
      </c>
      <c r="I121" s="11">
        <v>2.63E-4</v>
      </c>
      <c r="J121" s="7">
        <v>0.6</v>
      </c>
      <c r="K121" t="s">
        <v>1249</v>
      </c>
      <c r="L121">
        <f>INDEX(Val_Min_CO2[],MATCH(Demanda_Interna[[#This Row],[Variaveis Decisão Transporte Silo-Mercado]],Val_Min_CO2[Variável],0),2)</f>
        <v>0</v>
      </c>
      <c r="M121">
        <f>INDEX(Val_min_Custo[],MATCH(Demanda_Interna[[#This Row],[Variaveis Decisão Transporte Silo-Mercado]],Val_min_Custo[Variável],0),2)</f>
        <v>0</v>
      </c>
      <c r="N121">
        <f>INDEX(ITERAC3[],MATCH(Demanda_Interna[[#This Row],[Variaveis Decisão Transporte Silo-Mercado]],ITERAC3[Variável],0),2)</f>
        <v>0</v>
      </c>
      <c r="O121">
        <f>INDEX(ITERAC6[],MATCH(Demanda_Interna[[#This Row],[Variaveis Decisão Transporte Silo-Mercado]],ITERAC6[Variável],0),2)</f>
        <v>0</v>
      </c>
      <c r="P121">
        <v>1.1200000000000001</v>
      </c>
      <c r="Q121" t="str">
        <f>Demanda_Interna[[#This Row],[Mercado]]&amp;Demanda_Interna[[#This Row],[Periodo]]</f>
        <v>Acre2</v>
      </c>
      <c r="R121">
        <v>1116.67</v>
      </c>
      <c r="S121" t="str">
        <f>Demanda_Interna[[#This Row],[Mercado Estado]]&amp;Demanda_Interna[[#This Row],[Estado Silo]]</f>
        <v>ACGO</v>
      </c>
      <c r="T121" s="7">
        <f>Demanda_Interna[[#This Row],[ICMS]]*Demanda_Interna[[#This Row],[Coluna1]]</f>
        <v>1250.6704000000002</v>
      </c>
      <c r="U121" t="str">
        <f>INDEX(Produtor_Silo[],MATCH(Demanda_Interna[[#This Row],[Silo]],Produtor_Silo[destino],0),3)</f>
        <v>JATAÍ-GO</v>
      </c>
    </row>
    <row r="122" spans="1:23" x14ac:dyDescent="0.25">
      <c r="A122" t="s">
        <v>1654</v>
      </c>
      <c r="B122">
        <v>2</v>
      </c>
      <c r="C122">
        <v>144283.19999999998</v>
      </c>
      <c r="D122" t="s">
        <v>1655</v>
      </c>
      <c r="E122" t="s">
        <v>638</v>
      </c>
      <c r="F122">
        <v>2903034</v>
      </c>
      <c r="G122" s="7">
        <v>2903.0340000000001</v>
      </c>
      <c r="H122" t="s">
        <v>715</v>
      </c>
      <c r="I122" s="11">
        <v>2.05E-4</v>
      </c>
      <c r="J122" s="7">
        <v>1</v>
      </c>
      <c r="K122" t="s">
        <v>1265</v>
      </c>
      <c r="L122">
        <f>INDEX(Val_Min_CO2[],MATCH(Demanda_Interna[[#This Row],[Variaveis Decisão Transporte Silo-Mercado]],Val_Min_CO2[Variável],0),2)</f>
        <v>0</v>
      </c>
      <c r="M122">
        <f>INDEX(Val_min_Custo[],MATCH(Demanda_Interna[[#This Row],[Variaveis Decisão Transporte Silo-Mercado]],Val_min_Custo[Variável],0),2)</f>
        <v>0</v>
      </c>
      <c r="N122">
        <f>INDEX(ITERAC3[],MATCH(Demanda_Interna[[#This Row],[Variaveis Decisão Transporte Silo-Mercado]],ITERAC3[Variável],0),2)</f>
        <v>0</v>
      </c>
      <c r="O122">
        <f>INDEX(ITERAC6[],MATCH(Demanda_Interna[[#This Row],[Variaveis Decisão Transporte Silo-Mercado]],ITERAC6[Variável],0),2)</f>
        <v>0</v>
      </c>
      <c r="P122">
        <v>1.1200000000000001</v>
      </c>
      <c r="Q122" t="str">
        <f>Demanda_Interna[[#This Row],[Mercado]]&amp;Demanda_Interna[[#This Row],[Periodo]]</f>
        <v>Acre2</v>
      </c>
      <c r="R122">
        <v>1116.67</v>
      </c>
      <c r="S122" t="str">
        <f>Demanda_Interna[[#This Row],[Mercado Estado]]&amp;Demanda_Interna[[#This Row],[Estado Silo]]</f>
        <v>ACMS</v>
      </c>
      <c r="T122" s="7">
        <f>Demanda_Interna[[#This Row],[ICMS]]*Demanda_Interna[[#This Row],[Coluna1]]</f>
        <v>1250.6704000000002</v>
      </c>
      <c r="U122" t="str">
        <f>INDEX(Produtor_Silo[],MATCH(Demanda_Interna[[#This Row],[Silo]],Produtor_Silo[destino],0),3)</f>
        <v>MARACAJU-MS</v>
      </c>
    </row>
    <row r="123" spans="1:23" x14ac:dyDescent="0.25">
      <c r="A123" t="s">
        <v>1654</v>
      </c>
      <c r="B123">
        <v>2</v>
      </c>
      <c r="C123">
        <v>144283.19999999998</v>
      </c>
      <c r="D123" t="s">
        <v>1655</v>
      </c>
      <c r="E123" t="s">
        <v>639</v>
      </c>
      <c r="F123">
        <v>2904444</v>
      </c>
      <c r="G123" s="7">
        <v>2904.444</v>
      </c>
      <c r="H123" t="s">
        <v>715</v>
      </c>
      <c r="I123" s="11">
        <v>2.05E-4</v>
      </c>
      <c r="J123" s="7">
        <v>1</v>
      </c>
      <c r="K123" t="s">
        <v>1281</v>
      </c>
      <c r="L123">
        <f>INDEX(Val_Min_CO2[],MATCH(Demanda_Interna[[#This Row],[Variaveis Decisão Transporte Silo-Mercado]],Val_Min_CO2[Variável],0),2)</f>
        <v>0</v>
      </c>
      <c r="M123">
        <f>INDEX(Val_min_Custo[],MATCH(Demanda_Interna[[#This Row],[Variaveis Decisão Transporte Silo-Mercado]],Val_min_Custo[Variável],0),2)</f>
        <v>0</v>
      </c>
      <c r="N123">
        <f>INDEX(ITERAC3[],MATCH(Demanda_Interna[[#This Row],[Variaveis Decisão Transporte Silo-Mercado]],ITERAC3[Variável],0),2)</f>
        <v>0</v>
      </c>
      <c r="O123">
        <f>INDEX(ITERAC6[],MATCH(Demanda_Interna[[#This Row],[Variaveis Decisão Transporte Silo-Mercado]],ITERAC6[Variável],0),2)</f>
        <v>0</v>
      </c>
      <c r="P123">
        <v>1.1200000000000001</v>
      </c>
      <c r="Q123" t="str">
        <f>Demanda_Interna[[#This Row],[Mercado]]&amp;Demanda_Interna[[#This Row],[Periodo]]</f>
        <v>Acre2</v>
      </c>
      <c r="R123">
        <v>1116.67</v>
      </c>
      <c r="S123" t="str">
        <f>Demanda_Interna[[#This Row],[Mercado Estado]]&amp;Demanda_Interna[[#This Row],[Estado Silo]]</f>
        <v>ACMS</v>
      </c>
      <c r="T123" s="7">
        <f>Demanda_Interna[[#This Row],[ICMS]]*Demanda_Interna[[#This Row],[Coluna1]]</f>
        <v>1250.6704000000002</v>
      </c>
      <c r="U123" t="str">
        <f>INDEX(Produtor_Silo[],MATCH(Demanda_Interna[[#This Row],[Silo]],Produtor_Silo[destino],0),3)</f>
        <v>MARACAJU-MS</v>
      </c>
    </row>
    <row r="124" spans="1:23" x14ac:dyDescent="0.25">
      <c r="A124" t="s">
        <v>1654</v>
      </c>
      <c r="B124">
        <v>2</v>
      </c>
      <c r="C124">
        <v>144283.19999999998</v>
      </c>
      <c r="D124" t="s">
        <v>1655</v>
      </c>
      <c r="E124" t="s">
        <v>640</v>
      </c>
      <c r="F124">
        <v>2871530</v>
      </c>
      <c r="G124" s="7">
        <v>2871.53</v>
      </c>
      <c r="H124" t="s">
        <v>715</v>
      </c>
      <c r="I124" s="11">
        <v>2.05E-4</v>
      </c>
      <c r="J124" s="7">
        <v>1</v>
      </c>
      <c r="K124" t="s">
        <v>1297</v>
      </c>
      <c r="L124">
        <f>INDEX(Val_Min_CO2[],MATCH(Demanda_Interna[[#This Row],[Variaveis Decisão Transporte Silo-Mercado]],Val_Min_CO2[Variável],0),2)</f>
        <v>0</v>
      </c>
      <c r="M124">
        <f>INDEX(Val_min_Custo[],MATCH(Demanda_Interna[[#This Row],[Variaveis Decisão Transporte Silo-Mercado]],Val_min_Custo[Variável],0),2)</f>
        <v>0</v>
      </c>
      <c r="N124">
        <f>INDEX(ITERAC3[],MATCH(Demanda_Interna[[#This Row],[Variaveis Decisão Transporte Silo-Mercado]],ITERAC3[Variável],0),2)</f>
        <v>0</v>
      </c>
      <c r="O124">
        <f>INDEX(ITERAC6[],MATCH(Demanda_Interna[[#This Row],[Variaveis Decisão Transporte Silo-Mercado]],ITERAC6[Variável],0),2)</f>
        <v>0</v>
      </c>
      <c r="P124">
        <v>1.1200000000000001</v>
      </c>
      <c r="Q124" t="str">
        <f>Demanda_Interna[[#This Row],[Mercado]]&amp;Demanda_Interna[[#This Row],[Periodo]]</f>
        <v>Acre2</v>
      </c>
      <c r="R124">
        <v>1116.67</v>
      </c>
      <c r="S124" t="str">
        <f>Demanda_Interna[[#This Row],[Mercado Estado]]&amp;Demanda_Interna[[#This Row],[Estado Silo]]</f>
        <v>ACMS</v>
      </c>
      <c r="T124" s="7">
        <f>Demanda_Interna[[#This Row],[ICMS]]*Demanda_Interna[[#This Row],[Coluna1]]</f>
        <v>1250.6704000000002</v>
      </c>
      <c r="U124" t="str">
        <f>INDEX(Produtor_Silo[],MATCH(Demanda_Interna[[#This Row],[Silo]],Produtor_Silo[destino],0),3)</f>
        <v>MARACAJU-MS</v>
      </c>
    </row>
    <row r="125" spans="1:23" x14ac:dyDescent="0.25">
      <c r="A125" t="s">
        <v>1654</v>
      </c>
      <c r="B125">
        <v>2</v>
      </c>
      <c r="C125">
        <v>144283.19999999998</v>
      </c>
      <c r="D125" t="s">
        <v>1655</v>
      </c>
      <c r="E125" t="s">
        <v>620</v>
      </c>
      <c r="F125">
        <v>1769717</v>
      </c>
      <c r="G125" s="7">
        <v>1769.7170000000001</v>
      </c>
      <c r="H125" t="s">
        <v>705</v>
      </c>
      <c r="I125" s="11">
        <v>2.63E-4</v>
      </c>
      <c r="J125" s="7">
        <v>0.6</v>
      </c>
      <c r="K125" t="s">
        <v>1313</v>
      </c>
      <c r="L125">
        <f>INDEX(Val_Min_CO2[],MATCH(Demanda_Interna[[#This Row],[Variaveis Decisão Transporte Silo-Mercado]],Val_Min_CO2[Variável],0),2)</f>
        <v>0</v>
      </c>
      <c r="M125">
        <f>INDEX(Val_min_Custo[],MATCH(Demanda_Interna[[#This Row],[Variaveis Decisão Transporte Silo-Mercado]],Val_min_Custo[Variável],0),2)</f>
        <v>0</v>
      </c>
      <c r="N125">
        <f>INDEX(ITERAC3[],MATCH(Demanda_Interna[[#This Row],[Variaveis Decisão Transporte Silo-Mercado]],ITERAC3[Variável],0),2)</f>
        <v>0</v>
      </c>
      <c r="O125">
        <f>INDEX(ITERAC6[],MATCH(Demanda_Interna[[#This Row],[Variaveis Decisão Transporte Silo-Mercado]],ITERAC6[Variável],0),2)</f>
        <v>0</v>
      </c>
      <c r="P125">
        <v>1.1200000000000001</v>
      </c>
      <c r="Q125" t="str">
        <f>Demanda_Interna[[#This Row],[Mercado]]&amp;Demanda_Interna[[#This Row],[Periodo]]</f>
        <v>Acre2</v>
      </c>
      <c r="R125">
        <v>1116.67</v>
      </c>
      <c r="S125" t="str">
        <f>Demanda_Interna[[#This Row],[Mercado Estado]]&amp;Demanda_Interna[[#This Row],[Estado Silo]]</f>
        <v>ACMT</v>
      </c>
      <c r="T125" s="7">
        <f>Demanda_Interna[[#This Row],[ICMS]]*Demanda_Interna[[#This Row],[Coluna1]]</f>
        <v>1250.6704000000002</v>
      </c>
      <c r="U125" t="str">
        <f>INDEX(Produtor_Silo[],MATCH(Demanda_Interna[[#This Row],[Silo]],Produtor_Silo[destino],0),3)</f>
        <v>NOVA MUTUM-MT</v>
      </c>
      <c r="W125" s="6"/>
    </row>
    <row r="126" spans="1:23" x14ac:dyDescent="0.25">
      <c r="A126" t="s">
        <v>1654</v>
      </c>
      <c r="B126">
        <v>2</v>
      </c>
      <c r="C126">
        <v>144283.19999999998</v>
      </c>
      <c r="D126" t="s">
        <v>1655</v>
      </c>
      <c r="E126" t="s">
        <v>621</v>
      </c>
      <c r="F126">
        <v>1771707</v>
      </c>
      <c r="G126" s="7">
        <v>1771.7070000000001</v>
      </c>
      <c r="H126" t="s">
        <v>705</v>
      </c>
      <c r="I126" s="11">
        <v>2.63E-4</v>
      </c>
      <c r="J126" s="7">
        <v>0.6</v>
      </c>
      <c r="K126" t="s">
        <v>1329</v>
      </c>
      <c r="L126">
        <f>INDEX(Val_Min_CO2[],MATCH(Demanda_Interna[[#This Row],[Variaveis Decisão Transporte Silo-Mercado]],Val_Min_CO2[Variável],0),2)</f>
        <v>0</v>
      </c>
      <c r="M126">
        <f>INDEX(Val_min_Custo[],MATCH(Demanda_Interna[[#This Row],[Variaveis Decisão Transporte Silo-Mercado]],Val_min_Custo[Variável],0),2)</f>
        <v>0</v>
      </c>
      <c r="N126">
        <f>INDEX(ITERAC3[],MATCH(Demanda_Interna[[#This Row],[Variaveis Decisão Transporte Silo-Mercado]],ITERAC3[Variável],0),2)</f>
        <v>0</v>
      </c>
      <c r="O126">
        <f>INDEX(ITERAC6[],MATCH(Demanda_Interna[[#This Row],[Variaveis Decisão Transporte Silo-Mercado]],ITERAC6[Variável],0),2)</f>
        <v>0</v>
      </c>
      <c r="P126">
        <v>1.1200000000000001</v>
      </c>
      <c r="Q126" t="str">
        <f>Demanda_Interna[[#This Row],[Mercado]]&amp;Demanda_Interna[[#This Row],[Periodo]]</f>
        <v>Acre2</v>
      </c>
      <c r="R126">
        <v>1116.67</v>
      </c>
      <c r="S126" t="str">
        <f>Demanda_Interna[[#This Row],[Mercado Estado]]&amp;Demanda_Interna[[#This Row],[Estado Silo]]</f>
        <v>ACMT</v>
      </c>
      <c r="T126" s="7">
        <f>Demanda_Interna[[#This Row],[ICMS]]*Demanda_Interna[[#This Row],[Coluna1]]</f>
        <v>1250.6704000000002</v>
      </c>
      <c r="U126" t="str">
        <f>INDEX(Produtor_Silo[],MATCH(Demanda_Interna[[#This Row],[Silo]],Produtor_Silo[destino],0),3)</f>
        <v>NOVA MUTUM-MT</v>
      </c>
    </row>
    <row r="127" spans="1:23" x14ac:dyDescent="0.25">
      <c r="A127" t="s">
        <v>1654</v>
      </c>
      <c r="B127">
        <v>2</v>
      </c>
      <c r="C127">
        <v>144283.19999999998</v>
      </c>
      <c r="D127" t="s">
        <v>1655</v>
      </c>
      <c r="E127" t="s">
        <v>622</v>
      </c>
      <c r="F127">
        <v>1826377</v>
      </c>
      <c r="G127" s="7">
        <v>1826.377</v>
      </c>
      <c r="H127" t="s">
        <v>705</v>
      </c>
      <c r="I127" s="11">
        <v>2.63E-4</v>
      </c>
      <c r="J127" s="7">
        <v>0.6</v>
      </c>
      <c r="K127" t="s">
        <v>1345</v>
      </c>
      <c r="L127">
        <f>INDEX(Val_Min_CO2[],MATCH(Demanda_Interna[[#This Row],[Variaveis Decisão Transporte Silo-Mercado]],Val_Min_CO2[Variável],0),2)</f>
        <v>0</v>
      </c>
      <c r="M127">
        <f>INDEX(Val_min_Custo[],MATCH(Demanda_Interna[[#This Row],[Variaveis Decisão Transporte Silo-Mercado]],Val_min_Custo[Variável],0),2)</f>
        <v>0</v>
      </c>
      <c r="N127">
        <f>INDEX(ITERAC3[],MATCH(Demanda_Interna[[#This Row],[Variaveis Decisão Transporte Silo-Mercado]],ITERAC3[Variável],0),2)</f>
        <v>0</v>
      </c>
      <c r="O127">
        <f>INDEX(ITERAC6[],MATCH(Demanda_Interna[[#This Row],[Variaveis Decisão Transporte Silo-Mercado]],ITERAC6[Variável],0),2)</f>
        <v>0</v>
      </c>
      <c r="P127">
        <v>1.1200000000000001</v>
      </c>
      <c r="Q127" t="str">
        <f>Demanda_Interna[[#This Row],[Mercado]]&amp;Demanda_Interna[[#This Row],[Periodo]]</f>
        <v>Acre2</v>
      </c>
      <c r="R127">
        <v>1116.67</v>
      </c>
      <c r="S127" t="str">
        <f>Demanda_Interna[[#This Row],[Mercado Estado]]&amp;Demanda_Interna[[#This Row],[Estado Silo]]</f>
        <v>ACMT</v>
      </c>
      <c r="T127" s="7">
        <f>Demanda_Interna[[#This Row],[ICMS]]*Demanda_Interna[[#This Row],[Coluna1]]</f>
        <v>1250.6704000000002</v>
      </c>
      <c r="U127" t="str">
        <f>INDEX(Produtor_Silo[],MATCH(Demanda_Interna[[#This Row],[Silo]],Produtor_Silo[destino],0),3)</f>
        <v>NOVA MUTUM-MT</v>
      </c>
    </row>
    <row r="128" spans="1:23" x14ac:dyDescent="0.25">
      <c r="A128" t="s">
        <v>1654</v>
      </c>
      <c r="B128">
        <v>2</v>
      </c>
      <c r="C128">
        <v>144283.19999999998</v>
      </c>
      <c r="D128" t="s">
        <v>1655</v>
      </c>
      <c r="E128" t="s">
        <v>623</v>
      </c>
      <c r="F128">
        <v>1944673</v>
      </c>
      <c r="G128" s="7">
        <v>1944.673</v>
      </c>
      <c r="H128" t="s">
        <v>705</v>
      </c>
      <c r="I128" s="11">
        <v>2.63E-4</v>
      </c>
      <c r="J128" s="7">
        <v>0.6</v>
      </c>
      <c r="K128" t="s">
        <v>1361</v>
      </c>
      <c r="L128">
        <f>INDEX(Val_Min_CO2[],MATCH(Demanda_Interna[[#This Row],[Variaveis Decisão Transporte Silo-Mercado]],Val_Min_CO2[Variável],0),2)</f>
        <v>0</v>
      </c>
      <c r="M128">
        <f>INDEX(Val_min_Custo[],MATCH(Demanda_Interna[[#This Row],[Variaveis Decisão Transporte Silo-Mercado]],Val_min_Custo[Variável],0),2)</f>
        <v>0</v>
      </c>
      <c r="N128">
        <f>INDEX(ITERAC3[],MATCH(Demanda_Interna[[#This Row],[Variaveis Decisão Transporte Silo-Mercado]],ITERAC3[Variável],0),2)</f>
        <v>0</v>
      </c>
      <c r="O128">
        <f>INDEX(ITERAC6[],MATCH(Demanda_Interna[[#This Row],[Variaveis Decisão Transporte Silo-Mercado]],ITERAC6[Variável],0),2)</f>
        <v>0</v>
      </c>
      <c r="P128">
        <v>1.1200000000000001</v>
      </c>
      <c r="Q128" t="str">
        <f>Demanda_Interna[[#This Row],[Mercado]]&amp;Demanda_Interna[[#This Row],[Periodo]]</f>
        <v>Acre2</v>
      </c>
      <c r="R128">
        <v>1116.67</v>
      </c>
      <c r="S128" t="str">
        <f>Demanda_Interna[[#This Row],[Mercado Estado]]&amp;Demanda_Interna[[#This Row],[Estado Silo]]</f>
        <v>ACMT</v>
      </c>
      <c r="T128" s="7">
        <f>Demanda_Interna[[#This Row],[ICMS]]*Demanda_Interna[[#This Row],[Coluna1]]</f>
        <v>1250.6704000000002</v>
      </c>
      <c r="U128" t="str">
        <f>INDEX(Produtor_Silo[],MATCH(Demanda_Interna[[#This Row],[Silo]],Produtor_Silo[destino],0),3)</f>
        <v>NOVA UBIRATÃ-MT</v>
      </c>
    </row>
    <row r="129" spans="1:21" x14ac:dyDescent="0.25">
      <c r="A129" t="s">
        <v>1654</v>
      </c>
      <c r="B129">
        <v>2</v>
      </c>
      <c r="C129">
        <v>144283.19999999998</v>
      </c>
      <c r="D129" t="s">
        <v>1655</v>
      </c>
      <c r="E129" t="s">
        <v>624</v>
      </c>
      <c r="F129">
        <v>1958848</v>
      </c>
      <c r="G129" s="7">
        <v>1958.848</v>
      </c>
      <c r="H129" t="s">
        <v>705</v>
      </c>
      <c r="I129" s="11">
        <v>2.63E-4</v>
      </c>
      <c r="J129" s="7">
        <v>0.6</v>
      </c>
      <c r="K129" t="s">
        <v>1377</v>
      </c>
      <c r="L129">
        <f>INDEX(Val_Min_CO2[],MATCH(Demanda_Interna[[#This Row],[Variaveis Decisão Transporte Silo-Mercado]],Val_Min_CO2[Variável],0),2)</f>
        <v>0</v>
      </c>
      <c r="M129">
        <f>INDEX(Val_min_Custo[],MATCH(Demanda_Interna[[#This Row],[Variaveis Decisão Transporte Silo-Mercado]],Val_min_Custo[Variável],0),2)</f>
        <v>0</v>
      </c>
      <c r="N129">
        <f>INDEX(ITERAC3[],MATCH(Demanda_Interna[[#This Row],[Variaveis Decisão Transporte Silo-Mercado]],ITERAC3[Variável],0),2)</f>
        <v>0</v>
      </c>
      <c r="O129">
        <f>INDEX(ITERAC6[],MATCH(Demanda_Interna[[#This Row],[Variaveis Decisão Transporte Silo-Mercado]],ITERAC6[Variável],0),2)</f>
        <v>0</v>
      </c>
      <c r="P129">
        <v>1.1200000000000001</v>
      </c>
      <c r="Q129" t="str">
        <f>Demanda_Interna[[#This Row],[Mercado]]&amp;Demanda_Interna[[#This Row],[Periodo]]</f>
        <v>Acre2</v>
      </c>
      <c r="R129">
        <v>1116.67</v>
      </c>
      <c r="S129" t="str">
        <f>Demanda_Interna[[#This Row],[Mercado Estado]]&amp;Demanda_Interna[[#This Row],[Estado Silo]]</f>
        <v>ACMT</v>
      </c>
      <c r="T129" s="7">
        <f>Demanda_Interna[[#This Row],[ICMS]]*Demanda_Interna[[#This Row],[Coluna1]]</f>
        <v>1250.6704000000002</v>
      </c>
      <c r="U129" t="str">
        <f>INDEX(Produtor_Silo[],MATCH(Demanda_Interna[[#This Row],[Silo]],Produtor_Silo[destino],0),3)</f>
        <v>NOVA UBIRATÃ-MT</v>
      </c>
    </row>
    <row r="130" spans="1:21" x14ac:dyDescent="0.25">
      <c r="A130" t="s">
        <v>1654</v>
      </c>
      <c r="B130">
        <v>2</v>
      </c>
      <c r="C130">
        <v>144283.19999999998</v>
      </c>
      <c r="D130" t="s">
        <v>1655</v>
      </c>
      <c r="E130" t="s">
        <v>625</v>
      </c>
      <c r="F130">
        <v>2057062</v>
      </c>
      <c r="G130" s="7">
        <v>2057.0619999999999</v>
      </c>
      <c r="H130" t="s">
        <v>705</v>
      </c>
      <c r="I130" s="11">
        <v>2.63E-4</v>
      </c>
      <c r="J130" s="7">
        <v>0.6</v>
      </c>
      <c r="K130" t="s">
        <v>1393</v>
      </c>
      <c r="L130">
        <f>INDEX(Val_Min_CO2[],MATCH(Demanda_Interna[[#This Row],[Variaveis Decisão Transporte Silo-Mercado]],Val_Min_CO2[Variável],0),2)</f>
        <v>0</v>
      </c>
      <c r="M130">
        <f>INDEX(Val_min_Custo[],MATCH(Demanda_Interna[[#This Row],[Variaveis Decisão Transporte Silo-Mercado]],Val_min_Custo[Variável],0),2)</f>
        <v>0</v>
      </c>
      <c r="N130">
        <f>INDEX(ITERAC3[],MATCH(Demanda_Interna[[#This Row],[Variaveis Decisão Transporte Silo-Mercado]],ITERAC3[Variável],0),2)</f>
        <v>0</v>
      </c>
      <c r="O130">
        <f>INDEX(ITERAC6[],MATCH(Demanda_Interna[[#This Row],[Variaveis Decisão Transporte Silo-Mercado]],ITERAC6[Variável],0),2)</f>
        <v>0</v>
      </c>
      <c r="P130">
        <v>1.1200000000000001</v>
      </c>
      <c r="Q130" t="str">
        <f>Demanda_Interna[[#This Row],[Mercado]]&amp;Demanda_Interna[[#This Row],[Periodo]]</f>
        <v>Acre2</v>
      </c>
      <c r="R130">
        <v>1116.67</v>
      </c>
      <c r="S130" t="str">
        <f>Demanda_Interna[[#This Row],[Mercado Estado]]&amp;Demanda_Interna[[#This Row],[Estado Silo]]</f>
        <v>ACMT</v>
      </c>
      <c r="T130" s="7">
        <f>Demanda_Interna[[#This Row],[ICMS]]*Demanda_Interna[[#This Row],[Coluna1]]</f>
        <v>1250.6704000000002</v>
      </c>
      <c r="U130" t="str">
        <f>INDEX(Produtor_Silo[],MATCH(Demanda_Interna[[#This Row],[Silo]],Produtor_Silo[destino],0),3)</f>
        <v>NOVA UBIRATÃ-MT</v>
      </c>
    </row>
    <row r="131" spans="1:21" x14ac:dyDescent="0.25">
      <c r="A131" t="s">
        <v>1654</v>
      </c>
      <c r="B131">
        <v>2</v>
      </c>
      <c r="C131">
        <v>144283.19999999998</v>
      </c>
      <c r="D131" t="s">
        <v>1655</v>
      </c>
      <c r="E131" t="s">
        <v>641</v>
      </c>
      <c r="F131">
        <v>3227810</v>
      </c>
      <c r="G131" s="7">
        <v>3227.81</v>
      </c>
      <c r="H131" t="s">
        <v>720</v>
      </c>
      <c r="I131" s="11">
        <v>2.63E-4</v>
      </c>
      <c r="J131" s="7">
        <v>0.6</v>
      </c>
      <c r="K131" t="s">
        <v>1409</v>
      </c>
      <c r="L131">
        <f>INDEX(Val_Min_CO2[],MATCH(Demanda_Interna[[#This Row],[Variaveis Decisão Transporte Silo-Mercado]],Val_Min_CO2[Variável],0),2)</f>
        <v>0</v>
      </c>
      <c r="M131">
        <f>INDEX(Val_min_Custo[],MATCH(Demanda_Interna[[#This Row],[Variaveis Decisão Transporte Silo-Mercado]],Val_min_Custo[Variável],0),2)</f>
        <v>0</v>
      </c>
      <c r="N131">
        <f>INDEX(ITERAC3[],MATCH(Demanda_Interna[[#This Row],[Variaveis Decisão Transporte Silo-Mercado]],ITERAC3[Variável],0),2)</f>
        <v>0</v>
      </c>
      <c r="O131">
        <f>INDEX(ITERAC6[],MATCH(Demanda_Interna[[#This Row],[Variaveis Decisão Transporte Silo-Mercado]],ITERAC6[Variável],0),2)</f>
        <v>0</v>
      </c>
      <c r="P131">
        <v>1.1200000000000001</v>
      </c>
      <c r="Q131" t="str">
        <f>Demanda_Interna[[#This Row],[Mercado]]&amp;Demanda_Interna[[#This Row],[Periodo]]</f>
        <v>Acre2</v>
      </c>
      <c r="R131">
        <v>1116.67</v>
      </c>
      <c r="S131" t="str">
        <f>Demanda_Interna[[#This Row],[Mercado Estado]]&amp;Demanda_Interna[[#This Row],[Estado Silo]]</f>
        <v>ACMG</v>
      </c>
      <c r="T131" s="7">
        <f>Demanda_Interna[[#This Row],[ICMS]]*Demanda_Interna[[#This Row],[Coluna1]]</f>
        <v>1250.6704000000002</v>
      </c>
      <c r="U131" t="str">
        <f>INDEX(Produtor_Silo[],MATCH(Demanda_Interna[[#This Row],[Silo]],Produtor_Silo[destino],0),3)</f>
        <v>PATOS DE MINAS-MG</v>
      </c>
    </row>
    <row r="132" spans="1:21" x14ac:dyDescent="0.25">
      <c r="A132" t="s">
        <v>1654</v>
      </c>
      <c r="B132">
        <v>2</v>
      </c>
      <c r="C132">
        <v>144283.19999999998</v>
      </c>
      <c r="D132" t="s">
        <v>1655</v>
      </c>
      <c r="E132" t="s">
        <v>642</v>
      </c>
      <c r="F132">
        <v>3217704</v>
      </c>
      <c r="G132" s="7">
        <v>3217.7040000000002</v>
      </c>
      <c r="H132" t="s">
        <v>720</v>
      </c>
      <c r="I132" s="11">
        <v>2.63E-4</v>
      </c>
      <c r="J132" s="7">
        <v>0.6</v>
      </c>
      <c r="K132" t="s">
        <v>1425</v>
      </c>
      <c r="L132">
        <f>INDEX(Val_Min_CO2[],MATCH(Demanda_Interna[[#This Row],[Variaveis Decisão Transporte Silo-Mercado]],Val_Min_CO2[Variável],0),2)</f>
        <v>0</v>
      </c>
      <c r="M132">
        <f>INDEX(Val_min_Custo[],MATCH(Demanda_Interna[[#This Row],[Variaveis Decisão Transporte Silo-Mercado]],Val_min_Custo[Variável],0),2)</f>
        <v>0</v>
      </c>
      <c r="N132">
        <f>INDEX(ITERAC3[],MATCH(Demanda_Interna[[#This Row],[Variaveis Decisão Transporte Silo-Mercado]],ITERAC3[Variável],0),2)</f>
        <v>0</v>
      </c>
      <c r="O132">
        <f>INDEX(ITERAC6[],MATCH(Demanda_Interna[[#This Row],[Variaveis Decisão Transporte Silo-Mercado]],ITERAC6[Variável],0),2)</f>
        <v>0</v>
      </c>
      <c r="P132">
        <v>1.1200000000000001</v>
      </c>
      <c r="Q132" t="str">
        <f>Demanda_Interna[[#This Row],[Mercado]]&amp;Demanda_Interna[[#This Row],[Periodo]]</f>
        <v>Acre2</v>
      </c>
      <c r="R132">
        <v>1116.67</v>
      </c>
      <c r="S132" t="str">
        <f>Demanda_Interna[[#This Row],[Mercado Estado]]&amp;Demanda_Interna[[#This Row],[Estado Silo]]</f>
        <v>ACMG</v>
      </c>
      <c r="T132" s="7">
        <f>Demanda_Interna[[#This Row],[ICMS]]*Demanda_Interna[[#This Row],[Coluna1]]</f>
        <v>1250.6704000000002</v>
      </c>
      <c r="U132" t="str">
        <f>INDEX(Produtor_Silo[],MATCH(Demanda_Interna[[#This Row],[Silo]],Produtor_Silo[destino],0),3)</f>
        <v>PATOS DE MINAS-MG</v>
      </c>
    </row>
    <row r="133" spans="1:21" x14ac:dyDescent="0.25">
      <c r="A133" t="s">
        <v>1654</v>
      </c>
      <c r="B133">
        <v>2</v>
      </c>
      <c r="C133">
        <v>144283.19999999998</v>
      </c>
      <c r="D133" t="s">
        <v>1655</v>
      </c>
      <c r="E133" t="s">
        <v>643</v>
      </c>
      <c r="F133">
        <v>3255349</v>
      </c>
      <c r="G133" s="7">
        <v>3255.3490000000002</v>
      </c>
      <c r="H133" t="s">
        <v>720</v>
      </c>
      <c r="I133" s="11">
        <v>2.63E-4</v>
      </c>
      <c r="J133" s="7">
        <v>0.6</v>
      </c>
      <c r="K133" t="s">
        <v>1441</v>
      </c>
      <c r="L133">
        <f>INDEX(Val_Min_CO2[],MATCH(Demanda_Interna[[#This Row],[Variaveis Decisão Transporte Silo-Mercado]],Val_Min_CO2[Variável],0),2)</f>
        <v>0</v>
      </c>
      <c r="M133">
        <f>INDEX(Val_min_Custo[],MATCH(Demanda_Interna[[#This Row],[Variaveis Decisão Transporte Silo-Mercado]],Val_min_Custo[Variável],0),2)</f>
        <v>0</v>
      </c>
      <c r="N133">
        <f>INDEX(ITERAC3[],MATCH(Demanda_Interna[[#This Row],[Variaveis Decisão Transporte Silo-Mercado]],ITERAC3[Variável],0),2)</f>
        <v>0</v>
      </c>
      <c r="O133">
        <f>INDEX(ITERAC6[],MATCH(Demanda_Interna[[#This Row],[Variaveis Decisão Transporte Silo-Mercado]],ITERAC6[Variável],0),2)</f>
        <v>0</v>
      </c>
      <c r="P133">
        <v>1.1200000000000001</v>
      </c>
      <c r="Q133" t="str">
        <f>Demanda_Interna[[#This Row],[Mercado]]&amp;Demanda_Interna[[#This Row],[Periodo]]</f>
        <v>Acre2</v>
      </c>
      <c r="R133">
        <v>1116.67</v>
      </c>
      <c r="S133" t="str">
        <f>Demanda_Interna[[#This Row],[Mercado Estado]]&amp;Demanda_Interna[[#This Row],[Estado Silo]]</f>
        <v>ACMG</v>
      </c>
      <c r="T133" s="7">
        <f>Demanda_Interna[[#This Row],[ICMS]]*Demanda_Interna[[#This Row],[Coluna1]]</f>
        <v>1250.6704000000002</v>
      </c>
      <c r="U133" t="str">
        <f>INDEX(Produtor_Silo[],MATCH(Demanda_Interna[[#This Row],[Silo]],Produtor_Silo[destino],0),3)</f>
        <v>PATOS DE MINAS-MG</v>
      </c>
    </row>
    <row r="134" spans="1:21" x14ac:dyDescent="0.25">
      <c r="A134" t="s">
        <v>1654</v>
      </c>
      <c r="B134">
        <v>2</v>
      </c>
      <c r="C134">
        <v>144283.19999999998</v>
      </c>
      <c r="D134" t="s">
        <v>1655</v>
      </c>
      <c r="E134" t="s">
        <v>632</v>
      </c>
      <c r="F134">
        <v>2687685</v>
      </c>
      <c r="G134" s="7">
        <v>2687.6849999999999</v>
      </c>
      <c r="H134" t="s">
        <v>718</v>
      </c>
      <c r="I134" s="11">
        <v>2.63E-4</v>
      </c>
      <c r="J134" s="7">
        <v>0.6</v>
      </c>
      <c r="K134" t="s">
        <v>1457</v>
      </c>
      <c r="L134">
        <f>INDEX(Val_Min_CO2[],MATCH(Demanda_Interna[[#This Row],[Variaveis Decisão Transporte Silo-Mercado]],Val_Min_CO2[Variável],0),2)</f>
        <v>0</v>
      </c>
      <c r="M134">
        <f>INDEX(Val_min_Custo[],MATCH(Demanda_Interna[[#This Row],[Variaveis Decisão Transporte Silo-Mercado]],Val_min_Custo[Variável],0),2)</f>
        <v>0</v>
      </c>
      <c r="N134">
        <f>INDEX(ITERAC3[],MATCH(Demanda_Interna[[#This Row],[Variaveis Decisão Transporte Silo-Mercado]],ITERAC3[Variável],0),2)</f>
        <v>0</v>
      </c>
      <c r="O134">
        <f>INDEX(ITERAC6[],MATCH(Demanda_Interna[[#This Row],[Variaveis Decisão Transporte Silo-Mercado]],ITERAC6[Variável],0),2)</f>
        <v>0</v>
      </c>
      <c r="P134">
        <v>1.1200000000000001</v>
      </c>
      <c r="Q134" t="str">
        <f>Demanda_Interna[[#This Row],[Mercado]]&amp;Demanda_Interna[[#This Row],[Periodo]]</f>
        <v>Acre2</v>
      </c>
      <c r="R134">
        <v>1116.67</v>
      </c>
      <c r="S134" t="str">
        <f>Demanda_Interna[[#This Row],[Mercado Estado]]&amp;Demanda_Interna[[#This Row],[Estado Silo]]</f>
        <v>ACGO</v>
      </c>
      <c r="T134" s="7">
        <f>Demanda_Interna[[#This Row],[ICMS]]*Demanda_Interna[[#This Row],[Coluna1]]</f>
        <v>1250.6704000000002</v>
      </c>
      <c r="U134" t="str">
        <f>INDEX(Produtor_Silo[],MATCH(Demanda_Interna[[#This Row],[Silo]],Produtor_Silo[destino],0),3)</f>
        <v>RIO VERDE-GO</v>
      </c>
    </row>
    <row r="135" spans="1:21" x14ac:dyDescent="0.25">
      <c r="A135" t="s">
        <v>1654</v>
      </c>
      <c r="B135">
        <v>2</v>
      </c>
      <c r="C135">
        <v>144283.19999999998</v>
      </c>
      <c r="D135" t="s">
        <v>1655</v>
      </c>
      <c r="E135" t="s">
        <v>633</v>
      </c>
      <c r="F135">
        <v>2687115</v>
      </c>
      <c r="G135" s="7">
        <v>2687.1149999999998</v>
      </c>
      <c r="H135" t="s">
        <v>718</v>
      </c>
      <c r="I135" s="11">
        <v>2.63E-4</v>
      </c>
      <c r="J135" s="7">
        <v>0.6</v>
      </c>
      <c r="K135" t="s">
        <v>1473</v>
      </c>
      <c r="L135">
        <f>INDEX(Val_Min_CO2[],MATCH(Demanda_Interna[[#This Row],[Variaveis Decisão Transporte Silo-Mercado]],Val_Min_CO2[Variável],0),2)</f>
        <v>0</v>
      </c>
      <c r="M135">
        <f>INDEX(Val_min_Custo[],MATCH(Demanda_Interna[[#This Row],[Variaveis Decisão Transporte Silo-Mercado]],Val_min_Custo[Variável],0),2)</f>
        <v>0</v>
      </c>
      <c r="N135">
        <f>INDEX(ITERAC3[],MATCH(Demanda_Interna[[#This Row],[Variaveis Decisão Transporte Silo-Mercado]],ITERAC3[Variável],0),2)</f>
        <v>0</v>
      </c>
      <c r="O135">
        <f>INDEX(ITERAC6[],MATCH(Demanda_Interna[[#This Row],[Variaveis Decisão Transporte Silo-Mercado]],ITERAC6[Variável],0),2)</f>
        <v>0</v>
      </c>
      <c r="P135">
        <v>1.1200000000000001</v>
      </c>
      <c r="Q135" t="str">
        <f>Demanda_Interna[[#This Row],[Mercado]]&amp;Demanda_Interna[[#This Row],[Periodo]]</f>
        <v>Acre2</v>
      </c>
      <c r="R135">
        <v>1116.67</v>
      </c>
      <c r="S135" t="str">
        <f>Demanda_Interna[[#This Row],[Mercado Estado]]&amp;Demanda_Interna[[#This Row],[Estado Silo]]</f>
        <v>ACGO</v>
      </c>
      <c r="T135" s="7">
        <f>Demanda_Interna[[#This Row],[ICMS]]*Demanda_Interna[[#This Row],[Coluna1]]</f>
        <v>1250.6704000000002</v>
      </c>
      <c r="U135" t="str">
        <f>INDEX(Produtor_Silo[],MATCH(Demanda_Interna[[#This Row],[Silo]],Produtor_Silo[destino],0),3)</f>
        <v>RIO VERDE-GO</v>
      </c>
    </row>
    <row r="136" spans="1:21" x14ac:dyDescent="0.25">
      <c r="A136" t="s">
        <v>1654</v>
      </c>
      <c r="B136">
        <v>2</v>
      </c>
      <c r="C136">
        <v>144283.19999999998</v>
      </c>
      <c r="D136" t="s">
        <v>1655</v>
      </c>
      <c r="E136" t="s">
        <v>634</v>
      </c>
      <c r="F136">
        <v>2755351</v>
      </c>
      <c r="G136" s="7">
        <v>2755.3510000000001</v>
      </c>
      <c r="H136" t="s">
        <v>718</v>
      </c>
      <c r="I136" s="11">
        <v>2.63E-4</v>
      </c>
      <c r="J136" s="7">
        <v>0.6</v>
      </c>
      <c r="K136" t="s">
        <v>1489</v>
      </c>
      <c r="L136">
        <f>INDEX(Val_Min_CO2[],MATCH(Demanda_Interna[[#This Row],[Variaveis Decisão Transporte Silo-Mercado]],Val_Min_CO2[Variável],0),2)</f>
        <v>0</v>
      </c>
      <c r="M136">
        <f>INDEX(Val_min_Custo[],MATCH(Demanda_Interna[[#This Row],[Variaveis Decisão Transporte Silo-Mercado]],Val_min_Custo[Variável],0),2)</f>
        <v>0</v>
      </c>
      <c r="N136">
        <f>INDEX(ITERAC3[],MATCH(Demanda_Interna[[#This Row],[Variaveis Decisão Transporte Silo-Mercado]],ITERAC3[Variável],0),2)</f>
        <v>0</v>
      </c>
      <c r="O136">
        <f>INDEX(ITERAC6[],MATCH(Demanda_Interna[[#This Row],[Variaveis Decisão Transporte Silo-Mercado]],ITERAC6[Variável],0),2)</f>
        <v>0</v>
      </c>
      <c r="P136">
        <v>1.1200000000000001</v>
      </c>
      <c r="Q136" t="str">
        <f>Demanda_Interna[[#This Row],[Mercado]]&amp;Demanda_Interna[[#This Row],[Periodo]]</f>
        <v>Acre2</v>
      </c>
      <c r="R136">
        <v>1116.67</v>
      </c>
      <c r="S136" t="str">
        <f>Demanda_Interna[[#This Row],[Mercado Estado]]&amp;Demanda_Interna[[#This Row],[Estado Silo]]</f>
        <v>ACGO</v>
      </c>
      <c r="T136" s="7">
        <f>Demanda_Interna[[#This Row],[ICMS]]*Demanda_Interna[[#This Row],[Coluna1]]</f>
        <v>1250.6704000000002</v>
      </c>
      <c r="U136" t="str">
        <f>INDEX(Produtor_Silo[],MATCH(Demanda_Interna[[#This Row],[Silo]],Produtor_Silo[destino],0),3)</f>
        <v>RIO VERDE-GO</v>
      </c>
    </row>
    <row r="137" spans="1:21" x14ac:dyDescent="0.25">
      <c r="A137" t="s">
        <v>1654</v>
      </c>
      <c r="B137">
        <v>2</v>
      </c>
      <c r="C137">
        <v>144283.19999999998</v>
      </c>
      <c r="D137" t="s">
        <v>1655</v>
      </c>
      <c r="E137" t="s">
        <v>626</v>
      </c>
      <c r="F137">
        <v>1946526</v>
      </c>
      <c r="G137" s="7">
        <v>1946.5260000000001</v>
      </c>
      <c r="H137" t="s">
        <v>705</v>
      </c>
      <c r="I137" s="11">
        <v>2.63E-4</v>
      </c>
      <c r="J137" s="7">
        <v>0.6</v>
      </c>
      <c r="K137" t="s">
        <v>1505</v>
      </c>
      <c r="L137">
        <f>INDEX(Val_Min_CO2[],MATCH(Demanda_Interna[[#This Row],[Variaveis Decisão Transporte Silo-Mercado]],Val_Min_CO2[Variável],0),2)</f>
        <v>0</v>
      </c>
      <c r="M137">
        <f>INDEX(Val_min_Custo[],MATCH(Demanda_Interna[[#This Row],[Variaveis Decisão Transporte Silo-Mercado]],Val_min_Custo[Variável],0),2)</f>
        <v>0</v>
      </c>
      <c r="N137">
        <f>INDEX(ITERAC3[],MATCH(Demanda_Interna[[#This Row],[Variaveis Decisão Transporte Silo-Mercado]],ITERAC3[Variável],0),2)</f>
        <v>0</v>
      </c>
      <c r="O137">
        <f>INDEX(ITERAC6[],MATCH(Demanda_Interna[[#This Row],[Variaveis Decisão Transporte Silo-Mercado]],ITERAC6[Variável],0),2)</f>
        <v>0</v>
      </c>
      <c r="P137">
        <v>1.1200000000000001</v>
      </c>
      <c r="Q137" t="str">
        <f>Demanda_Interna[[#This Row],[Mercado]]&amp;Demanda_Interna[[#This Row],[Periodo]]</f>
        <v>Acre2</v>
      </c>
      <c r="R137">
        <v>1116.67</v>
      </c>
      <c r="S137" t="str">
        <f>Demanda_Interna[[#This Row],[Mercado Estado]]&amp;Demanda_Interna[[#This Row],[Estado Silo]]</f>
        <v>ACMT</v>
      </c>
      <c r="T137" s="7">
        <f>Demanda_Interna[[#This Row],[ICMS]]*Demanda_Interna[[#This Row],[Coluna1]]</f>
        <v>1250.6704000000002</v>
      </c>
      <c r="U137" t="str">
        <f>INDEX(Produtor_Silo[],MATCH(Demanda_Interna[[#This Row],[Silo]],Produtor_Silo[destino],0),3)</f>
        <v>SORRISO-MT</v>
      </c>
    </row>
    <row r="138" spans="1:21" x14ac:dyDescent="0.25">
      <c r="A138" t="s">
        <v>1654</v>
      </c>
      <c r="B138">
        <v>2</v>
      </c>
      <c r="C138">
        <v>144283.19999999998</v>
      </c>
      <c r="D138" t="s">
        <v>1655</v>
      </c>
      <c r="E138" t="s">
        <v>627</v>
      </c>
      <c r="F138">
        <v>1918528</v>
      </c>
      <c r="G138" s="7">
        <v>1918.528</v>
      </c>
      <c r="H138" t="s">
        <v>705</v>
      </c>
      <c r="I138" s="11">
        <v>2.63E-4</v>
      </c>
      <c r="J138" s="7">
        <v>0.6</v>
      </c>
      <c r="K138" t="s">
        <v>1521</v>
      </c>
      <c r="L138">
        <f>INDEX(Val_Min_CO2[],MATCH(Demanda_Interna[[#This Row],[Variaveis Decisão Transporte Silo-Mercado]],Val_Min_CO2[Variável],0),2)</f>
        <v>0</v>
      </c>
      <c r="M138">
        <f>INDEX(Val_min_Custo[],MATCH(Demanda_Interna[[#This Row],[Variaveis Decisão Transporte Silo-Mercado]],Val_min_Custo[Variável],0),2)</f>
        <v>0</v>
      </c>
      <c r="N138">
        <f>INDEX(ITERAC3[],MATCH(Demanda_Interna[[#This Row],[Variaveis Decisão Transporte Silo-Mercado]],ITERAC3[Variável],0),2)</f>
        <v>0</v>
      </c>
      <c r="O138">
        <f>INDEX(ITERAC6[],MATCH(Demanda_Interna[[#This Row],[Variaveis Decisão Transporte Silo-Mercado]],ITERAC6[Variável],0),2)</f>
        <v>0</v>
      </c>
      <c r="P138">
        <v>1.1200000000000001</v>
      </c>
      <c r="Q138" t="str">
        <f>Demanda_Interna[[#This Row],[Mercado]]&amp;Demanda_Interna[[#This Row],[Periodo]]</f>
        <v>Acre2</v>
      </c>
      <c r="R138">
        <v>1116.67</v>
      </c>
      <c r="S138" t="str">
        <f>Demanda_Interna[[#This Row],[Mercado Estado]]&amp;Demanda_Interna[[#This Row],[Estado Silo]]</f>
        <v>ACMT</v>
      </c>
      <c r="T138" s="7">
        <f>Demanda_Interna[[#This Row],[ICMS]]*Demanda_Interna[[#This Row],[Coluna1]]</f>
        <v>1250.6704000000002</v>
      </c>
      <c r="U138" t="str">
        <f>INDEX(Produtor_Silo[],MATCH(Demanda_Interna[[#This Row],[Silo]],Produtor_Silo[destino],0),3)</f>
        <v>SORRISO-MT</v>
      </c>
    </row>
    <row r="139" spans="1:21" x14ac:dyDescent="0.25">
      <c r="A139" t="s">
        <v>1654</v>
      </c>
      <c r="B139">
        <v>2</v>
      </c>
      <c r="C139">
        <v>144283.19999999998</v>
      </c>
      <c r="D139" t="s">
        <v>1655</v>
      </c>
      <c r="E139" t="s">
        <v>628</v>
      </c>
      <c r="F139">
        <v>1948213</v>
      </c>
      <c r="G139" s="7">
        <v>1948.213</v>
      </c>
      <c r="H139" t="s">
        <v>705</v>
      </c>
      <c r="I139" s="11">
        <v>2.63E-4</v>
      </c>
      <c r="J139" s="7">
        <v>0.6</v>
      </c>
      <c r="K139" t="s">
        <v>1537</v>
      </c>
      <c r="L139">
        <f>INDEX(Val_Min_CO2[],MATCH(Demanda_Interna[[#This Row],[Variaveis Decisão Transporte Silo-Mercado]],Val_Min_CO2[Variável],0),2)</f>
        <v>0</v>
      </c>
      <c r="M139">
        <f>INDEX(Val_min_Custo[],MATCH(Demanda_Interna[[#This Row],[Variaveis Decisão Transporte Silo-Mercado]],Val_min_Custo[Variável],0),2)</f>
        <v>0</v>
      </c>
      <c r="N139">
        <f>INDEX(ITERAC3[],MATCH(Demanda_Interna[[#This Row],[Variaveis Decisão Transporte Silo-Mercado]],ITERAC3[Variável],0),2)</f>
        <v>0</v>
      </c>
      <c r="O139">
        <f>INDEX(ITERAC6[],MATCH(Demanda_Interna[[#This Row],[Variaveis Decisão Transporte Silo-Mercado]],ITERAC6[Variável],0),2)</f>
        <v>0</v>
      </c>
      <c r="P139">
        <v>1.1200000000000001</v>
      </c>
      <c r="Q139" t="str">
        <f>Demanda_Interna[[#This Row],[Mercado]]&amp;Demanda_Interna[[#This Row],[Periodo]]</f>
        <v>Acre2</v>
      </c>
      <c r="R139">
        <v>1116.67</v>
      </c>
      <c r="S139" t="str">
        <f>Demanda_Interna[[#This Row],[Mercado Estado]]&amp;Demanda_Interna[[#This Row],[Estado Silo]]</f>
        <v>ACMT</v>
      </c>
      <c r="T139" s="7">
        <f>Demanda_Interna[[#This Row],[ICMS]]*Demanda_Interna[[#This Row],[Coluna1]]</f>
        <v>1250.6704000000002</v>
      </c>
      <c r="U139" t="str">
        <f>INDEX(Produtor_Silo[],MATCH(Demanda_Interna[[#This Row],[Silo]],Produtor_Silo[destino],0),3)</f>
        <v>SORRISO-MT</v>
      </c>
    </row>
    <row r="140" spans="1:21" x14ac:dyDescent="0.25">
      <c r="A140" t="s">
        <v>1654</v>
      </c>
      <c r="B140">
        <v>2</v>
      </c>
      <c r="C140">
        <v>144283.19999999998</v>
      </c>
      <c r="D140" t="s">
        <v>1655</v>
      </c>
      <c r="E140" t="s">
        <v>650</v>
      </c>
      <c r="F140">
        <v>3289378</v>
      </c>
      <c r="G140" s="7">
        <v>3289.3780000000002</v>
      </c>
      <c r="H140" t="s">
        <v>712</v>
      </c>
      <c r="I140" s="11">
        <v>2.05E-4</v>
      </c>
      <c r="J140" s="7">
        <v>1</v>
      </c>
      <c r="K140" t="s">
        <v>1553</v>
      </c>
      <c r="L140">
        <f>INDEX(Val_Min_CO2[],MATCH(Demanda_Interna[[#This Row],[Variaveis Decisão Transporte Silo-Mercado]],Val_Min_CO2[Variável],0),2)</f>
        <v>0</v>
      </c>
      <c r="M140">
        <f>INDEX(Val_min_Custo[],MATCH(Demanda_Interna[[#This Row],[Variaveis Decisão Transporte Silo-Mercado]],Val_min_Custo[Variável],0),2)</f>
        <v>0</v>
      </c>
      <c r="N140">
        <f>INDEX(ITERAC3[],MATCH(Demanda_Interna[[#This Row],[Variaveis Decisão Transporte Silo-Mercado]],ITERAC3[Variável],0),2)</f>
        <v>0</v>
      </c>
      <c r="O140">
        <f>INDEX(ITERAC6[],MATCH(Demanda_Interna[[#This Row],[Variaveis Decisão Transporte Silo-Mercado]],ITERAC6[Variável],0),2)</f>
        <v>0</v>
      </c>
      <c r="P140">
        <v>1.1200000000000001</v>
      </c>
      <c r="Q140" t="str">
        <f>Demanda_Interna[[#This Row],[Mercado]]&amp;Demanda_Interna[[#This Row],[Periodo]]</f>
        <v>Acre2</v>
      </c>
      <c r="R140">
        <v>1116.67</v>
      </c>
      <c r="S140" t="str">
        <f>Demanda_Interna[[#This Row],[Mercado Estado]]&amp;Demanda_Interna[[#This Row],[Estado Silo]]</f>
        <v>ACPR</v>
      </c>
      <c r="T140" s="7">
        <f>Demanda_Interna[[#This Row],[ICMS]]*Demanda_Interna[[#This Row],[Coluna1]]</f>
        <v>1250.6704000000002</v>
      </c>
      <c r="U140" t="str">
        <f>INDEX(Produtor_Silo[],MATCH(Demanda_Interna[[#This Row],[Silo]],Produtor_Silo[destino],0),3)</f>
        <v>TOLEDO-PR</v>
      </c>
    </row>
    <row r="141" spans="1:21" x14ac:dyDescent="0.25">
      <c r="A141" t="s">
        <v>1654</v>
      </c>
      <c r="B141">
        <v>2</v>
      </c>
      <c r="C141">
        <v>144283.19999999998</v>
      </c>
      <c r="D141" t="s">
        <v>1655</v>
      </c>
      <c r="E141" t="s">
        <v>651</v>
      </c>
      <c r="F141">
        <v>3289994</v>
      </c>
      <c r="G141" s="7">
        <v>3289.9940000000001</v>
      </c>
      <c r="H141" t="s">
        <v>712</v>
      </c>
      <c r="I141" s="11">
        <v>2.05E-4</v>
      </c>
      <c r="J141" s="7">
        <v>1</v>
      </c>
      <c r="K141" t="s">
        <v>1569</v>
      </c>
      <c r="L141">
        <f>INDEX(Val_Min_CO2[],MATCH(Demanda_Interna[[#This Row],[Variaveis Decisão Transporte Silo-Mercado]],Val_Min_CO2[Variável],0),2)</f>
        <v>0</v>
      </c>
      <c r="M141">
        <f>INDEX(Val_min_Custo[],MATCH(Demanda_Interna[[#This Row],[Variaveis Decisão Transporte Silo-Mercado]],Val_min_Custo[Variável],0),2)</f>
        <v>0</v>
      </c>
      <c r="N141">
        <f>INDEX(ITERAC3[],MATCH(Demanda_Interna[[#This Row],[Variaveis Decisão Transporte Silo-Mercado]],ITERAC3[Variável],0),2)</f>
        <v>0</v>
      </c>
      <c r="O141">
        <f>INDEX(ITERAC6[],MATCH(Demanda_Interna[[#This Row],[Variaveis Decisão Transporte Silo-Mercado]],ITERAC6[Variável],0),2)</f>
        <v>0</v>
      </c>
      <c r="P141">
        <v>1.1200000000000001</v>
      </c>
      <c r="Q141" t="str">
        <f>Demanda_Interna[[#This Row],[Mercado]]&amp;Demanda_Interna[[#This Row],[Periodo]]</f>
        <v>Acre2</v>
      </c>
      <c r="R141">
        <v>1116.67</v>
      </c>
      <c r="S141" t="str">
        <f>Demanda_Interna[[#This Row],[Mercado Estado]]&amp;Demanda_Interna[[#This Row],[Estado Silo]]</f>
        <v>ACPR</v>
      </c>
      <c r="T141" s="7">
        <f>Demanda_Interna[[#This Row],[ICMS]]*Demanda_Interna[[#This Row],[Coluna1]]</f>
        <v>1250.6704000000002</v>
      </c>
      <c r="U141" t="str">
        <f>INDEX(Produtor_Silo[],MATCH(Demanda_Interna[[#This Row],[Silo]],Produtor_Silo[destino],0),3)</f>
        <v>TOLEDO-PR</v>
      </c>
    </row>
    <row r="142" spans="1:21" x14ac:dyDescent="0.25">
      <c r="A142" t="s">
        <v>1654</v>
      </c>
      <c r="B142">
        <v>2</v>
      </c>
      <c r="C142">
        <v>144283.19999999998</v>
      </c>
      <c r="D142" t="s">
        <v>1655</v>
      </c>
      <c r="E142" t="s">
        <v>652</v>
      </c>
      <c r="F142">
        <v>3277265</v>
      </c>
      <c r="G142" s="7">
        <v>3277.2649999999999</v>
      </c>
      <c r="H142" t="s">
        <v>712</v>
      </c>
      <c r="I142" s="11">
        <v>2.05E-4</v>
      </c>
      <c r="J142" s="7">
        <v>1</v>
      </c>
      <c r="K142" t="s">
        <v>1585</v>
      </c>
      <c r="L142">
        <f>INDEX(Val_Min_CO2[],MATCH(Demanda_Interna[[#This Row],[Variaveis Decisão Transporte Silo-Mercado]],Val_Min_CO2[Variável],0),2)</f>
        <v>0</v>
      </c>
      <c r="M142">
        <f>INDEX(Val_min_Custo[],MATCH(Demanda_Interna[[#This Row],[Variaveis Decisão Transporte Silo-Mercado]],Val_min_Custo[Variável],0),2)</f>
        <v>0</v>
      </c>
      <c r="N142">
        <f>INDEX(ITERAC3[],MATCH(Demanda_Interna[[#This Row],[Variaveis Decisão Transporte Silo-Mercado]],ITERAC3[Variável],0),2)</f>
        <v>0</v>
      </c>
      <c r="O142">
        <f>INDEX(ITERAC6[],MATCH(Demanda_Interna[[#This Row],[Variaveis Decisão Transporte Silo-Mercado]],ITERAC6[Variável],0),2)</f>
        <v>0</v>
      </c>
      <c r="P142">
        <v>1.1200000000000001</v>
      </c>
      <c r="Q142" t="str">
        <f>Demanda_Interna[[#This Row],[Mercado]]&amp;Demanda_Interna[[#This Row],[Periodo]]</f>
        <v>Acre2</v>
      </c>
      <c r="R142">
        <v>1116.67</v>
      </c>
      <c r="S142" t="str">
        <f>Demanda_Interna[[#This Row],[Mercado Estado]]&amp;Demanda_Interna[[#This Row],[Estado Silo]]</f>
        <v>ACPR</v>
      </c>
      <c r="T142" s="7">
        <f>Demanda_Interna[[#This Row],[ICMS]]*Demanda_Interna[[#This Row],[Coluna1]]</f>
        <v>1250.6704000000002</v>
      </c>
      <c r="U142" t="str">
        <f>INDEX(Produtor_Silo[],MATCH(Demanda_Interna[[#This Row],[Silo]],Produtor_Silo[destino],0),3)</f>
        <v>TOLEDO-PR</v>
      </c>
    </row>
    <row r="143" spans="1:21" x14ac:dyDescent="0.25">
      <c r="A143" t="s">
        <v>1654</v>
      </c>
      <c r="B143">
        <v>2</v>
      </c>
      <c r="C143">
        <v>144283.19999999998</v>
      </c>
      <c r="D143" t="s">
        <v>1655</v>
      </c>
      <c r="E143" t="s">
        <v>644</v>
      </c>
      <c r="F143">
        <v>3028578</v>
      </c>
      <c r="G143" s="7">
        <v>3028.578</v>
      </c>
      <c r="H143" t="s">
        <v>720</v>
      </c>
      <c r="I143" s="11">
        <v>2.63E-4</v>
      </c>
      <c r="J143" s="7">
        <v>0.6</v>
      </c>
      <c r="K143" t="s">
        <v>1601</v>
      </c>
      <c r="L143">
        <f>INDEX(Val_Min_CO2[],MATCH(Demanda_Interna[[#This Row],[Variaveis Decisão Transporte Silo-Mercado]],Val_Min_CO2[Variável],0),2)</f>
        <v>0</v>
      </c>
      <c r="M143">
        <f>INDEX(Val_min_Custo[],MATCH(Demanda_Interna[[#This Row],[Variaveis Decisão Transporte Silo-Mercado]],Val_min_Custo[Variável],0),2)</f>
        <v>0</v>
      </c>
      <c r="N143">
        <f>INDEX(ITERAC3[],MATCH(Demanda_Interna[[#This Row],[Variaveis Decisão Transporte Silo-Mercado]],ITERAC3[Variável],0),2)</f>
        <v>0</v>
      </c>
      <c r="O143">
        <f>INDEX(ITERAC6[],MATCH(Demanda_Interna[[#This Row],[Variaveis Decisão Transporte Silo-Mercado]],ITERAC6[Variável],0),2)</f>
        <v>0</v>
      </c>
      <c r="P143">
        <v>1.1200000000000001</v>
      </c>
      <c r="Q143" t="str">
        <f>Demanda_Interna[[#This Row],[Mercado]]&amp;Demanda_Interna[[#This Row],[Periodo]]</f>
        <v>Acre2</v>
      </c>
      <c r="R143">
        <v>1116.67</v>
      </c>
      <c r="S143" t="str">
        <f>Demanda_Interna[[#This Row],[Mercado Estado]]&amp;Demanda_Interna[[#This Row],[Estado Silo]]</f>
        <v>ACMG</v>
      </c>
      <c r="T143" s="7">
        <f>Demanda_Interna[[#This Row],[ICMS]]*Demanda_Interna[[#This Row],[Coluna1]]</f>
        <v>1250.6704000000002</v>
      </c>
      <c r="U143" t="str">
        <f>INDEX(Produtor_Silo[],MATCH(Demanda_Interna[[#This Row],[Silo]],Produtor_Silo[destino],0),3)</f>
        <v>UBERLÂNDIA-MG</v>
      </c>
    </row>
    <row r="144" spans="1:21" x14ac:dyDescent="0.25">
      <c r="A144" t="s">
        <v>1654</v>
      </c>
      <c r="B144">
        <v>2</v>
      </c>
      <c r="C144">
        <v>144283.19999999998</v>
      </c>
      <c r="D144" t="s">
        <v>1655</v>
      </c>
      <c r="E144" t="s">
        <v>645</v>
      </c>
      <c r="F144">
        <v>3028164</v>
      </c>
      <c r="G144" s="7">
        <v>3028.1640000000002</v>
      </c>
      <c r="H144" t="s">
        <v>720</v>
      </c>
      <c r="I144" s="11">
        <v>2.63E-4</v>
      </c>
      <c r="J144" s="7">
        <v>0.6</v>
      </c>
      <c r="K144" t="s">
        <v>1617</v>
      </c>
      <c r="L144">
        <f>INDEX(Val_Min_CO2[],MATCH(Demanda_Interna[[#This Row],[Variaveis Decisão Transporte Silo-Mercado]],Val_Min_CO2[Variável],0),2)</f>
        <v>0</v>
      </c>
      <c r="M144">
        <f>INDEX(Val_min_Custo[],MATCH(Demanda_Interna[[#This Row],[Variaveis Decisão Transporte Silo-Mercado]],Val_min_Custo[Variável],0),2)</f>
        <v>0</v>
      </c>
      <c r="N144">
        <f>INDEX(ITERAC3[],MATCH(Demanda_Interna[[#This Row],[Variaveis Decisão Transporte Silo-Mercado]],ITERAC3[Variável],0),2)</f>
        <v>0</v>
      </c>
      <c r="O144">
        <f>INDEX(ITERAC6[],MATCH(Demanda_Interna[[#This Row],[Variaveis Decisão Transporte Silo-Mercado]],ITERAC6[Variável],0),2)</f>
        <v>0</v>
      </c>
      <c r="P144">
        <v>1.1200000000000001</v>
      </c>
      <c r="Q144" t="str">
        <f>Demanda_Interna[[#This Row],[Mercado]]&amp;Demanda_Interna[[#This Row],[Periodo]]</f>
        <v>Acre2</v>
      </c>
      <c r="R144">
        <v>1116.67</v>
      </c>
      <c r="S144" t="str">
        <f>Demanda_Interna[[#This Row],[Mercado Estado]]&amp;Demanda_Interna[[#This Row],[Estado Silo]]</f>
        <v>ACMG</v>
      </c>
      <c r="T144" s="7">
        <f>Demanda_Interna[[#This Row],[ICMS]]*Demanda_Interna[[#This Row],[Coluna1]]</f>
        <v>1250.6704000000002</v>
      </c>
      <c r="U144" t="str">
        <f>INDEX(Produtor_Silo[],MATCH(Demanda_Interna[[#This Row],[Silo]],Produtor_Silo[destino],0),3)</f>
        <v>UBERLÂNDIA-MG</v>
      </c>
    </row>
    <row r="145" spans="1:21" x14ac:dyDescent="0.25">
      <c r="A145" t="s">
        <v>1654</v>
      </c>
      <c r="B145">
        <v>2</v>
      </c>
      <c r="C145">
        <v>144283.19999999998</v>
      </c>
      <c r="D145" t="s">
        <v>1655</v>
      </c>
      <c r="E145" t="s">
        <v>646</v>
      </c>
      <c r="F145">
        <v>3027425</v>
      </c>
      <c r="G145" s="7">
        <v>3027.4250000000002</v>
      </c>
      <c r="H145" t="s">
        <v>720</v>
      </c>
      <c r="I145" s="11">
        <v>2.63E-4</v>
      </c>
      <c r="J145" s="7">
        <v>0.6</v>
      </c>
      <c r="K145" t="s">
        <v>1633</v>
      </c>
      <c r="L145">
        <f>INDEX(Val_Min_CO2[],MATCH(Demanda_Interna[[#This Row],[Variaveis Decisão Transporte Silo-Mercado]],Val_Min_CO2[Variável],0),2)</f>
        <v>0</v>
      </c>
      <c r="M145">
        <f>INDEX(Val_min_Custo[],MATCH(Demanda_Interna[[#This Row],[Variaveis Decisão Transporte Silo-Mercado]],Val_min_Custo[Variável],0),2)</f>
        <v>0</v>
      </c>
      <c r="N145">
        <f>INDEX(ITERAC3[],MATCH(Demanda_Interna[[#This Row],[Variaveis Decisão Transporte Silo-Mercado]],ITERAC3[Variável],0),2)</f>
        <v>0</v>
      </c>
      <c r="O145">
        <f>INDEX(ITERAC6[],MATCH(Demanda_Interna[[#This Row],[Variaveis Decisão Transporte Silo-Mercado]],ITERAC6[Variável],0),2)</f>
        <v>0</v>
      </c>
      <c r="P145">
        <v>1.1200000000000001</v>
      </c>
      <c r="Q145" t="str">
        <f>Demanda_Interna[[#This Row],[Mercado]]&amp;Demanda_Interna[[#This Row],[Periodo]]</f>
        <v>Acre2</v>
      </c>
      <c r="R145">
        <v>1116.67</v>
      </c>
      <c r="S145" t="str">
        <f>Demanda_Interna[[#This Row],[Mercado Estado]]&amp;Demanda_Interna[[#This Row],[Estado Silo]]</f>
        <v>ACMG</v>
      </c>
      <c r="T145" s="7">
        <f>Demanda_Interna[[#This Row],[ICMS]]*Demanda_Interna[[#This Row],[Coluna1]]</f>
        <v>1250.6704000000002</v>
      </c>
      <c r="U145" t="str">
        <f>INDEX(Produtor_Silo[],MATCH(Demanda_Interna[[#This Row],[Silo]],Produtor_Silo[destino],0),3)</f>
        <v>UBERLÂNDIA-MG</v>
      </c>
    </row>
    <row r="146" spans="1:21" x14ac:dyDescent="0.25">
      <c r="A146" t="s">
        <v>1656</v>
      </c>
      <c r="B146">
        <v>2</v>
      </c>
      <c r="C146">
        <v>971474.39999999991</v>
      </c>
      <c r="D146" t="s">
        <v>1657</v>
      </c>
      <c r="E146" t="s">
        <v>617</v>
      </c>
      <c r="F146">
        <v>2469951</v>
      </c>
      <c r="G146" s="7">
        <v>2469.951</v>
      </c>
      <c r="H146" t="s">
        <v>705</v>
      </c>
      <c r="I146" s="11">
        <v>2.63E-4</v>
      </c>
      <c r="J146" s="7">
        <v>0.6</v>
      </c>
      <c r="K146" t="s">
        <v>1085</v>
      </c>
      <c r="L146">
        <f>INDEX(Val_Min_CO2[],MATCH(Demanda_Interna[[#This Row],[Variaveis Decisão Transporte Silo-Mercado]],Val_Min_CO2[Variável],0),2)</f>
        <v>0</v>
      </c>
      <c r="M146">
        <f>INDEX(Val_min_Custo[],MATCH(Demanda_Interna[[#This Row],[Variaveis Decisão Transporte Silo-Mercado]],Val_min_Custo[Variável],0),2)</f>
        <v>0</v>
      </c>
      <c r="N146">
        <f>INDEX(ITERAC3[],MATCH(Demanda_Interna[[#This Row],[Variaveis Decisão Transporte Silo-Mercado]],ITERAC3[Variável],0),2)</f>
        <v>0</v>
      </c>
      <c r="O146">
        <f>INDEX(ITERAC6[],MATCH(Demanda_Interna[[#This Row],[Variaveis Decisão Transporte Silo-Mercado]],ITERAC6[Variável],0),2)</f>
        <v>0</v>
      </c>
      <c r="P146">
        <v>1.07</v>
      </c>
      <c r="Q146" t="str">
        <f>Demanda_Interna[[#This Row],[Mercado]]&amp;Demanda_Interna[[#This Row],[Periodo]]</f>
        <v>Santa Catarina2</v>
      </c>
      <c r="R146">
        <v>1116.67</v>
      </c>
      <c r="S146" t="str">
        <f>Demanda_Interna[[#This Row],[Mercado Estado]]&amp;Demanda_Interna[[#This Row],[Estado Silo]]</f>
        <v>SCMT</v>
      </c>
      <c r="T146" s="7">
        <f>Demanda_Interna[[#This Row],[ICMS]]*Demanda_Interna[[#This Row],[Coluna1]]</f>
        <v>1194.8369000000002</v>
      </c>
      <c r="U146" t="str">
        <f>INDEX(Produtor_Silo[],MATCH(Demanda_Interna[[#This Row],[Silo]],Produtor_Silo[destino],0),3)</f>
        <v>CAMPO NOVO DO PARECIS-MT</v>
      </c>
    </row>
    <row r="147" spans="1:21" x14ac:dyDescent="0.25">
      <c r="A147" t="s">
        <v>1656</v>
      </c>
      <c r="B147">
        <v>2</v>
      </c>
      <c r="C147">
        <v>971474.39999999991</v>
      </c>
      <c r="D147" t="s">
        <v>1657</v>
      </c>
      <c r="E147" t="s">
        <v>618</v>
      </c>
      <c r="F147">
        <v>2544505</v>
      </c>
      <c r="G147" s="7">
        <v>2544.5050000000001</v>
      </c>
      <c r="H147" t="s">
        <v>705</v>
      </c>
      <c r="I147" s="11">
        <v>2.63E-4</v>
      </c>
      <c r="J147" s="7">
        <v>0.6</v>
      </c>
      <c r="K147" t="s">
        <v>1101</v>
      </c>
      <c r="L147">
        <f>INDEX(Val_Min_CO2[],MATCH(Demanda_Interna[[#This Row],[Variaveis Decisão Transporte Silo-Mercado]],Val_Min_CO2[Variável],0),2)</f>
        <v>0</v>
      </c>
      <c r="M147">
        <f>INDEX(Val_min_Custo[],MATCH(Demanda_Interna[[#This Row],[Variaveis Decisão Transporte Silo-Mercado]],Val_min_Custo[Variável],0),2)</f>
        <v>0</v>
      </c>
      <c r="N147">
        <f>INDEX(ITERAC3[],MATCH(Demanda_Interna[[#This Row],[Variaveis Decisão Transporte Silo-Mercado]],ITERAC3[Variável],0),2)</f>
        <v>0</v>
      </c>
      <c r="O147">
        <f>INDEX(ITERAC6[],MATCH(Demanda_Interna[[#This Row],[Variaveis Decisão Transporte Silo-Mercado]],ITERAC6[Variável],0),2)</f>
        <v>0</v>
      </c>
      <c r="P147">
        <v>1.07</v>
      </c>
      <c r="Q147" t="str">
        <f>Demanda_Interna[[#This Row],[Mercado]]&amp;Demanda_Interna[[#This Row],[Periodo]]</f>
        <v>Santa Catarina2</v>
      </c>
      <c r="R147">
        <v>1116.67</v>
      </c>
      <c r="S147" t="str">
        <f>Demanda_Interna[[#This Row],[Mercado Estado]]&amp;Demanda_Interna[[#This Row],[Estado Silo]]</f>
        <v>SCMT</v>
      </c>
      <c r="T147" s="7">
        <f>Demanda_Interna[[#This Row],[ICMS]]*Demanda_Interna[[#This Row],[Coluna1]]</f>
        <v>1194.8369000000002</v>
      </c>
      <c r="U147" t="str">
        <f>INDEX(Produtor_Silo[],MATCH(Demanda_Interna[[#This Row],[Silo]],Produtor_Silo[destino],0),3)</f>
        <v>CAMPO NOVO DO PARECIS-MT</v>
      </c>
    </row>
    <row r="148" spans="1:21" x14ac:dyDescent="0.25">
      <c r="A148" t="s">
        <v>1656</v>
      </c>
      <c r="B148">
        <v>2</v>
      </c>
      <c r="C148">
        <v>971474.39999999991</v>
      </c>
      <c r="D148" t="s">
        <v>1657</v>
      </c>
      <c r="E148" t="s">
        <v>619</v>
      </c>
      <c r="F148">
        <v>2469772</v>
      </c>
      <c r="G148" s="7">
        <v>2469.7719999999999</v>
      </c>
      <c r="H148" t="s">
        <v>705</v>
      </c>
      <c r="I148" s="11">
        <v>2.63E-4</v>
      </c>
      <c r="J148" s="7">
        <v>0.6</v>
      </c>
      <c r="K148" t="s">
        <v>1117</v>
      </c>
      <c r="L148">
        <f>INDEX(Val_Min_CO2[],MATCH(Demanda_Interna[[#This Row],[Variaveis Decisão Transporte Silo-Mercado]],Val_Min_CO2[Variável],0),2)</f>
        <v>0</v>
      </c>
      <c r="M148">
        <f>INDEX(Val_min_Custo[],MATCH(Demanda_Interna[[#This Row],[Variaveis Decisão Transporte Silo-Mercado]],Val_min_Custo[Variável],0),2)</f>
        <v>0</v>
      </c>
      <c r="N148">
        <f>INDEX(ITERAC3[],MATCH(Demanda_Interna[[#This Row],[Variaveis Decisão Transporte Silo-Mercado]],ITERAC3[Variável],0),2)</f>
        <v>0</v>
      </c>
      <c r="O148">
        <f>INDEX(ITERAC6[],MATCH(Demanda_Interna[[#This Row],[Variaveis Decisão Transporte Silo-Mercado]],ITERAC6[Variável],0),2)</f>
        <v>0</v>
      </c>
      <c r="P148">
        <v>1.07</v>
      </c>
      <c r="Q148" t="str">
        <f>Demanda_Interna[[#This Row],[Mercado]]&amp;Demanda_Interna[[#This Row],[Periodo]]</f>
        <v>Santa Catarina2</v>
      </c>
      <c r="R148">
        <v>1116.67</v>
      </c>
      <c r="S148" t="str">
        <f>Demanda_Interna[[#This Row],[Mercado Estado]]&amp;Demanda_Interna[[#This Row],[Estado Silo]]</f>
        <v>SCMT</v>
      </c>
      <c r="T148" s="7">
        <f>Demanda_Interna[[#This Row],[ICMS]]*Demanda_Interna[[#This Row],[Coluna1]]</f>
        <v>1194.8369000000002</v>
      </c>
      <c r="U148" t="str">
        <f>INDEX(Produtor_Silo[],MATCH(Demanda_Interna[[#This Row],[Silo]],Produtor_Silo[destino],0),3)</f>
        <v>CAMPO NOVO DO PARECIS-MT</v>
      </c>
    </row>
    <row r="149" spans="1:21" x14ac:dyDescent="0.25">
      <c r="A149" t="s">
        <v>1656</v>
      </c>
      <c r="B149">
        <v>2</v>
      </c>
      <c r="C149">
        <v>971474.39999999991</v>
      </c>
      <c r="D149" t="s">
        <v>1657</v>
      </c>
      <c r="E149" t="s">
        <v>647</v>
      </c>
      <c r="F149">
        <v>836767</v>
      </c>
      <c r="G149" s="7">
        <v>836.76700000000005</v>
      </c>
      <c r="H149" t="s">
        <v>712</v>
      </c>
      <c r="I149" s="11">
        <v>2.05E-4</v>
      </c>
      <c r="J149" s="7">
        <v>1</v>
      </c>
      <c r="K149" t="s">
        <v>1133</v>
      </c>
      <c r="L149">
        <f>INDEX(Val_Min_CO2[],MATCH(Demanda_Interna[[#This Row],[Variaveis Decisão Transporte Silo-Mercado]],Val_Min_CO2[Variável],0),2)</f>
        <v>0</v>
      </c>
      <c r="M149">
        <f>INDEX(Val_min_Custo[],MATCH(Demanda_Interna[[#This Row],[Variaveis Decisão Transporte Silo-Mercado]],Val_min_Custo[Variável],0),2)</f>
        <v>0</v>
      </c>
      <c r="N149">
        <f>INDEX(ITERAC3[],MATCH(Demanda_Interna[[#This Row],[Variaveis Decisão Transporte Silo-Mercado]],ITERAC3[Variável],0),2)</f>
        <v>0</v>
      </c>
      <c r="O149">
        <f>INDEX(ITERAC6[],MATCH(Demanda_Interna[[#This Row],[Variaveis Decisão Transporte Silo-Mercado]],ITERAC6[Variável],0),2)</f>
        <v>0</v>
      </c>
      <c r="P149">
        <v>1.1200000000000001</v>
      </c>
      <c r="Q149" t="str">
        <f>Demanda_Interna[[#This Row],[Mercado]]&amp;Demanda_Interna[[#This Row],[Periodo]]</f>
        <v>Santa Catarina2</v>
      </c>
      <c r="R149">
        <v>1116.67</v>
      </c>
      <c r="S149" t="str">
        <f>Demanda_Interna[[#This Row],[Mercado Estado]]&amp;Demanda_Interna[[#This Row],[Estado Silo]]</f>
        <v>SCPR</v>
      </c>
      <c r="T149" s="7">
        <f>Demanda_Interna[[#This Row],[ICMS]]*Demanda_Interna[[#This Row],[Coluna1]]</f>
        <v>1250.6704000000002</v>
      </c>
      <c r="U149" t="str">
        <f>INDEX(Produtor_Silo[],MATCH(Demanda_Interna[[#This Row],[Silo]],Produtor_Silo[destino],0),3)</f>
        <v>CASCAVEL-PR</v>
      </c>
    </row>
    <row r="150" spans="1:21" x14ac:dyDescent="0.25">
      <c r="A150" t="s">
        <v>1656</v>
      </c>
      <c r="B150">
        <v>2</v>
      </c>
      <c r="C150">
        <v>971474.39999999991</v>
      </c>
      <c r="D150" t="s">
        <v>1657</v>
      </c>
      <c r="E150" t="s">
        <v>648</v>
      </c>
      <c r="F150">
        <v>835357</v>
      </c>
      <c r="G150" s="7">
        <v>835.35699999999997</v>
      </c>
      <c r="H150" t="s">
        <v>712</v>
      </c>
      <c r="I150" s="11">
        <v>2.05E-4</v>
      </c>
      <c r="J150" s="7">
        <v>1</v>
      </c>
      <c r="K150" t="s">
        <v>1149</v>
      </c>
      <c r="L150">
        <f>INDEX(Val_Min_CO2[],MATCH(Demanda_Interna[[#This Row],[Variaveis Decisão Transporte Silo-Mercado]],Val_Min_CO2[Variável],0),2)</f>
        <v>0</v>
      </c>
      <c r="M150">
        <f>INDEX(Val_min_Custo[],MATCH(Demanda_Interna[[#This Row],[Variaveis Decisão Transporte Silo-Mercado]],Val_min_Custo[Variável],0),2)</f>
        <v>0</v>
      </c>
      <c r="N150">
        <f>INDEX(ITERAC3[],MATCH(Demanda_Interna[[#This Row],[Variaveis Decisão Transporte Silo-Mercado]],ITERAC3[Variável],0),2)</f>
        <v>0</v>
      </c>
      <c r="O150">
        <f>INDEX(ITERAC6[],MATCH(Demanda_Interna[[#This Row],[Variaveis Decisão Transporte Silo-Mercado]],ITERAC6[Variável],0),2)</f>
        <v>0</v>
      </c>
      <c r="P150">
        <v>1.1200000000000001</v>
      </c>
      <c r="Q150" t="str">
        <f>Demanda_Interna[[#This Row],[Mercado]]&amp;Demanda_Interna[[#This Row],[Periodo]]</f>
        <v>Santa Catarina2</v>
      </c>
      <c r="R150">
        <v>1116.67</v>
      </c>
      <c r="S150" t="str">
        <f>Demanda_Interna[[#This Row],[Mercado Estado]]&amp;Demanda_Interna[[#This Row],[Estado Silo]]</f>
        <v>SCPR</v>
      </c>
      <c r="T150" s="7">
        <f>Demanda_Interna[[#This Row],[ICMS]]*Demanda_Interna[[#This Row],[Coluna1]]</f>
        <v>1250.6704000000002</v>
      </c>
      <c r="U150" t="str">
        <f>INDEX(Produtor_Silo[],MATCH(Demanda_Interna[[#This Row],[Silo]],Produtor_Silo[destino],0),3)</f>
        <v>CASCAVEL-PR</v>
      </c>
    </row>
    <row r="151" spans="1:21" x14ac:dyDescent="0.25">
      <c r="A151" t="s">
        <v>1656</v>
      </c>
      <c r="B151">
        <v>2</v>
      </c>
      <c r="C151">
        <v>971474.39999999991</v>
      </c>
      <c r="D151" t="s">
        <v>1657</v>
      </c>
      <c r="E151" t="s">
        <v>649</v>
      </c>
      <c r="F151">
        <v>826189</v>
      </c>
      <c r="G151" s="7">
        <v>826.18899999999996</v>
      </c>
      <c r="H151" t="s">
        <v>712</v>
      </c>
      <c r="I151" s="11">
        <v>2.05E-4</v>
      </c>
      <c r="J151" s="7">
        <v>1</v>
      </c>
      <c r="K151" t="s">
        <v>1165</v>
      </c>
      <c r="L151">
        <f>INDEX(Val_Min_CO2[],MATCH(Demanda_Interna[[#This Row],[Variaveis Decisão Transporte Silo-Mercado]],Val_Min_CO2[Variável],0),2)</f>
        <v>0</v>
      </c>
      <c r="M151">
        <f>INDEX(Val_min_Custo[],MATCH(Demanda_Interna[[#This Row],[Variaveis Decisão Transporte Silo-Mercado]],Val_min_Custo[Variável],0),2)</f>
        <v>0</v>
      </c>
      <c r="N151">
        <f>INDEX(ITERAC3[],MATCH(Demanda_Interna[[#This Row],[Variaveis Decisão Transporte Silo-Mercado]],ITERAC3[Variável],0),2)</f>
        <v>0</v>
      </c>
      <c r="O151">
        <f>INDEX(ITERAC6[],MATCH(Demanda_Interna[[#This Row],[Variaveis Decisão Transporte Silo-Mercado]],ITERAC6[Variável],0),2)</f>
        <v>514080</v>
      </c>
      <c r="P151">
        <v>1.1200000000000001</v>
      </c>
      <c r="Q151" t="str">
        <f>Demanda_Interna[[#This Row],[Mercado]]&amp;Demanda_Interna[[#This Row],[Periodo]]</f>
        <v>Santa Catarina2</v>
      </c>
      <c r="R151">
        <v>1116.67</v>
      </c>
      <c r="S151" t="str">
        <f>Demanda_Interna[[#This Row],[Mercado Estado]]&amp;Demanda_Interna[[#This Row],[Estado Silo]]</f>
        <v>SCPR</v>
      </c>
      <c r="T151" s="7">
        <f>Demanda_Interna[[#This Row],[ICMS]]*Demanda_Interna[[#This Row],[Coluna1]]</f>
        <v>1250.6704000000002</v>
      </c>
      <c r="U151" t="str">
        <f>INDEX(Produtor_Silo[],MATCH(Demanda_Interna[[#This Row],[Silo]],Produtor_Silo[destino],0),3)</f>
        <v>CASCAVEL-PR</v>
      </c>
    </row>
    <row r="152" spans="1:21" x14ac:dyDescent="0.25">
      <c r="A152" t="s">
        <v>1656</v>
      </c>
      <c r="B152">
        <v>2</v>
      </c>
      <c r="C152">
        <v>971474.39999999991</v>
      </c>
      <c r="D152" t="s">
        <v>1657</v>
      </c>
      <c r="E152" t="s">
        <v>635</v>
      </c>
      <c r="F152">
        <v>1304912</v>
      </c>
      <c r="G152" s="7">
        <v>1304.912</v>
      </c>
      <c r="H152" t="s">
        <v>715</v>
      </c>
      <c r="I152" s="11">
        <v>2.05E-4</v>
      </c>
      <c r="J152" s="7">
        <v>1</v>
      </c>
      <c r="K152" t="s">
        <v>1181</v>
      </c>
      <c r="L152">
        <f>INDEX(Val_Min_CO2[],MATCH(Demanda_Interna[[#This Row],[Variaveis Decisão Transporte Silo-Mercado]],Val_Min_CO2[Variável],0),2)</f>
        <v>0</v>
      </c>
      <c r="M152">
        <f>INDEX(Val_min_Custo[],MATCH(Demanda_Interna[[#This Row],[Variaveis Decisão Transporte Silo-Mercado]],Val_min_Custo[Variável],0),2)</f>
        <v>0</v>
      </c>
      <c r="N152">
        <f>INDEX(ITERAC3[],MATCH(Demanda_Interna[[#This Row],[Variaveis Decisão Transporte Silo-Mercado]],ITERAC3[Variável],0),2)</f>
        <v>0</v>
      </c>
      <c r="O152">
        <f>INDEX(ITERAC6[],MATCH(Demanda_Interna[[#This Row],[Variaveis Decisão Transporte Silo-Mercado]],ITERAC6[Variável],0),2)</f>
        <v>0</v>
      </c>
      <c r="P152">
        <v>1.07</v>
      </c>
      <c r="Q152" t="str">
        <f>Demanda_Interna[[#This Row],[Mercado]]&amp;Demanda_Interna[[#This Row],[Periodo]]</f>
        <v>Santa Catarina2</v>
      </c>
      <c r="R152">
        <v>1116.67</v>
      </c>
      <c r="S152" t="str">
        <f>Demanda_Interna[[#This Row],[Mercado Estado]]&amp;Demanda_Interna[[#This Row],[Estado Silo]]</f>
        <v>SCMS</v>
      </c>
      <c r="T152" s="7">
        <f>Demanda_Interna[[#This Row],[ICMS]]*Demanda_Interna[[#This Row],[Coluna1]]</f>
        <v>1194.8369000000002</v>
      </c>
      <c r="U152" t="str">
        <f>INDEX(Produtor_Silo[],MATCH(Demanda_Interna[[#This Row],[Silo]],Produtor_Silo[destino],0),3)</f>
        <v>DOURADOS-MS</v>
      </c>
    </row>
    <row r="153" spans="1:21" x14ac:dyDescent="0.25">
      <c r="A153" t="s">
        <v>1656</v>
      </c>
      <c r="B153">
        <v>2</v>
      </c>
      <c r="C153">
        <v>971474.39999999991</v>
      </c>
      <c r="D153" t="s">
        <v>1657</v>
      </c>
      <c r="E153" t="s">
        <v>636</v>
      </c>
      <c r="F153">
        <v>1330935</v>
      </c>
      <c r="G153" s="7">
        <v>1330.9349999999999</v>
      </c>
      <c r="H153" t="s">
        <v>715</v>
      </c>
      <c r="I153" s="11">
        <v>2.05E-4</v>
      </c>
      <c r="J153" s="7">
        <v>1</v>
      </c>
      <c r="K153" t="s">
        <v>1197</v>
      </c>
      <c r="L153">
        <f>INDEX(Val_Min_CO2[],MATCH(Demanda_Interna[[#This Row],[Variaveis Decisão Transporte Silo-Mercado]],Val_Min_CO2[Variável],0),2)</f>
        <v>0</v>
      </c>
      <c r="M153">
        <f>INDEX(Val_min_Custo[],MATCH(Demanda_Interna[[#This Row],[Variaveis Decisão Transporte Silo-Mercado]],Val_min_Custo[Variável],0),2)</f>
        <v>0</v>
      </c>
      <c r="N153">
        <f>INDEX(ITERAC3[],MATCH(Demanda_Interna[[#This Row],[Variaveis Decisão Transporte Silo-Mercado]],ITERAC3[Variável],0),2)</f>
        <v>0</v>
      </c>
      <c r="O153">
        <f>INDEX(ITERAC6[],MATCH(Demanda_Interna[[#This Row],[Variaveis Decisão Transporte Silo-Mercado]],ITERAC6[Variável],0),2)</f>
        <v>0</v>
      </c>
      <c r="P153">
        <v>1.07</v>
      </c>
      <c r="Q153" t="str">
        <f>Demanda_Interna[[#This Row],[Mercado]]&amp;Demanda_Interna[[#This Row],[Periodo]]</f>
        <v>Santa Catarina2</v>
      </c>
      <c r="R153">
        <v>1116.67</v>
      </c>
      <c r="S153" t="str">
        <f>Demanda_Interna[[#This Row],[Mercado Estado]]&amp;Demanda_Interna[[#This Row],[Estado Silo]]</f>
        <v>SCMS</v>
      </c>
      <c r="T153" s="7">
        <f>Demanda_Interna[[#This Row],[ICMS]]*Demanda_Interna[[#This Row],[Coluna1]]</f>
        <v>1194.8369000000002</v>
      </c>
      <c r="U153" t="str">
        <f>INDEX(Produtor_Silo[],MATCH(Demanda_Interna[[#This Row],[Silo]],Produtor_Silo[destino],0),3)</f>
        <v>DOURADOS-MS</v>
      </c>
    </row>
    <row r="154" spans="1:21" x14ac:dyDescent="0.25">
      <c r="A154" t="s">
        <v>1656</v>
      </c>
      <c r="B154">
        <v>2</v>
      </c>
      <c r="C154">
        <v>971474.39999999991</v>
      </c>
      <c r="D154" t="s">
        <v>1657</v>
      </c>
      <c r="E154" t="s">
        <v>637</v>
      </c>
      <c r="F154">
        <v>1330281</v>
      </c>
      <c r="G154" s="7">
        <v>1330.2809999999999</v>
      </c>
      <c r="H154" t="s">
        <v>715</v>
      </c>
      <c r="I154" s="11">
        <v>2.05E-4</v>
      </c>
      <c r="J154" s="7">
        <v>1</v>
      </c>
      <c r="K154" t="s">
        <v>1213</v>
      </c>
      <c r="L154">
        <f>INDEX(Val_Min_CO2[],MATCH(Demanda_Interna[[#This Row],[Variaveis Decisão Transporte Silo-Mercado]],Val_Min_CO2[Variável],0),2)</f>
        <v>0</v>
      </c>
      <c r="M154">
        <f>INDEX(Val_min_Custo[],MATCH(Demanda_Interna[[#This Row],[Variaveis Decisão Transporte Silo-Mercado]],Val_min_Custo[Variável],0),2)</f>
        <v>0</v>
      </c>
      <c r="N154">
        <f>INDEX(ITERAC3[],MATCH(Demanda_Interna[[#This Row],[Variaveis Decisão Transporte Silo-Mercado]],ITERAC3[Variável],0),2)</f>
        <v>0</v>
      </c>
      <c r="O154">
        <f>INDEX(ITERAC6[],MATCH(Demanda_Interna[[#This Row],[Variaveis Decisão Transporte Silo-Mercado]],ITERAC6[Variável],0),2)</f>
        <v>0</v>
      </c>
      <c r="P154">
        <v>1.07</v>
      </c>
      <c r="Q154" t="str">
        <f>Demanda_Interna[[#This Row],[Mercado]]&amp;Demanda_Interna[[#This Row],[Periodo]]</f>
        <v>Santa Catarina2</v>
      </c>
      <c r="R154">
        <v>1116.67</v>
      </c>
      <c r="S154" t="str">
        <f>Demanda_Interna[[#This Row],[Mercado Estado]]&amp;Demanda_Interna[[#This Row],[Estado Silo]]</f>
        <v>SCMS</v>
      </c>
      <c r="T154" s="7">
        <f>Demanda_Interna[[#This Row],[ICMS]]*Demanda_Interna[[#This Row],[Coluna1]]</f>
        <v>1194.8369000000002</v>
      </c>
      <c r="U154" t="str">
        <f>INDEX(Produtor_Silo[],MATCH(Demanda_Interna[[#This Row],[Silo]],Produtor_Silo[destino],0),3)</f>
        <v>DOURADOS-MS</v>
      </c>
    </row>
    <row r="155" spans="1:21" x14ac:dyDescent="0.25">
      <c r="A155" t="s">
        <v>1656</v>
      </c>
      <c r="B155">
        <v>2</v>
      </c>
      <c r="C155">
        <v>971474.39999999991</v>
      </c>
      <c r="D155" t="s">
        <v>1657</v>
      </c>
      <c r="E155" t="s">
        <v>629</v>
      </c>
      <c r="F155">
        <v>1658604</v>
      </c>
      <c r="G155" s="7">
        <v>1658.604</v>
      </c>
      <c r="H155" t="s">
        <v>718</v>
      </c>
      <c r="I155" s="11">
        <v>2.63E-4</v>
      </c>
      <c r="J155" s="7">
        <v>0.6</v>
      </c>
      <c r="K155" t="s">
        <v>1229</v>
      </c>
      <c r="L155">
        <f>INDEX(Val_Min_CO2[],MATCH(Demanda_Interna[[#This Row],[Variaveis Decisão Transporte Silo-Mercado]],Val_Min_CO2[Variável],0),2)</f>
        <v>0</v>
      </c>
      <c r="M155">
        <f>INDEX(Val_min_Custo[],MATCH(Demanda_Interna[[#This Row],[Variaveis Decisão Transporte Silo-Mercado]],Val_min_Custo[Variável],0),2)</f>
        <v>0</v>
      </c>
      <c r="N155">
        <f>INDEX(ITERAC3[],MATCH(Demanda_Interna[[#This Row],[Variaveis Decisão Transporte Silo-Mercado]],ITERAC3[Variável],0),2)</f>
        <v>0</v>
      </c>
      <c r="O155">
        <f>INDEX(ITERAC6[],MATCH(Demanda_Interna[[#This Row],[Variaveis Decisão Transporte Silo-Mercado]],ITERAC6[Variável],0),2)</f>
        <v>0</v>
      </c>
      <c r="P155">
        <v>1.07</v>
      </c>
      <c r="Q155" t="str">
        <f>Demanda_Interna[[#This Row],[Mercado]]&amp;Demanda_Interna[[#This Row],[Periodo]]</f>
        <v>Santa Catarina2</v>
      </c>
      <c r="R155">
        <v>1116.67</v>
      </c>
      <c r="S155" t="str">
        <f>Demanda_Interna[[#This Row],[Mercado Estado]]&amp;Demanda_Interna[[#This Row],[Estado Silo]]</f>
        <v>SCGO</v>
      </c>
      <c r="T155" s="7">
        <f>Demanda_Interna[[#This Row],[ICMS]]*Demanda_Interna[[#This Row],[Coluna1]]</f>
        <v>1194.8369000000002</v>
      </c>
      <c r="U155" t="str">
        <f>INDEX(Produtor_Silo[],MATCH(Demanda_Interna[[#This Row],[Silo]],Produtor_Silo[destino],0),3)</f>
        <v>JATAÍ-GO</v>
      </c>
    </row>
    <row r="156" spans="1:21" x14ac:dyDescent="0.25">
      <c r="A156" t="s">
        <v>1656</v>
      </c>
      <c r="B156">
        <v>2</v>
      </c>
      <c r="C156">
        <v>971474.39999999991</v>
      </c>
      <c r="D156" t="s">
        <v>1657</v>
      </c>
      <c r="E156" t="s">
        <v>630</v>
      </c>
      <c r="F156">
        <v>1658185</v>
      </c>
      <c r="G156" s="7">
        <v>1658.1849999999999</v>
      </c>
      <c r="H156" t="s">
        <v>718</v>
      </c>
      <c r="I156" s="11">
        <v>2.63E-4</v>
      </c>
      <c r="J156" s="7">
        <v>0.6</v>
      </c>
      <c r="K156" t="s">
        <v>1245</v>
      </c>
      <c r="L156">
        <f>INDEX(Val_Min_CO2[],MATCH(Demanda_Interna[[#This Row],[Variaveis Decisão Transporte Silo-Mercado]],Val_Min_CO2[Variável],0),2)</f>
        <v>0</v>
      </c>
      <c r="M156">
        <f>INDEX(Val_min_Custo[],MATCH(Demanda_Interna[[#This Row],[Variaveis Decisão Transporte Silo-Mercado]],Val_min_Custo[Variável],0),2)</f>
        <v>0</v>
      </c>
      <c r="N156">
        <f>INDEX(ITERAC3[],MATCH(Demanda_Interna[[#This Row],[Variaveis Decisão Transporte Silo-Mercado]],ITERAC3[Variável],0),2)</f>
        <v>0</v>
      </c>
      <c r="O156">
        <f>INDEX(ITERAC6[],MATCH(Demanda_Interna[[#This Row],[Variaveis Decisão Transporte Silo-Mercado]],ITERAC6[Variável],0),2)</f>
        <v>0</v>
      </c>
      <c r="P156">
        <v>1.07</v>
      </c>
      <c r="Q156" t="str">
        <f>Demanda_Interna[[#This Row],[Mercado]]&amp;Demanda_Interna[[#This Row],[Periodo]]</f>
        <v>Santa Catarina2</v>
      </c>
      <c r="R156">
        <v>1116.67</v>
      </c>
      <c r="S156" t="str">
        <f>Demanda_Interna[[#This Row],[Mercado Estado]]&amp;Demanda_Interna[[#This Row],[Estado Silo]]</f>
        <v>SCGO</v>
      </c>
      <c r="T156" s="7">
        <f>Demanda_Interna[[#This Row],[ICMS]]*Demanda_Interna[[#This Row],[Coluna1]]</f>
        <v>1194.8369000000002</v>
      </c>
      <c r="U156" t="str">
        <f>INDEX(Produtor_Silo[],MATCH(Demanda_Interna[[#This Row],[Silo]],Produtor_Silo[destino],0),3)</f>
        <v>JATAÍ-GO</v>
      </c>
    </row>
    <row r="157" spans="1:21" x14ac:dyDescent="0.25">
      <c r="A157" t="s">
        <v>1656</v>
      </c>
      <c r="B157">
        <v>2</v>
      </c>
      <c r="C157">
        <v>971474.39999999991</v>
      </c>
      <c r="D157" t="s">
        <v>1657</v>
      </c>
      <c r="E157" t="s">
        <v>631</v>
      </c>
      <c r="F157">
        <v>1655226</v>
      </c>
      <c r="G157" s="7">
        <v>1655.2260000000001</v>
      </c>
      <c r="H157" t="s">
        <v>718</v>
      </c>
      <c r="I157" s="11">
        <v>2.63E-4</v>
      </c>
      <c r="J157" s="7">
        <v>0.6</v>
      </c>
      <c r="K157" t="s">
        <v>1261</v>
      </c>
      <c r="L157">
        <f>INDEX(Val_Min_CO2[],MATCH(Demanda_Interna[[#This Row],[Variaveis Decisão Transporte Silo-Mercado]],Val_Min_CO2[Variável],0),2)</f>
        <v>0</v>
      </c>
      <c r="M157">
        <f>INDEX(Val_min_Custo[],MATCH(Demanda_Interna[[#This Row],[Variaveis Decisão Transporte Silo-Mercado]],Val_min_Custo[Variável],0),2)</f>
        <v>0</v>
      </c>
      <c r="N157">
        <f>INDEX(ITERAC3[],MATCH(Demanda_Interna[[#This Row],[Variaveis Decisão Transporte Silo-Mercado]],ITERAC3[Variável],0),2)</f>
        <v>0</v>
      </c>
      <c r="O157">
        <f>INDEX(ITERAC6[],MATCH(Demanda_Interna[[#This Row],[Variaveis Decisão Transporte Silo-Mercado]],ITERAC6[Variável],0),2)</f>
        <v>0</v>
      </c>
      <c r="P157">
        <v>1.07</v>
      </c>
      <c r="Q157" t="str">
        <f>Demanda_Interna[[#This Row],[Mercado]]&amp;Demanda_Interna[[#This Row],[Periodo]]</f>
        <v>Santa Catarina2</v>
      </c>
      <c r="R157">
        <v>1116.67</v>
      </c>
      <c r="S157" t="str">
        <f>Demanda_Interna[[#This Row],[Mercado Estado]]&amp;Demanda_Interna[[#This Row],[Estado Silo]]</f>
        <v>SCGO</v>
      </c>
      <c r="T157" s="7">
        <f>Demanda_Interna[[#This Row],[ICMS]]*Demanda_Interna[[#This Row],[Coluna1]]</f>
        <v>1194.8369000000002</v>
      </c>
      <c r="U157" t="str">
        <f>INDEX(Produtor_Silo[],MATCH(Demanda_Interna[[#This Row],[Silo]],Produtor_Silo[destino],0),3)</f>
        <v>JATAÍ-GO</v>
      </c>
    </row>
    <row r="158" spans="1:21" x14ac:dyDescent="0.25">
      <c r="A158" t="s">
        <v>1656</v>
      </c>
      <c r="B158">
        <v>2</v>
      </c>
      <c r="C158">
        <v>971474.39999999991</v>
      </c>
      <c r="D158" t="s">
        <v>1657</v>
      </c>
      <c r="E158" t="s">
        <v>638</v>
      </c>
      <c r="F158">
        <v>1387613</v>
      </c>
      <c r="G158" s="7">
        <v>1387.6130000000001</v>
      </c>
      <c r="H158" t="s">
        <v>715</v>
      </c>
      <c r="I158" s="11">
        <v>2.05E-4</v>
      </c>
      <c r="J158" s="7">
        <v>1</v>
      </c>
      <c r="K158" t="s">
        <v>1277</v>
      </c>
      <c r="L158">
        <f>INDEX(Val_Min_CO2[],MATCH(Demanda_Interna[[#This Row],[Variaveis Decisão Transporte Silo-Mercado]],Val_Min_CO2[Variável],0),2)</f>
        <v>0</v>
      </c>
      <c r="M158">
        <f>INDEX(Val_min_Custo[],MATCH(Demanda_Interna[[#This Row],[Variaveis Decisão Transporte Silo-Mercado]],Val_min_Custo[Variável],0),2)</f>
        <v>0</v>
      </c>
      <c r="N158">
        <f>INDEX(ITERAC3[],MATCH(Demanda_Interna[[#This Row],[Variaveis Decisão Transporte Silo-Mercado]],ITERAC3[Variável],0),2)</f>
        <v>0</v>
      </c>
      <c r="O158">
        <f>INDEX(ITERAC6[],MATCH(Demanda_Interna[[#This Row],[Variaveis Decisão Transporte Silo-Mercado]],ITERAC6[Variável],0),2)</f>
        <v>0</v>
      </c>
      <c r="P158">
        <v>1.07</v>
      </c>
      <c r="Q158" t="str">
        <f>Demanda_Interna[[#This Row],[Mercado]]&amp;Demanda_Interna[[#This Row],[Periodo]]</f>
        <v>Santa Catarina2</v>
      </c>
      <c r="R158">
        <v>1116.67</v>
      </c>
      <c r="S158" t="str">
        <f>Demanda_Interna[[#This Row],[Mercado Estado]]&amp;Demanda_Interna[[#This Row],[Estado Silo]]</f>
        <v>SCMS</v>
      </c>
      <c r="T158" s="7">
        <f>Demanda_Interna[[#This Row],[ICMS]]*Demanda_Interna[[#This Row],[Coluna1]]</f>
        <v>1194.8369000000002</v>
      </c>
      <c r="U158" t="str">
        <f>INDEX(Produtor_Silo[],MATCH(Demanda_Interna[[#This Row],[Silo]],Produtor_Silo[destino],0),3)</f>
        <v>MARACAJU-MS</v>
      </c>
    </row>
    <row r="159" spans="1:21" x14ac:dyDescent="0.25">
      <c r="A159" t="s">
        <v>1656</v>
      </c>
      <c r="B159">
        <v>2</v>
      </c>
      <c r="C159">
        <v>971474.39999999991</v>
      </c>
      <c r="D159" t="s">
        <v>1657</v>
      </c>
      <c r="E159" t="s">
        <v>639</v>
      </c>
      <c r="F159">
        <v>1443867</v>
      </c>
      <c r="G159" s="7">
        <v>1443.867</v>
      </c>
      <c r="H159" t="s">
        <v>715</v>
      </c>
      <c r="I159" s="11">
        <v>2.05E-4</v>
      </c>
      <c r="J159" s="7">
        <v>1</v>
      </c>
      <c r="K159" t="s">
        <v>1293</v>
      </c>
      <c r="L159">
        <f>INDEX(Val_Min_CO2[],MATCH(Demanda_Interna[[#This Row],[Variaveis Decisão Transporte Silo-Mercado]],Val_Min_CO2[Variável],0),2)</f>
        <v>0</v>
      </c>
      <c r="M159">
        <f>INDEX(Val_min_Custo[],MATCH(Demanda_Interna[[#This Row],[Variaveis Decisão Transporte Silo-Mercado]],Val_min_Custo[Variável],0),2)</f>
        <v>0</v>
      </c>
      <c r="N159">
        <f>INDEX(ITERAC3[],MATCH(Demanda_Interna[[#This Row],[Variaveis Decisão Transporte Silo-Mercado]],ITERAC3[Variável],0),2)</f>
        <v>0</v>
      </c>
      <c r="O159">
        <f>INDEX(ITERAC6[],MATCH(Demanda_Interna[[#This Row],[Variaveis Decisão Transporte Silo-Mercado]],ITERAC6[Variável],0),2)</f>
        <v>0</v>
      </c>
      <c r="P159">
        <v>1.07</v>
      </c>
      <c r="Q159" t="str">
        <f>Demanda_Interna[[#This Row],[Mercado]]&amp;Demanda_Interna[[#This Row],[Periodo]]</f>
        <v>Santa Catarina2</v>
      </c>
      <c r="R159">
        <v>1116.67</v>
      </c>
      <c r="S159" t="str">
        <f>Demanda_Interna[[#This Row],[Mercado Estado]]&amp;Demanda_Interna[[#This Row],[Estado Silo]]</f>
        <v>SCMS</v>
      </c>
      <c r="T159" s="7">
        <f>Demanda_Interna[[#This Row],[ICMS]]*Demanda_Interna[[#This Row],[Coluna1]]</f>
        <v>1194.8369000000002</v>
      </c>
      <c r="U159" t="str">
        <f>INDEX(Produtor_Silo[],MATCH(Demanda_Interna[[#This Row],[Silo]],Produtor_Silo[destino],0),3)</f>
        <v>MARACAJU-MS</v>
      </c>
    </row>
    <row r="160" spans="1:21" x14ac:dyDescent="0.25">
      <c r="A160" t="s">
        <v>1656</v>
      </c>
      <c r="B160">
        <v>2</v>
      </c>
      <c r="C160">
        <v>971474.39999999991</v>
      </c>
      <c r="D160" t="s">
        <v>1657</v>
      </c>
      <c r="E160" t="s">
        <v>640</v>
      </c>
      <c r="F160">
        <v>1416500</v>
      </c>
      <c r="G160" s="7">
        <v>1416.5</v>
      </c>
      <c r="H160" t="s">
        <v>715</v>
      </c>
      <c r="I160" s="11">
        <v>2.05E-4</v>
      </c>
      <c r="J160" s="7">
        <v>1</v>
      </c>
      <c r="K160" t="s">
        <v>1309</v>
      </c>
      <c r="L160">
        <f>INDEX(Val_Min_CO2[],MATCH(Demanda_Interna[[#This Row],[Variaveis Decisão Transporte Silo-Mercado]],Val_Min_CO2[Variável],0),2)</f>
        <v>0</v>
      </c>
      <c r="M160">
        <f>INDEX(Val_min_Custo[],MATCH(Demanda_Interna[[#This Row],[Variaveis Decisão Transporte Silo-Mercado]],Val_min_Custo[Variável],0),2)</f>
        <v>0</v>
      </c>
      <c r="N160">
        <f>INDEX(ITERAC3[],MATCH(Demanda_Interna[[#This Row],[Variaveis Decisão Transporte Silo-Mercado]],ITERAC3[Variável],0),2)</f>
        <v>0</v>
      </c>
      <c r="O160">
        <f>INDEX(ITERAC6[],MATCH(Demanda_Interna[[#This Row],[Variaveis Decisão Transporte Silo-Mercado]],ITERAC6[Variável],0),2)</f>
        <v>0</v>
      </c>
      <c r="P160">
        <v>1.07</v>
      </c>
      <c r="Q160" t="str">
        <f>Demanda_Interna[[#This Row],[Mercado]]&amp;Demanda_Interna[[#This Row],[Periodo]]</f>
        <v>Santa Catarina2</v>
      </c>
      <c r="R160">
        <v>1116.67</v>
      </c>
      <c r="S160" t="str">
        <f>Demanda_Interna[[#This Row],[Mercado Estado]]&amp;Demanda_Interna[[#This Row],[Estado Silo]]</f>
        <v>SCMS</v>
      </c>
      <c r="T160" s="7">
        <f>Demanda_Interna[[#This Row],[ICMS]]*Demanda_Interna[[#This Row],[Coluna1]]</f>
        <v>1194.8369000000002</v>
      </c>
      <c r="U160" t="str">
        <f>INDEX(Produtor_Silo[],MATCH(Demanda_Interna[[#This Row],[Silo]],Produtor_Silo[destino],0),3)</f>
        <v>MARACAJU-MS</v>
      </c>
    </row>
    <row r="161" spans="1:21" x14ac:dyDescent="0.25">
      <c r="A161" t="s">
        <v>1656</v>
      </c>
      <c r="B161">
        <v>2</v>
      </c>
      <c r="C161">
        <v>971474.39999999991</v>
      </c>
      <c r="D161" t="s">
        <v>1657</v>
      </c>
      <c r="E161" t="s">
        <v>620</v>
      </c>
      <c r="F161">
        <v>2401455</v>
      </c>
      <c r="G161" s="7">
        <v>2401.4549999999999</v>
      </c>
      <c r="H161" t="s">
        <v>705</v>
      </c>
      <c r="I161" s="11">
        <v>2.63E-4</v>
      </c>
      <c r="J161" s="7">
        <v>0.6</v>
      </c>
      <c r="K161" t="s">
        <v>1325</v>
      </c>
      <c r="L161">
        <f>INDEX(Val_Min_CO2[],MATCH(Demanda_Interna[[#This Row],[Variaveis Decisão Transporte Silo-Mercado]],Val_Min_CO2[Variável],0),2)</f>
        <v>0</v>
      </c>
      <c r="M161">
        <f>INDEX(Val_min_Custo[],MATCH(Demanda_Interna[[#This Row],[Variaveis Decisão Transporte Silo-Mercado]],Val_min_Custo[Variável],0),2)</f>
        <v>0</v>
      </c>
      <c r="N161">
        <f>INDEX(ITERAC3[],MATCH(Demanda_Interna[[#This Row],[Variaveis Decisão Transporte Silo-Mercado]],ITERAC3[Variável],0),2)</f>
        <v>0</v>
      </c>
      <c r="O161">
        <f>INDEX(ITERAC6[],MATCH(Demanda_Interna[[#This Row],[Variaveis Decisão Transporte Silo-Mercado]],ITERAC6[Variável],0),2)</f>
        <v>0</v>
      </c>
      <c r="P161">
        <v>1.07</v>
      </c>
      <c r="Q161" t="str">
        <f>Demanda_Interna[[#This Row],[Mercado]]&amp;Demanda_Interna[[#This Row],[Periodo]]</f>
        <v>Santa Catarina2</v>
      </c>
      <c r="R161">
        <v>1116.67</v>
      </c>
      <c r="S161" t="str">
        <f>Demanda_Interna[[#This Row],[Mercado Estado]]&amp;Demanda_Interna[[#This Row],[Estado Silo]]</f>
        <v>SCMT</v>
      </c>
      <c r="T161" s="7">
        <f>Demanda_Interna[[#This Row],[ICMS]]*Demanda_Interna[[#This Row],[Coluna1]]</f>
        <v>1194.8369000000002</v>
      </c>
      <c r="U161" t="str">
        <f>INDEX(Produtor_Silo[],MATCH(Demanda_Interna[[#This Row],[Silo]],Produtor_Silo[destino],0),3)</f>
        <v>NOVA MUTUM-MT</v>
      </c>
    </row>
    <row r="162" spans="1:21" x14ac:dyDescent="0.25">
      <c r="A162" t="s">
        <v>1656</v>
      </c>
      <c r="B162">
        <v>2</v>
      </c>
      <c r="C162">
        <v>971474.39999999991</v>
      </c>
      <c r="D162" t="s">
        <v>1657</v>
      </c>
      <c r="E162" t="s">
        <v>621</v>
      </c>
      <c r="F162">
        <v>2403446</v>
      </c>
      <c r="G162" s="7">
        <v>2403.4459999999999</v>
      </c>
      <c r="H162" t="s">
        <v>705</v>
      </c>
      <c r="I162" s="11">
        <v>2.63E-4</v>
      </c>
      <c r="J162" s="7">
        <v>0.6</v>
      </c>
      <c r="K162" t="s">
        <v>1341</v>
      </c>
      <c r="L162">
        <f>INDEX(Val_Min_CO2[],MATCH(Demanda_Interna[[#This Row],[Variaveis Decisão Transporte Silo-Mercado]],Val_Min_CO2[Variável],0),2)</f>
        <v>0</v>
      </c>
      <c r="M162">
        <f>INDEX(Val_min_Custo[],MATCH(Demanda_Interna[[#This Row],[Variaveis Decisão Transporte Silo-Mercado]],Val_min_Custo[Variável],0),2)</f>
        <v>0</v>
      </c>
      <c r="N162">
        <f>INDEX(ITERAC3[],MATCH(Demanda_Interna[[#This Row],[Variaveis Decisão Transporte Silo-Mercado]],ITERAC3[Variável],0),2)</f>
        <v>0</v>
      </c>
      <c r="O162">
        <f>INDEX(ITERAC6[],MATCH(Demanda_Interna[[#This Row],[Variaveis Decisão Transporte Silo-Mercado]],ITERAC6[Variável],0),2)</f>
        <v>0</v>
      </c>
      <c r="P162">
        <v>1.07</v>
      </c>
      <c r="Q162" t="str">
        <f>Demanda_Interna[[#This Row],[Mercado]]&amp;Demanda_Interna[[#This Row],[Periodo]]</f>
        <v>Santa Catarina2</v>
      </c>
      <c r="R162">
        <v>1116.67</v>
      </c>
      <c r="S162" t="str">
        <f>Demanda_Interna[[#This Row],[Mercado Estado]]&amp;Demanda_Interna[[#This Row],[Estado Silo]]</f>
        <v>SCMT</v>
      </c>
      <c r="T162" s="7">
        <f>Demanda_Interna[[#This Row],[ICMS]]*Demanda_Interna[[#This Row],[Coluna1]]</f>
        <v>1194.8369000000002</v>
      </c>
      <c r="U162" t="str">
        <f>INDEX(Produtor_Silo[],MATCH(Demanda_Interna[[#This Row],[Silo]],Produtor_Silo[destino],0),3)</f>
        <v>NOVA MUTUM-MT</v>
      </c>
    </row>
    <row r="163" spans="1:21" x14ac:dyDescent="0.25">
      <c r="A163" t="s">
        <v>1656</v>
      </c>
      <c r="B163">
        <v>2</v>
      </c>
      <c r="C163">
        <v>971474.39999999991</v>
      </c>
      <c r="D163" t="s">
        <v>1657</v>
      </c>
      <c r="E163" t="s">
        <v>622</v>
      </c>
      <c r="F163">
        <v>2408988</v>
      </c>
      <c r="G163" s="7">
        <v>2408.9879999999998</v>
      </c>
      <c r="H163" t="s">
        <v>705</v>
      </c>
      <c r="I163" s="11">
        <v>2.63E-4</v>
      </c>
      <c r="J163" s="7">
        <v>0.6</v>
      </c>
      <c r="K163" t="s">
        <v>1357</v>
      </c>
      <c r="L163">
        <f>INDEX(Val_Min_CO2[],MATCH(Demanda_Interna[[#This Row],[Variaveis Decisão Transporte Silo-Mercado]],Val_Min_CO2[Variável],0),2)</f>
        <v>0</v>
      </c>
      <c r="M163">
        <f>INDEX(Val_min_Custo[],MATCH(Demanda_Interna[[#This Row],[Variaveis Decisão Transporte Silo-Mercado]],Val_min_Custo[Variável],0),2)</f>
        <v>0</v>
      </c>
      <c r="N163">
        <f>INDEX(ITERAC3[],MATCH(Demanda_Interna[[#This Row],[Variaveis Decisão Transporte Silo-Mercado]],ITERAC3[Variável],0),2)</f>
        <v>0</v>
      </c>
      <c r="O163">
        <f>INDEX(ITERAC6[],MATCH(Demanda_Interna[[#This Row],[Variaveis Decisão Transporte Silo-Mercado]],ITERAC6[Variável],0),2)</f>
        <v>0</v>
      </c>
      <c r="P163">
        <v>1.07</v>
      </c>
      <c r="Q163" t="str">
        <f>Demanda_Interna[[#This Row],[Mercado]]&amp;Demanda_Interna[[#This Row],[Periodo]]</f>
        <v>Santa Catarina2</v>
      </c>
      <c r="R163">
        <v>1116.67</v>
      </c>
      <c r="S163" t="str">
        <f>Demanda_Interna[[#This Row],[Mercado Estado]]&amp;Demanda_Interna[[#This Row],[Estado Silo]]</f>
        <v>SCMT</v>
      </c>
      <c r="T163" s="7">
        <f>Demanda_Interna[[#This Row],[ICMS]]*Demanda_Interna[[#This Row],[Coluna1]]</f>
        <v>1194.8369000000002</v>
      </c>
      <c r="U163" t="str">
        <f>INDEX(Produtor_Silo[],MATCH(Demanda_Interna[[#This Row],[Silo]],Produtor_Silo[destino],0),3)</f>
        <v>NOVA MUTUM-MT</v>
      </c>
    </row>
    <row r="164" spans="1:21" x14ac:dyDescent="0.25">
      <c r="A164" t="s">
        <v>1656</v>
      </c>
      <c r="B164">
        <v>2</v>
      </c>
      <c r="C164">
        <v>971474.39999999991</v>
      </c>
      <c r="D164" t="s">
        <v>1657</v>
      </c>
      <c r="E164" t="s">
        <v>623</v>
      </c>
      <c r="F164">
        <v>2448523</v>
      </c>
      <c r="G164" s="7">
        <v>2448.5230000000001</v>
      </c>
      <c r="H164" t="s">
        <v>705</v>
      </c>
      <c r="I164" s="11">
        <v>2.63E-4</v>
      </c>
      <c r="J164" s="7">
        <v>0.6</v>
      </c>
      <c r="K164" t="s">
        <v>1373</v>
      </c>
      <c r="L164">
        <f>INDEX(Val_Min_CO2[],MATCH(Demanda_Interna[[#This Row],[Variaveis Decisão Transporte Silo-Mercado]],Val_Min_CO2[Variável],0),2)</f>
        <v>0</v>
      </c>
      <c r="M164">
        <f>INDEX(Val_min_Custo[],MATCH(Demanda_Interna[[#This Row],[Variaveis Decisão Transporte Silo-Mercado]],Val_min_Custo[Variável],0),2)</f>
        <v>0</v>
      </c>
      <c r="N164">
        <f>INDEX(ITERAC3[],MATCH(Demanda_Interna[[#This Row],[Variaveis Decisão Transporte Silo-Mercado]],ITERAC3[Variável],0),2)</f>
        <v>0</v>
      </c>
      <c r="O164">
        <f>INDEX(ITERAC6[],MATCH(Demanda_Interna[[#This Row],[Variaveis Decisão Transporte Silo-Mercado]],ITERAC6[Variável],0),2)</f>
        <v>0</v>
      </c>
      <c r="P164">
        <v>1.07</v>
      </c>
      <c r="Q164" t="str">
        <f>Demanda_Interna[[#This Row],[Mercado]]&amp;Demanda_Interna[[#This Row],[Periodo]]</f>
        <v>Santa Catarina2</v>
      </c>
      <c r="R164">
        <v>1116.67</v>
      </c>
      <c r="S164" t="str">
        <f>Demanda_Interna[[#This Row],[Mercado Estado]]&amp;Demanda_Interna[[#This Row],[Estado Silo]]</f>
        <v>SCMT</v>
      </c>
      <c r="T164" s="7">
        <f>Demanda_Interna[[#This Row],[ICMS]]*Demanda_Interna[[#This Row],[Coluna1]]</f>
        <v>1194.8369000000002</v>
      </c>
      <c r="U164" t="str">
        <f>INDEX(Produtor_Silo[],MATCH(Demanda_Interna[[#This Row],[Silo]],Produtor_Silo[destino],0),3)</f>
        <v>NOVA UBIRATÃ-MT</v>
      </c>
    </row>
    <row r="165" spans="1:21" x14ac:dyDescent="0.25">
      <c r="A165" t="s">
        <v>1656</v>
      </c>
      <c r="B165">
        <v>2</v>
      </c>
      <c r="C165">
        <v>971474.39999999991</v>
      </c>
      <c r="D165" t="s">
        <v>1657</v>
      </c>
      <c r="E165" t="s">
        <v>624</v>
      </c>
      <c r="F165">
        <v>2419093</v>
      </c>
      <c r="G165" s="7">
        <v>2419.0929999999998</v>
      </c>
      <c r="H165" t="s">
        <v>705</v>
      </c>
      <c r="I165" s="11">
        <v>2.63E-4</v>
      </c>
      <c r="J165" s="7">
        <v>0.6</v>
      </c>
      <c r="K165" t="s">
        <v>1389</v>
      </c>
      <c r="L165">
        <f>INDEX(Val_Min_CO2[],MATCH(Demanda_Interna[[#This Row],[Variaveis Decisão Transporte Silo-Mercado]],Val_Min_CO2[Variável],0),2)</f>
        <v>0</v>
      </c>
      <c r="M165">
        <f>INDEX(Val_min_Custo[],MATCH(Demanda_Interna[[#This Row],[Variaveis Decisão Transporte Silo-Mercado]],Val_min_Custo[Variável],0),2)</f>
        <v>0</v>
      </c>
      <c r="N165">
        <f>INDEX(ITERAC3[],MATCH(Demanda_Interna[[#This Row],[Variaveis Decisão Transporte Silo-Mercado]],ITERAC3[Variável],0),2)</f>
        <v>0</v>
      </c>
      <c r="O165">
        <f>INDEX(ITERAC6[],MATCH(Demanda_Interna[[#This Row],[Variaveis Decisão Transporte Silo-Mercado]],ITERAC6[Variável],0),2)</f>
        <v>0</v>
      </c>
      <c r="P165">
        <v>1.07</v>
      </c>
      <c r="Q165" t="str">
        <f>Demanda_Interna[[#This Row],[Mercado]]&amp;Demanda_Interna[[#This Row],[Periodo]]</f>
        <v>Santa Catarina2</v>
      </c>
      <c r="R165">
        <v>1116.67</v>
      </c>
      <c r="S165" t="str">
        <f>Demanda_Interna[[#This Row],[Mercado Estado]]&amp;Demanda_Interna[[#This Row],[Estado Silo]]</f>
        <v>SCMT</v>
      </c>
      <c r="T165" s="7">
        <f>Demanda_Interna[[#This Row],[ICMS]]*Demanda_Interna[[#This Row],[Coluna1]]</f>
        <v>1194.8369000000002</v>
      </c>
      <c r="U165" t="str">
        <f>INDEX(Produtor_Silo[],MATCH(Demanda_Interna[[#This Row],[Silo]],Produtor_Silo[destino],0),3)</f>
        <v>NOVA UBIRATÃ-MT</v>
      </c>
    </row>
    <row r="166" spans="1:21" x14ac:dyDescent="0.25">
      <c r="A166" t="s">
        <v>1656</v>
      </c>
      <c r="B166">
        <v>2</v>
      </c>
      <c r="C166">
        <v>971474.39999999991</v>
      </c>
      <c r="D166" t="s">
        <v>1657</v>
      </c>
      <c r="E166" t="s">
        <v>625</v>
      </c>
      <c r="F166">
        <v>2454274</v>
      </c>
      <c r="G166" s="7">
        <v>2454.2739999999999</v>
      </c>
      <c r="H166" t="s">
        <v>705</v>
      </c>
      <c r="I166" s="11">
        <v>2.63E-4</v>
      </c>
      <c r="J166" s="7">
        <v>0.6</v>
      </c>
      <c r="K166" t="s">
        <v>1405</v>
      </c>
      <c r="L166">
        <f>INDEX(Val_Min_CO2[],MATCH(Demanda_Interna[[#This Row],[Variaveis Decisão Transporte Silo-Mercado]],Val_Min_CO2[Variável],0),2)</f>
        <v>0</v>
      </c>
      <c r="M166">
        <f>INDEX(Val_min_Custo[],MATCH(Demanda_Interna[[#This Row],[Variaveis Decisão Transporte Silo-Mercado]],Val_min_Custo[Variável],0),2)</f>
        <v>0</v>
      </c>
      <c r="N166">
        <f>INDEX(ITERAC3[],MATCH(Demanda_Interna[[#This Row],[Variaveis Decisão Transporte Silo-Mercado]],ITERAC3[Variável],0),2)</f>
        <v>0</v>
      </c>
      <c r="O166">
        <f>INDEX(ITERAC6[],MATCH(Demanda_Interna[[#This Row],[Variaveis Decisão Transporte Silo-Mercado]],ITERAC6[Variável],0),2)</f>
        <v>0</v>
      </c>
      <c r="P166">
        <v>1.07</v>
      </c>
      <c r="Q166" t="str">
        <f>Demanda_Interna[[#This Row],[Mercado]]&amp;Demanda_Interna[[#This Row],[Periodo]]</f>
        <v>Santa Catarina2</v>
      </c>
      <c r="R166">
        <v>1116.67</v>
      </c>
      <c r="S166" t="str">
        <f>Demanda_Interna[[#This Row],[Mercado Estado]]&amp;Demanda_Interna[[#This Row],[Estado Silo]]</f>
        <v>SCMT</v>
      </c>
      <c r="T166" s="7">
        <f>Demanda_Interna[[#This Row],[ICMS]]*Demanda_Interna[[#This Row],[Coluna1]]</f>
        <v>1194.8369000000002</v>
      </c>
      <c r="U166" t="str">
        <f>INDEX(Produtor_Silo[],MATCH(Demanda_Interna[[#This Row],[Silo]],Produtor_Silo[destino],0),3)</f>
        <v>NOVA UBIRATÃ-MT</v>
      </c>
    </row>
    <row r="167" spans="1:21" x14ac:dyDescent="0.25">
      <c r="A167" t="s">
        <v>1656</v>
      </c>
      <c r="B167">
        <v>2</v>
      </c>
      <c r="C167">
        <v>971474.39999999991</v>
      </c>
      <c r="D167" t="s">
        <v>1657</v>
      </c>
      <c r="E167" t="s">
        <v>641</v>
      </c>
      <c r="F167">
        <v>1541025</v>
      </c>
      <c r="G167" s="7">
        <v>1541.0250000000001</v>
      </c>
      <c r="H167" t="s">
        <v>720</v>
      </c>
      <c r="I167" s="11">
        <v>2.63E-4</v>
      </c>
      <c r="J167" s="7">
        <v>0.6</v>
      </c>
      <c r="K167" t="s">
        <v>1421</v>
      </c>
      <c r="L167">
        <f>INDEX(Val_Min_CO2[],MATCH(Demanda_Interna[[#This Row],[Variaveis Decisão Transporte Silo-Mercado]],Val_Min_CO2[Variável],0),2)</f>
        <v>0</v>
      </c>
      <c r="M167">
        <f>INDEX(Val_min_Custo[],MATCH(Demanda_Interna[[#This Row],[Variaveis Decisão Transporte Silo-Mercado]],Val_min_Custo[Variável],0),2)</f>
        <v>0</v>
      </c>
      <c r="N167">
        <f>INDEX(ITERAC3[],MATCH(Demanda_Interna[[#This Row],[Variaveis Decisão Transporte Silo-Mercado]],ITERAC3[Variável],0),2)</f>
        <v>0</v>
      </c>
      <c r="O167">
        <f>INDEX(ITERAC6[],MATCH(Demanda_Interna[[#This Row],[Variaveis Decisão Transporte Silo-Mercado]],ITERAC6[Variável],0),2)</f>
        <v>0</v>
      </c>
      <c r="P167">
        <v>1.1200000000000001</v>
      </c>
      <c r="Q167" t="str">
        <f>Demanda_Interna[[#This Row],[Mercado]]&amp;Demanda_Interna[[#This Row],[Periodo]]</f>
        <v>Santa Catarina2</v>
      </c>
      <c r="R167">
        <v>1116.67</v>
      </c>
      <c r="S167" t="str">
        <f>Demanda_Interna[[#This Row],[Mercado Estado]]&amp;Demanda_Interna[[#This Row],[Estado Silo]]</f>
        <v>SCMG</v>
      </c>
      <c r="T167" s="7">
        <f>Demanda_Interna[[#This Row],[ICMS]]*Demanda_Interna[[#This Row],[Coluna1]]</f>
        <v>1250.6704000000002</v>
      </c>
      <c r="U167" t="str">
        <f>INDEX(Produtor_Silo[],MATCH(Demanda_Interna[[#This Row],[Silo]],Produtor_Silo[destino],0),3)</f>
        <v>PATOS DE MINAS-MG</v>
      </c>
    </row>
    <row r="168" spans="1:21" x14ac:dyDescent="0.25">
      <c r="A168" t="s">
        <v>1656</v>
      </c>
      <c r="B168">
        <v>2</v>
      </c>
      <c r="C168">
        <v>971474.39999999991</v>
      </c>
      <c r="D168" t="s">
        <v>1657</v>
      </c>
      <c r="E168" t="s">
        <v>642</v>
      </c>
      <c r="F168">
        <v>1530919</v>
      </c>
      <c r="G168" s="7">
        <v>1530.9190000000001</v>
      </c>
      <c r="H168" t="s">
        <v>720</v>
      </c>
      <c r="I168" s="11">
        <v>2.63E-4</v>
      </c>
      <c r="J168" s="7">
        <v>0.6</v>
      </c>
      <c r="K168" t="s">
        <v>1437</v>
      </c>
      <c r="L168">
        <f>INDEX(Val_Min_CO2[],MATCH(Demanda_Interna[[#This Row],[Variaveis Decisão Transporte Silo-Mercado]],Val_Min_CO2[Variável],0),2)</f>
        <v>0</v>
      </c>
      <c r="M168">
        <f>INDEX(Val_min_Custo[],MATCH(Demanda_Interna[[#This Row],[Variaveis Decisão Transporte Silo-Mercado]],Val_min_Custo[Variável],0),2)</f>
        <v>0</v>
      </c>
      <c r="N168">
        <f>INDEX(ITERAC3[],MATCH(Demanda_Interna[[#This Row],[Variaveis Decisão Transporte Silo-Mercado]],ITERAC3[Variável],0),2)</f>
        <v>0</v>
      </c>
      <c r="O168">
        <f>INDEX(ITERAC6[],MATCH(Demanda_Interna[[#This Row],[Variaveis Decisão Transporte Silo-Mercado]],ITERAC6[Variável],0),2)</f>
        <v>0</v>
      </c>
      <c r="P168">
        <v>1.1200000000000001</v>
      </c>
      <c r="Q168" t="str">
        <f>Demanda_Interna[[#This Row],[Mercado]]&amp;Demanda_Interna[[#This Row],[Periodo]]</f>
        <v>Santa Catarina2</v>
      </c>
      <c r="R168">
        <v>1116.67</v>
      </c>
      <c r="S168" t="str">
        <f>Demanda_Interna[[#This Row],[Mercado Estado]]&amp;Demanda_Interna[[#This Row],[Estado Silo]]</f>
        <v>SCMG</v>
      </c>
      <c r="T168" s="7">
        <f>Demanda_Interna[[#This Row],[ICMS]]*Demanda_Interna[[#This Row],[Coluna1]]</f>
        <v>1250.6704000000002</v>
      </c>
      <c r="U168" t="str">
        <f>INDEX(Produtor_Silo[],MATCH(Demanda_Interna[[#This Row],[Silo]],Produtor_Silo[destino],0),3)</f>
        <v>PATOS DE MINAS-MG</v>
      </c>
    </row>
    <row r="169" spans="1:21" x14ac:dyDescent="0.25">
      <c r="A169" t="s">
        <v>1656</v>
      </c>
      <c r="B169">
        <v>2</v>
      </c>
      <c r="C169">
        <v>971474.39999999991</v>
      </c>
      <c r="D169" t="s">
        <v>1657</v>
      </c>
      <c r="E169" t="s">
        <v>643</v>
      </c>
      <c r="F169">
        <v>1568563</v>
      </c>
      <c r="G169" s="7">
        <v>1568.5630000000001</v>
      </c>
      <c r="H169" t="s">
        <v>720</v>
      </c>
      <c r="I169" s="11">
        <v>2.63E-4</v>
      </c>
      <c r="J169" s="7">
        <v>0.6</v>
      </c>
      <c r="K169" t="s">
        <v>1453</v>
      </c>
      <c r="L169">
        <f>INDEX(Val_Min_CO2[],MATCH(Demanda_Interna[[#This Row],[Variaveis Decisão Transporte Silo-Mercado]],Val_Min_CO2[Variável],0),2)</f>
        <v>0</v>
      </c>
      <c r="M169">
        <f>INDEX(Val_min_Custo[],MATCH(Demanda_Interna[[#This Row],[Variaveis Decisão Transporte Silo-Mercado]],Val_min_Custo[Variável],0),2)</f>
        <v>0</v>
      </c>
      <c r="N169">
        <f>INDEX(ITERAC3[],MATCH(Demanda_Interna[[#This Row],[Variaveis Decisão Transporte Silo-Mercado]],ITERAC3[Variável],0),2)</f>
        <v>0</v>
      </c>
      <c r="O169">
        <f>INDEX(ITERAC6[],MATCH(Demanda_Interna[[#This Row],[Variaveis Decisão Transporte Silo-Mercado]],ITERAC6[Variável],0),2)</f>
        <v>0</v>
      </c>
      <c r="P169">
        <v>1.1200000000000001</v>
      </c>
      <c r="Q169" t="str">
        <f>Demanda_Interna[[#This Row],[Mercado]]&amp;Demanda_Interna[[#This Row],[Periodo]]</f>
        <v>Santa Catarina2</v>
      </c>
      <c r="R169">
        <v>1116.67</v>
      </c>
      <c r="S169" t="str">
        <f>Demanda_Interna[[#This Row],[Mercado Estado]]&amp;Demanda_Interna[[#This Row],[Estado Silo]]</f>
        <v>SCMG</v>
      </c>
      <c r="T169" s="7">
        <f>Demanda_Interna[[#This Row],[ICMS]]*Demanda_Interna[[#This Row],[Coluna1]]</f>
        <v>1250.6704000000002</v>
      </c>
      <c r="U169" t="str">
        <f>INDEX(Produtor_Silo[],MATCH(Demanda_Interna[[#This Row],[Silo]],Produtor_Silo[destino],0),3)</f>
        <v>PATOS DE MINAS-MG</v>
      </c>
    </row>
    <row r="170" spans="1:21" x14ac:dyDescent="0.25">
      <c r="A170" t="s">
        <v>1656</v>
      </c>
      <c r="B170">
        <v>2</v>
      </c>
      <c r="C170">
        <v>971474.39999999991</v>
      </c>
      <c r="D170" t="s">
        <v>1657</v>
      </c>
      <c r="E170" t="s">
        <v>632</v>
      </c>
      <c r="F170">
        <v>1643087</v>
      </c>
      <c r="G170" s="7">
        <v>1643.087</v>
      </c>
      <c r="H170" t="s">
        <v>718</v>
      </c>
      <c r="I170" s="11">
        <v>2.63E-4</v>
      </c>
      <c r="J170" s="7">
        <v>0.6</v>
      </c>
      <c r="K170" t="s">
        <v>1469</v>
      </c>
      <c r="L170">
        <f>INDEX(Val_Min_CO2[],MATCH(Demanda_Interna[[#This Row],[Variaveis Decisão Transporte Silo-Mercado]],Val_Min_CO2[Variável],0),2)</f>
        <v>0</v>
      </c>
      <c r="M170">
        <f>INDEX(Val_min_Custo[],MATCH(Demanda_Interna[[#This Row],[Variaveis Decisão Transporte Silo-Mercado]],Val_min_Custo[Variável],0),2)</f>
        <v>0</v>
      </c>
      <c r="N170">
        <f>INDEX(ITERAC3[],MATCH(Demanda_Interna[[#This Row],[Variaveis Decisão Transporte Silo-Mercado]],ITERAC3[Variável],0),2)</f>
        <v>0</v>
      </c>
      <c r="O170">
        <f>INDEX(ITERAC6[],MATCH(Demanda_Interna[[#This Row],[Variaveis Decisão Transporte Silo-Mercado]],ITERAC6[Variável],0),2)</f>
        <v>0</v>
      </c>
      <c r="P170">
        <v>1.07</v>
      </c>
      <c r="Q170" t="str">
        <f>Demanda_Interna[[#This Row],[Mercado]]&amp;Demanda_Interna[[#This Row],[Periodo]]</f>
        <v>Santa Catarina2</v>
      </c>
      <c r="R170">
        <v>1116.67</v>
      </c>
      <c r="S170" t="str">
        <f>Demanda_Interna[[#This Row],[Mercado Estado]]&amp;Demanda_Interna[[#This Row],[Estado Silo]]</f>
        <v>SCGO</v>
      </c>
      <c r="T170" s="7">
        <f>Demanda_Interna[[#This Row],[ICMS]]*Demanda_Interna[[#This Row],[Coluna1]]</f>
        <v>1194.8369000000002</v>
      </c>
      <c r="U170" t="str">
        <f>INDEX(Produtor_Silo[],MATCH(Demanda_Interna[[#This Row],[Silo]],Produtor_Silo[destino],0),3)</f>
        <v>RIO VERDE-GO</v>
      </c>
    </row>
    <row r="171" spans="1:21" x14ac:dyDescent="0.25">
      <c r="A171" t="s">
        <v>1656</v>
      </c>
      <c r="B171">
        <v>2</v>
      </c>
      <c r="C171">
        <v>971474.39999999991</v>
      </c>
      <c r="D171" t="s">
        <v>1657</v>
      </c>
      <c r="E171" t="s">
        <v>633</v>
      </c>
      <c r="F171">
        <v>1642518</v>
      </c>
      <c r="G171" s="7">
        <v>1642.518</v>
      </c>
      <c r="H171" t="s">
        <v>718</v>
      </c>
      <c r="I171" s="11">
        <v>2.63E-4</v>
      </c>
      <c r="J171" s="7">
        <v>0.6</v>
      </c>
      <c r="K171" t="s">
        <v>1485</v>
      </c>
      <c r="L171">
        <f>INDEX(Val_Min_CO2[],MATCH(Demanda_Interna[[#This Row],[Variaveis Decisão Transporte Silo-Mercado]],Val_Min_CO2[Variável],0),2)</f>
        <v>0</v>
      </c>
      <c r="M171">
        <f>INDEX(Val_min_Custo[],MATCH(Demanda_Interna[[#This Row],[Variaveis Decisão Transporte Silo-Mercado]],Val_min_Custo[Variável],0),2)</f>
        <v>0</v>
      </c>
      <c r="N171">
        <f>INDEX(ITERAC3[],MATCH(Demanda_Interna[[#This Row],[Variaveis Decisão Transporte Silo-Mercado]],ITERAC3[Variável],0),2)</f>
        <v>0</v>
      </c>
      <c r="O171">
        <f>INDEX(ITERAC6[],MATCH(Demanda_Interna[[#This Row],[Variaveis Decisão Transporte Silo-Mercado]],ITERAC6[Variável],0),2)</f>
        <v>0</v>
      </c>
      <c r="P171">
        <v>1.07</v>
      </c>
      <c r="Q171" t="str">
        <f>Demanda_Interna[[#This Row],[Mercado]]&amp;Demanda_Interna[[#This Row],[Periodo]]</f>
        <v>Santa Catarina2</v>
      </c>
      <c r="R171">
        <v>1116.67</v>
      </c>
      <c r="S171" t="str">
        <f>Demanda_Interna[[#This Row],[Mercado Estado]]&amp;Demanda_Interna[[#This Row],[Estado Silo]]</f>
        <v>SCGO</v>
      </c>
      <c r="T171" s="7">
        <f>Demanda_Interna[[#This Row],[ICMS]]*Demanda_Interna[[#This Row],[Coluna1]]</f>
        <v>1194.8369000000002</v>
      </c>
      <c r="U171" t="str">
        <f>INDEX(Produtor_Silo[],MATCH(Demanda_Interna[[#This Row],[Silo]],Produtor_Silo[destino],0),3)</f>
        <v>RIO VERDE-GO</v>
      </c>
    </row>
    <row r="172" spans="1:21" x14ac:dyDescent="0.25">
      <c r="A172" t="s">
        <v>1656</v>
      </c>
      <c r="B172">
        <v>2</v>
      </c>
      <c r="C172">
        <v>971474.39999999991</v>
      </c>
      <c r="D172" t="s">
        <v>1657</v>
      </c>
      <c r="E172" t="s">
        <v>634</v>
      </c>
      <c r="F172">
        <v>1738912</v>
      </c>
      <c r="G172" s="7">
        <v>1738.912</v>
      </c>
      <c r="H172" t="s">
        <v>718</v>
      </c>
      <c r="I172" s="11">
        <v>2.63E-4</v>
      </c>
      <c r="J172" s="7">
        <v>0.6</v>
      </c>
      <c r="K172" t="s">
        <v>1501</v>
      </c>
      <c r="L172">
        <f>INDEX(Val_Min_CO2[],MATCH(Demanda_Interna[[#This Row],[Variaveis Decisão Transporte Silo-Mercado]],Val_Min_CO2[Variável],0),2)</f>
        <v>0</v>
      </c>
      <c r="M172">
        <f>INDEX(Val_min_Custo[],MATCH(Demanda_Interna[[#This Row],[Variaveis Decisão Transporte Silo-Mercado]],Val_min_Custo[Variável],0),2)</f>
        <v>0</v>
      </c>
      <c r="N172">
        <f>INDEX(ITERAC3[],MATCH(Demanda_Interna[[#This Row],[Variaveis Decisão Transporte Silo-Mercado]],ITERAC3[Variável],0),2)</f>
        <v>0</v>
      </c>
      <c r="O172">
        <f>INDEX(ITERAC6[],MATCH(Demanda_Interna[[#This Row],[Variaveis Decisão Transporte Silo-Mercado]],ITERAC6[Variável],0),2)</f>
        <v>0</v>
      </c>
      <c r="P172">
        <v>1.07</v>
      </c>
      <c r="Q172" t="str">
        <f>Demanda_Interna[[#This Row],[Mercado]]&amp;Demanda_Interna[[#This Row],[Periodo]]</f>
        <v>Santa Catarina2</v>
      </c>
      <c r="R172">
        <v>1116.67</v>
      </c>
      <c r="S172" t="str">
        <f>Demanda_Interna[[#This Row],[Mercado Estado]]&amp;Demanda_Interna[[#This Row],[Estado Silo]]</f>
        <v>SCGO</v>
      </c>
      <c r="T172" s="7">
        <f>Demanda_Interna[[#This Row],[ICMS]]*Demanda_Interna[[#This Row],[Coluna1]]</f>
        <v>1194.8369000000002</v>
      </c>
      <c r="U172" t="str">
        <f>INDEX(Produtor_Silo[],MATCH(Demanda_Interna[[#This Row],[Silo]],Produtor_Silo[destino],0),3)</f>
        <v>RIO VERDE-GO</v>
      </c>
    </row>
    <row r="173" spans="1:21" x14ac:dyDescent="0.25">
      <c r="A173" t="s">
        <v>1656</v>
      </c>
      <c r="B173">
        <v>2</v>
      </c>
      <c r="C173">
        <v>971474.39999999991</v>
      </c>
      <c r="D173" t="s">
        <v>1657</v>
      </c>
      <c r="E173" t="s">
        <v>626</v>
      </c>
      <c r="F173">
        <v>2539260</v>
      </c>
      <c r="G173" s="7">
        <v>2539.2600000000002</v>
      </c>
      <c r="H173" t="s">
        <v>705</v>
      </c>
      <c r="I173" s="11">
        <v>2.63E-4</v>
      </c>
      <c r="J173" s="7">
        <v>0.6</v>
      </c>
      <c r="K173" t="s">
        <v>1517</v>
      </c>
      <c r="L173">
        <f>INDEX(Val_Min_CO2[],MATCH(Demanda_Interna[[#This Row],[Variaveis Decisão Transporte Silo-Mercado]],Val_Min_CO2[Variável],0),2)</f>
        <v>0</v>
      </c>
      <c r="M173">
        <f>INDEX(Val_min_Custo[],MATCH(Demanda_Interna[[#This Row],[Variaveis Decisão Transporte Silo-Mercado]],Val_min_Custo[Variável],0),2)</f>
        <v>0</v>
      </c>
      <c r="N173">
        <f>INDEX(ITERAC3[],MATCH(Demanda_Interna[[#This Row],[Variaveis Decisão Transporte Silo-Mercado]],ITERAC3[Variável],0),2)</f>
        <v>0</v>
      </c>
      <c r="O173">
        <f>INDEX(ITERAC6[],MATCH(Demanda_Interna[[#This Row],[Variaveis Decisão Transporte Silo-Mercado]],ITERAC6[Variável],0),2)</f>
        <v>0</v>
      </c>
      <c r="P173">
        <v>1.07</v>
      </c>
      <c r="Q173" t="str">
        <f>Demanda_Interna[[#This Row],[Mercado]]&amp;Demanda_Interna[[#This Row],[Periodo]]</f>
        <v>Santa Catarina2</v>
      </c>
      <c r="R173">
        <v>1116.67</v>
      </c>
      <c r="S173" t="str">
        <f>Demanda_Interna[[#This Row],[Mercado Estado]]&amp;Demanda_Interna[[#This Row],[Estado Silo]]</f>
        <v>SCMT</v>
      </c>
      <c r="T173" s="7">
        <f>Demanda_Interna[[#This Row],[ICMS]]*Demanda_Interna[[#This Row],[Coluna1]]</f>
        <v>1194.8369000000002</v>
      </c>
      <c r="U173" t="str">
        <f>INDEX(Produtor_Silo[],MATCH(Demanda_Interna[[#This Row],[Silo]],Produtor_Silo[destino],0),3)</f>
        <v>SORRISO-MT</v>
      </c>
    </row>
    <row r="174" spans="1:21" x14ac:dyDescent="0.25">
      <c r="A174" t="s">
        <v>1656</v>
      </c>
      <c r="B174">
        <v>2</v>
      </c>
      <c r="C174">
        <v>971474.39999999991</v>
      </c>
      <c r="D174" t="s">
        <v>1657</v>
      </c>
      <c r="E174" t="s">
        <v>627</v>
      </c>
      <c r="F174">
        <v>2510801</v>
      </c>
      <c r="G174" s="7">
        <v>2510.8009999999999</v>
      </c>
      <c r="H174" t="s">
        <v>705</v>
      </c>
      <c r="I174" s="11">
        <v>2.63E-4</v>
      </c>
      <c r="J174" s="7">
        <v>0.6</v>
      </c>
      <c r="K174" t="s">
        <v>1533</v>
      </c>
      <c r="L174">
        <f>INDEX(Val_Min_CO2[],MATCH(Demanda_Interna[[#This Row],[Variaveis Decisão Transporte Silo-Mercado]],Val_Min_CO2[Variável],0),2)</f>
        <v>0</v>
      </c>
      <c r="M174">
        <f>INDEX(Val_min_Custo[],MATCH(Demanda_Interna[[#This Row],[Variaveis Decisão Transporte Silo-Mercado]],Val_min_Custo[Variável],0),2)</f>
        <v>0</v>
      </c>
      <c r="N174">
        <f>INDEX(ITERAC3[],MATCH(Demanda_Interna[[#This Row],[Variaveis Decisão Transporte Silo-Mercado]],ITERAC3[Variável],0),2)</f>
        <v>0</v>
      </c>
      <c r="O174">
        <f>INDEX(ITERAC6[],MATCH(Demanda_Interna[[#This Row],[Variaveis Decisão Transporte Silo-Mercado]],ITERAC6[Variável],0),2)</f>
        <v>0</v>
      </c>
      <c r="P174">
        <v>1.07</v>
      </c>
      <c r="Q174" t="str">
        <f>Demanda_Interna[[#This Row],[Mercado]]&amp;Demanda_Interna[[#This Row],[Periodo]]</f>
        <v>Santa Catarina2</v>
      </c>
      <c r="R174">
        <v>1116.67</v>
      </c>
      <c r="S174" t="str">
        <f>Demanda_Interna[[#This Row],[Mercado Estado]]&amp;Demanda_Interna[[#This Row],[Estado Silo]]</f>
        <v>SCMT</v>
      </c>
      <c r="T174" s="7">
        <f>Demanda_Interna[[#This Row],[ICMS]]*Demanda_Interna[[#This Row],[Coluna1]]</f>
        <v>1194.8369000000002</v>
      </c>
      <c r="U174" t="str">
        <f>INDEX(Produtor_Silo[],MATCH(Demanda_Interna[[#This Row],[Silo]],Produtor_Silo[destino],0),3)</f>
        <v>SORRISO-MT</v>
      </c>
    </row>
    <row r="175" spans="1:21" x14ac:dyDescent="0.25">
      <c r="A175" t="s">
        <v>1656</v>
      </c>
      <c r="B175">
        <v>2</v>
      </c>
      <c r="C175">
        <v>971474.39999999991</v>
      </c>
      <c r="D175" t="s">
        <v>1657</v>
      </c>
      <c r="E175" t="s">
        <v>628</v>
      </c>
      <c r="F175">
        <v>2540946</v>
      </c>
      <c r="G175" s="7">
        <v>2540.9459999999999</v>
      </c>
      <c r="H175" t="s">
        <v>705</v>
      </c>
      <c r="I175" s="11">
        <v>2.63E-4</v>
      </c>
      <c r="J175" s="7">
        <v>0.6</v>
      </c>
      <c r="K175" t="s">
        <v>1549</v>
      </c>
      <c r="L175">
        <f>INDEX(Val_Min_CO2[],MATCH(Demanda_Interna[[#This Row],[Variaveis Decisão Transporte Silo-Mercado]],Val_Min_CO2[Variável],0),2)</f>
        <v>0</v>
      </c>
      <c r="M175">
        <f>INDEX(Val_min_Custo[],MATCH(Demanda_Interna[[#This Row],[Variaveis Decisão Transporte Silo-Mercado]],Val_min_Custo[Variável],0),2)</f>
        <v>0</v>
      </c>
      <c r="N175">
        <f>INDEX(ITERAC3[],MATCH(Demanda_Interna[[#This Row],[Variaveis Decisão Transporte Silo-Mercado]],ITERAC3[Variável],0),2)</f>
        <v>0</v>
      </c>
      <c r="O175">
        <f>INDEX(ITERAC6[],MATCH(Demanda_Interna[[#This Row],[Variaveis Decisão Transporte Silo-Mercado]],ITERAC6[Variável],0),2)</f>
        <v>0</v>
      </c>
      <c r="P175">
        <v>1.07</v>
      </c>
      <c r="Q175" t="str">
        <f>Demanda_Interna[[#This Row],[Mercado]]&amp;Demanda_Interna[[#This Row],[Periodo]]</f>
        <v>Santa Catarina2</v>
      </c>
      <c r="R175">
        <v>1116.67</v>
      </c>
      <c r="S175" t="str">
        <f>Demanda_Interna[[#This Row],[Mercado Estado]]&amp;Demanda_Interna[[#This Row],[Estado Silo]]</f>
        <v>SCMT</v>
      </c>
      <c r="T175" s="7">
        <f>Demanda_Interna[[#This Row],[ICMS]]*Demanda_Interna[[#This Row],[Coluna1]]</f>
        <v>1194.8369000000002</v>
      </c>
      <c r="U175" t="str">
        <f>INDEX(Produtor_Silo[],MATCH(Demanda_Interna[[#This Row],[Silo]],Produtor_Silo[destino],0),3)</f>
        <v>SORRISO-MT</v>
      </c>
    </row>
    <row r="176" spans="1:21" x14ac:dyDescent="0.25">
      <c r="A176" t="s">
        <v>1656</v>
      </c>
      <c r="B176">
        <v>2</v>
      </c>
      <c r="C176">
        <v>971474.39999999991</v>
      </c>
      <c r="D176" t="s">
        <v>1657</v>
      </c>
      <c r="E176" t="s">
        <v>650</v>
      </c>
      <c r="F176">
        <v>857329</v>
      </c>
      <c r="G176" s="7">
        <v>857.32899999999995</v>
      </c>
      <c r="H176" t="s">
        <v>712</v>
      </c>
      <c r="I176" s="11">
        <v>2.05E-4</v>
      </c>
      <c r="J176" s="7">
        <v>1</v>
      </c>
      <c r="K176" t="s">
        <v>1565</v>
      </c>
      <c r="L176">
        <f>INDEX(Val_Min_CO2[],MATCH(Demanda_Interna[[#This Row],[Variaveis Decisão Transporte Silo-Mercado]],Val_Min_CO2[Variável],0),2)</f>
        <v>896229.5</v>
      </c>
      <c r="M176">
        <f>INDEX(Val_min_Custo[],MATCH(Demanda_Interna[[#This Row],[Variaveis Decisão Transporte Silo-Mercado]],Val_min_Custo[Variável],0),2)</f>
        <v>582400</v>
      </c>
      <c r="N176">
        <f>INDEX(ITERAC3[],MATCH(Demanda_Interna[[#This Row],[Variaveis Decisão Transporte Silo-Mercado]],ITERAC3[Variável],0),2)</f>
        <v>582400</v>
      </c>
      <c r="O176">
        <f>INDEX(ITERAC6[],MATCH(Demanda_Interna[[#This Row],[Variaveis Decisão Transporte Silo-Mercado]],ITERAC6[Variável],0),2)</f>
        <v>457394.4</v>
      </c>
      <c r="P176">
        <v>1.1200000000000001</v>
      </c>
      <c r="Q176" t="str">
        <f>Demanda_Interna[[#This Row],[Mercado]]&amp;Demanda_Interna[[#This Row],[Periodo]]</f>
        <v>Santa Catarina2</v>
      </c>
      <c r="R176">
        <v>1116.67</v>
      </c>
      <c r="S176" t="str">
        <f>Demanda_Interna[[#This Row],[Mercado Estado]]&amp;Demanda_Interna[[#This Row],[Estado Silo]]</f>
        <v>SCPR</v>
      </c>
      <c r="T176" s="7">
        <f>Demanda_Interna[[#This Row],[ICMS]]*Demanda_Interna[[#This Row],[Coluna1]]</f>
        <v>1250.6704000000002</v>
      </c>
      <c r="U176" t="str">
        <f>INDEX(Produtor_Silo[],MATCH(Demanda_Interna[[#This Row],[Silo]],Produtor_Silo[destino],0),3)</f>
        <v>TOLEDO-PR</v>
      </c>
    </row>
    <row r="177" spans="1:21" x14ac:dyDescent="0.25">
      <c r="A177" t="s">
        <v>1656</v>
      </c>
      <c r="B177">
        <v>2</v>
      </c>
      <c r="C177">
        <v>971474.39999999991</v>
      </c>
      <c r="D177" t="s">
        <v>1657</v>
      </c>
      <c r="E177" t="s">
        <v>651</v>
      </c>
      <c r="F177">
        <v>862807</v>
      </c>
      <c r="G177" s="7">
        <v>862.80700000000002</v>
      </c>
      <c r="H177" t="s">
        <v>712</v>
      </c>
      <c r="I177" s="11">
        <v>2.05E-4</v>
      </c>
      <c r="J177" s="7">
        <v>1</v>
      </c>
      <c r="K177" t="s">
        <v>1581</v>
      </c>
      <c r="L177">
        <f>INDEX(Val_Min_CO2[],MATCH(Demanda_Interna[[#This Row],[Variaveis Decisão Transporte Silo-Mercado]],Val_Min_CO2[Variável],0),2)</f>
        <v>75244.899999999994</v>
      </c>
      <c r="M177">
        <f>INDEX(Val_min_Custo[],MATCH(Demanda_Interna[[#This Row],[Variaveis Decisão Transporte Silo-Mercado]],Val_min_Custo[Variável],0),2)</f>
        <v>389074.4</v>
      </c>
      <c r="N177">
        <f>INDEX(ITERAC3[],MATCH(Demanda_Interna[[#This Row],[Variaveis Decisão Transporte Silo-Mercado]],ITERAC3[Variável],0),2)</f>
        <v>389074.4</v>
      </c>
      <c r="O177">
        <f>INDEX(ITERAC6[],MATCH(Demanda_Interna[[#This Row],[Variaveis Decisão Transporte Silo-Mercado]],ITERAC6[Variável],0),2)</f>
        <v>0</v>
      </c>
      <c r="P177">
        <v>1.1200000000000001</v>
      </c>
      <c r="Q177" t="str">
        <f>Demanda_Interna[[#This Row],[Mercado]]&amp;Demanda_Interna[[#This Row],[Periodo]]</f>
        <v>Santa Catarina2</v>
      </c>
      <c r="R177">
        <v>1116.67</v>
      </c>
      <c r="S177" t="str">
        <f>Demanda_Interna[[#This Row],[Mercado Estado]]&amp;Demanda_Interna[[#This Row],[Estado Silo]]</f>
        <v>SCPR</v>
      </c>
      <c r="T177" s="7">
        <f>Demanda_Interna[[#This Row],[ICMS]]*Demanda_Interna[[#This Row],[Coluna1]]</f>
        <v>1250.6704000000002</v>
      </c>
      <c r="U177" t="str">
        <f>INDEX(Produtor_Silo[],MATCH(Demanda_Interna[[#This Row],[Silo]],Produtor_Silo[destino],0),3)</f>
        <v>TOLEDO-PR</v>
      </c>
    </row>
    <row r="178" spans="1:21" x14ac:dyDescent="0.25">
      <c r="A178" t="s">
        <v>1656</v>
      </c>
      <c r="B178">
        <v>2</v>
      </c>
      <c r="C178">
        <v>971474.39999999991</v>
      </c>
      <c r="D178" t="s">
        <v>1657</v>
      </c>
      <c r="E178" t="s">
        <v>652</v>
      </c>
      <c r="F178">
        <v>868713</v>
      </c>
      <c r="G178" s="7">
        <v>868.71299999999997</v>
      </c>
      <c r="H178" t="s">
        <v>712</v>
      </c>
      <c r="I178" s="11">
        <v>2.05E-4</v>
      </c>
      <c r="J178" s="7">
        <v>1</v>
      </c>
      <c r="K178" t="s">
        <v>1597</v>
      </c>
      <c r="L178">
        <f>INDEX(Val_Min_CO2[],MATCH(Demanda_Interna[[#This Row],[Variaveis Decisão Transporte Silo-Mercado]],Val_Min_CO2[Variável],0),2)</f>
        <v>0</v>
      </c>
      <c r="M178">
        <f>INDEX(Val_min_Custo[],MATCH(Demanda_Interna[[#This Row],[Variaveis Decisão Transporte Silo-Mercado]],Val_min_Custo[Variável],0),2)</f>
        <v>0</v>
      </c>
      <c r="N178">
        <f>INDEX(ITERAC3[],MATCH(Demanda_Interna[[#This Row],[Variaveis Decisão Transporte Silo-Mercado]],ITERAC3[Variável],0),2)</f>
        <v>0</v>
      </c>
      <c r="O178">
        <f>INDEX(ITERAC6[],MATCH(Demanda_Interna[[#This Row],[Variaveis Decisão Transporte Silo-Mercado]],ITERAC6[Variável],0),2)</f>
        <v>0</v>
      </c>
      <c r="P178">
        <v>1.1200000000000001</v>
      </c>
      <c r="Q178" t="str">
        <f>Demanda_Interna[[#This Row],[Mercado]]&amp;Demanda_Interna[[#This Row],[Periodo]]</f>
        <v>Santa Catarina2</v>
      </c>
      <c r="R178">
        <v>1116.67</v>
      </c>
      <c r="S178" t="str">
        <f>Demanda_Interna[[#This Row],[Mercado Estado]]&amp;Demanda_Interna[[#This Row],[Estado Silo]]</f>
        <v>SCPR</v>
      </c>
      <c r="T178" s="7">
        <f>Demanda_Interna[[#This Row],[ICMS]]*Demanda_Interna[[#This Row],[Coluna1]]</f>
        <v>1250.6704000000002</v>
      </c>
      <c r="U178" t="str">
        <f>INDEX(Produtor_Silo[],MATCH(Demanda_Interna[[#This Row],[Silo]],Produtor_Silo[destino],0),3)</f>
        <v>TOLEDO-PR</v>
      </c>
    </row>
    <row r="179" spans="1:21" x14ac:dyDescent="0.25">
      <c r="A179" t="s">
        <v>1656</v>
      </c>
      <c r="B179">
        <v>2</v>
      </c>
      <c r="C179">
        <v>971474.39999999991</v>
      </c>
      <c r="D179" t="s">
        <v>1657</v>
      </c>
      <c r="E179" t="s">
        <v>644</v>
      </c>
      <c r="F179">
        <v>1446199</v>
      </c>
      <c r="G179" s="7">
        <v>1446.1990000000001</v>
      </c>
      <c r="H179" t="s">
        <v>720</v>
      </c>
      <c r="I179" s="11">
        <v>2.63E-4</v>
      </c>
      <c r="J179" s="7">
        <v>0.6</v>
      </c>
      <c r="K179" t="s">
        <v>1613</v>
      </c>
      <c r="L179">
        <f>INDEX(Val_Min_CO2[],MATCH(Demanda_Interna[[#This Row],[Variaveis Decisão Transporte Silo-Mercado]],Val_Min_CO2[Variável],0),2)</f>
        <v>0</v>
      </c>
      <c r="M179">
        <f>INDEX(Val_min_Custo[],MATCH(Demanda_Interna[[#This Row],[Variaveis Decisão Transporte Silo-Mercado]],Val_min_Custo[Variável],0),2)</f>
        <v>0</v>
      </c>
      <c r="N179">
        <f>INDEX(ITERAC3[],MATCH(Demanda_Interna[[#This Row],[Variaveis Decisão Transporte Silo-Mercado]],ITERAC3[Variável],0),2)</f>
        <v>0</v>
      </c>
      <c r="O179">
        <f>INDEX(ITERAC6[],MATCH(Demanda_Interna[[#This Row],[Variaveis Decisão Transporte Silo-Mercado]],ITERAC6[Variável],0),2)</f>
        <v>0</v>
      </c>
      <c r="P179">
        <v>1.1200000000000001</v>
      </c>
      <c r="Q179" t="str">
        <f>Demanda_Interna[[#This Row],[Mercado]]&amp;Demanda_Interna[[#This Row],[Periodo]]</f>
        <v>Santa Catarina2</v>
      </c>
      <c r="R179">
        <v>1116.67</v>
      </c>
      <c r="S179" t="str">
        <f>Demanda_Interna[[#This Row],[Mercado Estado]]&amp;Demanda_Interna[[#This Row],[Estado Silo]]</f>
        <v>SCMG</v>
      </c>
      <c r="T179" s="7">
        <f>Demanda_Interna[[#This Row],[ICMS]]*Demanda_Interna[[#This Row],[Coluna1]]</f>
        <v>1250.6704000000002</v>
      </c>
      <c r="U179" t="str">
        <f>INDEX(Produtor_Silo[],MATCH(Demanda_Interna[[#This Row],[Silo]],Produtor_Silo[destino],0),3)</f>
        <v>UBERLÂNDIA-MG</v>
      </c>
    </row>
    <row r="180" spans="1:21" x14ac:dyDescent="0.25">
      <c r="A180" t="s">
        <v>1656</v>
      </c>
      <c r="B180">
        <v>2</v>
      </c>
      <c r="C180">
        <v>971474.39999999991</v>
      </c>
      <c r="D180" t="s">
        <v>1657</v>
      </c>
      <c r="E180" t="s">
        <v>645</v>
      </c>
      <c r="F180">
        <v>1445785</v>
      </c>
      <c r="G180" s="7">
        <v>1445.7850000000001</v>
      </c>
      <c r="H180" t="s">
        <v>720</v>
      </c>
      <c r="I180" s="11">
        <v>2.63E-4</v>
      </c>
      <c r="J180" s="7">
        <v>0.6</v>
      </c>
      <c r="K180" t="s">
        <v>1629</v>
      </c>
      <c r="L180">
        <f>INDEX(Val_Min_CO2[],MATCH(Demanda_Interna[[#This Row],[Variaveis Decisão Transporte Silo-Mercado]],Val_Min_CO2[Variável],0),2)</f>
        <v>0</v>
      </c>
      <c r="M180">
        <f>INDEX(Val_min_Custo[],MATCH(Demanda_Interna[[#This Row],[Variaveis Decisão Transporte Silo-Mercado]],Val_min_Custo[Variável],0),2)</f>
        <v>0</v>
      </c>
      <c r="N180">
        <f>INDEX(ITERAC3[],MATCH(Demanda_Interna[[#This Row],[Variaveis Decisão Transporte Silo-Mercado]],ITERAC3[Variável],0),2)</f>
        <v>0</v>
      </c>
      <c r="O180">
        <f>INDEX(ITERAC6[],MATCH(Demanda_Interna[[#This Row],[Variaveis Decisão Transporte Silo-Mercado]],ITERAC6[Variável],0),2)</f>
        <v>0</v>
      </c>
      <c r="P180">
        <v>1.1200000000000001</v>
      </c>
      <c r="Q180" t="str">
        <f>Demanda_Interna[[#This Row],[Mercado]]&amp;Demanda_Interna[[#This Row],[Periodo]]</f>
        <v>Santa Catarina2</v>
      </c>
      <c r="R180">
        <v>1116.67</v>
      </c>
      <c r="S180" t="str">
        <f>Demanda_Interna[[#This Row],[Mercado Estado]]&amp;Demanda_Interna[[#This Row],[Estado Silo]]</f>
        <v>SCMG</v>
      </c>
      <c r="T180" s="7">
        <f>Demanda_Interna[[#This Row],[ICMS]]*Demanda_Interna[[#This Row],[Coluna1]]</f>
        <v>1250.6704000000002</v>
      </c>
      <c r="U180" t="str">
        <f>INDEX(Produtor_Silo[],MATCH(Demanda_Interna[[#This Row],[Silo]],Produtor_Silo[destino],0),3)</f>
        <v>UBERLÂNDIA-MG</v>
      </c>
    </row>
    <row r="181" spans="1:21" x14ac:dyDescent="0.25">
      <c r="A181" t="s">
        <v>1656</v>
      </c>
      <c r="B181">
        <v>2</v>
      </c>
      <c r="C181">
        <v>971474.39999999991</v>
      </c>
      <c r="D181" t="s">
        <v>1657</v>
      </c>
      <c r="E181" t="s">
        <v>646</v>
      </c>
      <c r="F181">
        <v>1445046</v>
      </c>
      <c r="G181" s="7">
        <v>1445.046</v>
      </c>
      <c r="H181" t="s">
        <v>720</v>
      </c>
      <c r="I181" s="11">
        <v>2.63E-4</v>
      </c>
      <c r="J181" s="7">
        <v>0.6</v>
      </c>
      <c r="K181" t="s">
        <v>1645</v>
      </c>
      <c r="L181">
        <f>INDEX(Val_Min_CO2[],MATCH(Demanda_Interna[[#This Row],[Variaveis Decisão Transporte Silo-Mercado]],Val_Min_CO2[Variável],0),2)</f>
        <v>0</v>
      </c>
      <c r="M181">
        <f>INDEX(Val_min_Custo[],MATCH(Demanda_Interna[[#This Row],[Variaveis Decisão Transporte Silo-Mercado]],Val_min_Custo[Variável],0),2)</f>
        <v>0</v>
      </c>
      <c r="N181">
        <f>INDEX(ITERAC3[],MATCH(Demanda_Interna[[#This Row],[Variaveis Decisão Transporte Silo-Mercado]],ITERAC3[Variável],0),2)</f>
        <v>0</v>
      </c>
      <c r="O181">
        <f>INDEX(ITERAC6[],MATCH(Demanda_Interna[[#This Row],[Variaveis Decisão Transporte Silo-Mercado]],ITERAC6[Variável],0),2)</f>
        <v>0</v>
      </c>
      <c r="P181">
        <v>1.1200000000000001</v>
      </c>
      <c r="Q181" t="str">
        <f>Demanda_Interna[[#This Row],[Mercado]]&amp;Demanda_Interna[[#This Row],[Periodo]]</f>
        <v>Santa Catarina2</v>
      </c>
      <c r="R181">
        <v>1116.67</v>
      </c>
      <c r="S181" t="str">
        <f>Demanda_Interna[[#This Row],[Mercado Estado]]&amp;Demanda_Interna[[#This Row],[Estado Silo]]</f>
        <v>SCMG</v>
      </c>
      <c r="T181" s="7">
        <f>Demanda_Interna[[#This Row],[ICMS]]*Demanda_Interna[[#This Row],[Coluna1]]</f>
        <v>1250.6704000000002</v>
      </c>
      <c r="U181" t="str">
        <f>INDEX(Produtor_Silo[],MATCH(Demanda_Interna[[#This Row],[Silo]],Produtor_Silo[destino],0),3)</f>
        <v>UBERLÂNDIA-MG</v>
      </c>
    </row>
    <row r="182" spans="1:21" x14ac:dyDescent="0.25">
      <c r="A182" t="s">
        <v>1658</v>
      </c>
      <c r="B182">
        <v>2</v>
      </c>
      <c r="C182">
        <v>183874</v>
      </c>
      <c r="D182" t="s">
        <v>1659</v>
      </c>
      <c r="E182" t="s">
        <v>617</v>
      </c>
      <c r="F182">
        <v>3023011</v>
      </c>
      <c r="G182" s="7">
        <v>3023.011</v>
      </c>
      <c r="H182" t="s">
        <v>705</v>
      </c>
      <c r="I182" s="11">
        <v>2.63E-4</v>
      </c>
      <c r="J182" s="7">
        <v>0.6</v>
      </c>
      <c r="K182" t="s">
        <v>1075</v>
      </c>
      <c r="L182">
        <f>INDEX(Val_Min_CO2[],MATCH(Demanda_Interna[[#This Row],[Variaveis Decisão Transporte Silo-Mercado]],Val_Min_CO2[Variável],0),2)</f>
        <v>0</v>
      </c>
      <c r="M182">
        <f>INDEX(Val_min_Custo[],MATCH(Demanda_Interna[[#This Row],[Variaveis Decisão Transporte Silo-Mercado]],Val_min_Custo[Variável],0),2)</f>
        <v>0</v>
      </c>
      <c r="N182">
        <f>INDEX(ITERAC3[],MATCH(Demanda_Interna[[#This Row],[Variaveis Decisão Transporte Silo-Mercado]],ITERAC3[Variável],0),2)</f>
        <v>0</v>
      </c>
      <c r="O182">
        <f>INDEX(ITERAC6[],MATCH(Demanda_Interna[[#This Row],[Variaveis Decisão Transporte Silo-Mercado]],ITERAC6[Variável],0),2)</f>
        <v>0</v>
      </c>
      <c r="P182">
        <v>1.1200000000000001</v>
      </c>
      <c r="Q182" t="str">
        <f>Demanda_Interna[[#This Row],[Mercado]]&amp;Demanda_Interna[[#This Row],[Periodo]]</f>
        <v>Amapá2</v>
      </c>
      <c r="R182">
        <v>1116.67</v>
      </c>
      <c r="S182" t="str">
        <f>Demanda_Interna[[#This Row],[Mercado Estado]]&amp;Demanda_Interna[[#This Row],[Estado Silo]]</f>
        <v>AMMT</v>
      </c>
      <c r="T182" s="7">
        <f>Demanda_Interna[[#This Row],[ICMS]]*Demanda_Interna[[#This Row],[Coluna1]]</f>
        <v>1250.6704000000002</v>
      </c>
      <c r="U182" t="str">
        <f>INDEX(Produtor_Silo[],MATCH(Demanda_Interna[[#This Row],[Silo]],Produtor_Silo[destino],0),3)</f>
        <v>CAMPO NOVO DO PARECIS-MT</v>
      </c>
    </row>
    <row r="183" spans="1:21" x14ac:dyDescent="0.25">
      <c r="A183" t="s">
        <v>1658</v>
      </c>
      <c r="B183">
        <v>2</v>
      </c>
      <c r="C183">
        <v>183874</v>
      </c>
      <c r="D183" t="s">
        <v>1659</v>
      </c>
      <c r="E183" t="s">
        <v>618</v>
      </c>
      <c r="F183">
        <v>2985530</v>
      </c>
      <c r="G183" s="7">
        <v>2985.53</v>
      </c>
      <c r="H183" t="s">
        <v>705</v>
      </c>
      <c r="I183" s="11">
        <v>2.63E-4</v>
      </c>
      <c r="J183" s="7">
        <v>0.6</v>
      </c>
      <c r="K183" t="s">
        <v>1091</v>
      </c>
      <c r="L183">
        <f>INDEX(Val_Min_CO2[],MATCH(Demanda_Interna[[#This Row],[Variaveis Decisão Transporte Silo-Mercado]],Val_Min_CO2[Variável],0),2)</f>
        <v>0</v>
      </c>
      <c r="M183">
        <f>INDEX(Val_min_Custo[],MATCH(Demanda_Interna[[#This Row],[Variaveis Decisão Transporte Silo-Mercado]],Val_min_Custo[Variável],0),2)</f>
        <v>0</v>
      </c>
      <c r="N183">
        <f>INDEX(ITERAC3[],MATCH(Demanda_Interna[[#This Row],[Variaveis Decisão Transporte Silo-Mercado]],ITERAC3[Variável],0),2)</f>
        <v>0</v>
      </c>
      <c r="O183">
        <f>INDEX(ITERAC6[],MATCH(Demanda_Interna[[#This Row],[Variaveis Decisão Transporte Silo-Mercado]],ITERAC6[Variável],0),2)</f>
        <v>0</v>
      </c>
      <c r="P183">
        <v>1.1200000000000001</v>
      </c>
      <c r="Q183" t="str">
        <f>Demanda_Interna[[#This Row],[Mercado]]&amp;Demanda_Interna[[#This Row],[Periodo]]</f>
        <v>Amapá2</v>
      </c>
      <c r="R183">
        <v>1116.67</v>
      </c>
      <c r="S183" t="str">
        <f>Demanda_Interna[[#This Row],[Mercado Estado]]&amp;Demanda_Interna[[#This Row],[Estado Silo]]</f>
        <v>AMMT</v>
      </c>
      <c r="T183" s="7">
        <f>Demanda_Interna[[#This Row],[ICMS]]*Demanda_Interna[[#This Row],[Coluna1]]</f>
        <v>1250.6704000000002</v>
      </c>
      <c r="U183" t="str">
        <f>INDEX(Produtor_Silo[],MATCH(Demanda_Interna[[#This Row],[Silo]],Produtor_Silo[destino],0),3)</f>
        <v>CAMPO NOVO DO PARECIS-MT</v>
      </c>
    </row>
    <row r="184" spans="1:21" x14ac:dyDescent="0.25">
      <c r="A184" t="s">
        <v>1658</v>
      </c>
      <c r="B184">
        <v>2</v>
      </c>
      <c r="C184">
        <v>183874</v>
      </c>
      <c r="D184" t="s">
        <v>1659</v>
      </c>
      <c r="E184" t="s">
        <v>619</v>
      </c>
      <c r="F184">
        <v>3023062</v>
      </c>
      <c r="G184" s="7">
        <v>3023.0619999999999</v>
      </c>
      <c r="H184" t="s">
        <v>705</v>
      </c>
      <c r="I184" s="11">
        <v>2.63E-4</v>
      </c>
      <c r="J184" s="7">
        <v>0.6</v>
      </c>
      <c r="K184" t="s">
        <v>1107</v>
      </c>
      <c r="L184">
        <f>INDEX(Val_Min_CO2[],MATCH(Demanda_Interna[[#This Row],[Variaveis Decisão Transporte Silo-Mercado]],Val_Min_CO2[Variável],0),2)</f>
        <v>0</v>
      </c>
      <c r="M184">
        <f>INDEX(Val_min_Custo[],MATCH(Demanda_Interna[[#This Row],[Variaveis Decisão Transporte Silo-Mercado]],Val_min_Custo[Variável],0),2)</f>
        <v>0</v>
      </c>
      <c r="N184">
        <f>INDEX(ITERAC3[],MATCH(Demanda_Interna[[#This Row],[Variaveis Decisão Transporte Silo-Mercado]],ITERAC3[Variável],0),2)</f>
        <v>0</v>
      </c>
      <c r="O184">
        <f>INDEX(ITERAC6[],MATCH(Demanda_Interna[[#This Row],[Variaveis Decisão Transporte Silo-Mercado]],ITERAC6[Variável],0),2)</f>
        <v>0</v>
      </c>
      <c r="P184">
        <v>1.1200000000000001</v>
      </c>
      <c r="Q184" t="str">
        <f>Demanda_Interna[[#This Row],[Mercado]]&amp;Demanda_Interna[[#This Row],[Periodo]]</f>
        <v>Amapá2</v>
      </c>
      <c r="R184">
        <v>1116.67</v>
      </c>
      <c r="S184" t="str">
        <f>Demanda_Interna[[#This Row],[Mercado Estado]]&amp;Demanda_Interna[[#This Row],[Estado Silo]]</f>
        <v>AMMT</v>
      </c>
      <c r="T184" s="7">
        <f>Demanda_Interna[[#This Row],[ICMS]]*Demanda_Interna[[#This Row],[Coluna1]]</f>
        <v>1250.6704000000002</v>
      </c>
      <c r="U184" t="str">
        <f>INDEX(Produtor_Silo[],MATCH(Demanda_Interna[[#This Row],[Silo]],Produtor_Silo[destino],0),3)</f>
        <v>CAMPO NOVO DO PARECIS-MT</v>
      </c>
    </row>
    <row r="185" spans="1:21" x14ac:dyDescent="0.25">
      <c r="A185" t="s">
        <v>1658</v>
      </c>
      <c r="B185">
        <v>2</v>
      </c>
      <c r="C185">
        <v>183874</v>
      </c>
      <c r="D185" t="s">
        <v>1659</v>
      </c>
      <c r="E185" t="s">
        <v>647</v>
      </c>
      <c r="F185">
        <v>3768676</v>
      </c>
      <c r="G185" s="7">
        <v>3768.6759999999999</v>
      </c>
      <c r="H185" t="s">
        <v>712</v>
      </c>
      <c r="I185" s="11">
        <v>2.05E-4</v>
      </c>
      <c r="J185" s="7">
        <v>1</v>
      </c>
      <c r="K185" t="s">
        <v>1123</v>
      </c>
      <c r="L185">
        <f>INDEX(Val_Min_CO2[],MATCH(Demanda_Interna[[#This Row],[Variaveis Decisão Transporte Silo-Mercado]],Val_Min_CO2[Variável],0),2)</f>
        <v>0</v>
      </c>
      <c r="M185">
        <f>INDEX(Val_min_Custo[],MATCH(Demanda_Interna[[#This Row],[Variaveis Decisão Transporte Silo-Mercado]],Val_min_Custo[Variável],0),2)</f>
        <v>0</v>
      </c>
      <c r="N185">
        <f>INDEX(ITERAC3[],MATCH(Demanda_Interna[[#This Row],[Variaveis Decisão Transporte Silo-Mercado]],ITERAC3[Variável],0),2)</f>
        <v>0</v>
      </c>
      <c r="O185">
        <f>INDEX(ITERAC6[],MATCH(Demanda_Interna[[#This Row],[Variaveis Decisão Transporte Silo-Mercado]],ITERAC6[Variável],0),2)</f>
        <v>0</v>
      </c>
      <c r="P185">
        <v>1.1200000000000001</v>
      </c>
      <c r="Q185" t="str">
        <f>Demanda_Interna[[#This Row],[Mercado]]&amp;Demanda_Interna[[#This Row],[Periodo]]</f>
        <v>Amapá2</v>
      </c>
      <c r="R185">
        <v>1116.67</v>
      </c>
      <c r="S185" t="str">
        <f>Demanda_Interna[[#This Row],[Mercado Estado]]&amp;Demanda_Interna[[#This Row],[Estado Silo]]</f>
        <v>AMPR</v>
      </c>
      <c r="T185" s="7">
        <f>Demanda_Interna[[#This Row],[ICMS]]*Demanda_Interna[[#This Row],[Coluna1]]</f>
        <v>1250.6704000000002</v>
      </c>
      <c r="U185" t="str">
        <f>INDEX(Produtor_Silo[],MATCH(Demanda_Interna[[#This Row],[Silo]],Produtor_Silo[destino],0),3)</f>
        <v>CASCAVEL-PR</v>
      </c>
    </row>
    <row r="186" spans="1:21" x14ac:dyDescent="0.25">
      <c r="A186" t="s">
        <v>1658</v>
      </c>
      <c r="B186">
        <v>2</v>
      </c>
      <c r="C186">
        <v>183874</v>
      </c>
      <c r="D186" t="s">
        <v>1659</v>
      </c>
      <c r="E186" t="s">
        <v>648</v>
      </c>
      <c r="F186">
        <v>3767267</v>
      </c>
      <c r="G186" s="7">
        <v>3767.2669999999998</v>
      </c>
      <c r="H186" t="s">
        <v>712</v>
      </c>
      <c r="I186" s="11">
        <v>2.05E-4</v>
      </c>
      <c r="J186" s="7">
        <v>1</v>
      </c>
      <c r="K186" t="s">
        <v>1139</v>
      </c>
      <c r="L186">
        <f>INDEX(Val_Min_CO2[],MATCH(Demanda_Interna[[#This Row],[Variaveis Decisão Transporte Silo-Mercado]],Val_Min_CO2[Variável],0),2)</f>
        <v>0</v>
      </c>
      <c r="M186">
        <f>INDEX(Val_min_Custo[],MATCH(Demanda_Interna[[#This Row],[Variaveis Decisão Transporte Silo-Mercado]],Val_min_Custo[Variável],0),2)</f>
        <v>0</v>
      </c>
      <c r="N186">
        <f>INDEX(ITERAC3[],MATCH(Demanda_Interna[[#This Row],[Variaveis Decisão Transporte Silo-Mercado]],ITERAC3[Variável],0),2)</f>
        <v>0</v>
      </c>
      <c r="O186">
        <f>INDEX(ITERAC6[],MATCH(Demanda_Interna[[#This Row],[Variaveis Decisão Transporte Silo-Mercado]],ITERAC6[Variável],0),2)</f>
        <v>0</v>
      </c>
      <c r="P186">
        <v>1.1200000000000001</v>
      </c>
      <c r="Q186" t="str">
        <f>Demanda_Interna[[#This Row],[Mercado]]&amp;Demanda_Interna[[#This Row],[Periodo]]</f>
        <v>Amapá2</v>
      </c>
      <c r="R186">
        <v>1116.67</v>
      </c>
      <c r="S186" t="str">
        <f>Demanda_Interna[[#This Row],[Mercado Estado]]&amp;Demanda_Interna[[#This Row],[Estado Silo]]</f>
        <v>AMPR</v>
      </c>
      <c r="T186" s="7">
        <f>Demanda_Interna[[#This Row],[ICMS]]*Demanda_Interna[[#This Row],[Coluna1]]</f>
        <v>1250.6704000000002</v>
      </c>
      <c r="U186" t="str">
        <f>INDEX(Produtor_Silo[],MATCH(Demanda_Interna[[#This Row],[Silo]],Produtor_Silo[destino],0),3)</f>
        <v>CASCAVEL-PR</v>
      </c>
    </row>
    <row r="187" spans="1:21" x14ac:dyDescent="0.25">
      <c r="A187" t="s">
        <v>1658</v>
      </c>
      <c r="B187">
        <v>2</v>
      </c>
      <c r="C187">
        <v>183874</v>
      </c>
      <c r="D187" t="s">
        <v>1659</v>
      </c>
      <c r="E187" t="s">
        <v>649</v>
      </c>
      <c r="F187">
        <v>3765001</v>
      </c>
      <c r="G187" s="7">
        <v>3765.0010000000002</v>
      </c>
      <c r="H187" t="s">
        <v>712</v>
      </c>
      <c r="I187" s="11">
        <v>2.05E-4</v>
      </c>
      <c r="J187" s="7">
        <v>1</v>
      </c>
      <c r="K187" t="s">
        <v>1155</v>
      </c>
      <c r="L187">
        <f>INDEX(Val_Min_CO2[],MATCH(Demanda_Interna[[#This Row],[Variaveis Decisão Transporte Silo-Mercado]],Val_Min_CO2[Variável],0),2)</f>
        <v>0</v>
      </c>
      <c r="M187">
        <f>INDEX(Val_min_Custo[],MATCH(Demanda_Interna[[#This Row],[Variaveis Decisão Transporte Silo-Mercado]],Val_min_Custo[Variável],0),2)</f>
        <v>0</v>
      </c>
      <c r="N187">
        <f>INDEX(ITERAC3[],MATCH(Demanda_Interna[[#This Row],[Variaveis Decisão Transporte Silo-Mercado]],ITERAC3[Variável],0),2)</f>
        <v>0</v>
      </c>
      <c r="O187">
        <f>INDEX(ITERAC6[],MATCH(Demanda_Interna[[#This Row],[Variaveis Decisão Transporte Silo-Mercado]],ITERAC6[Variável],0),2)</f>
        <v>0</v>
      </c>
      <c r="P187">
        <v>1.1200000000000001</v>
      </c>
      <c r="Q187" t="str">
        <f>Demanda_Interna[[#This Row],[Mercado]]&amp;Demanda_Interna[[#This Row],[Periodo]]</f>
        <v>Amapá2</v>
      </c>
      <c r="R187">
        <v>1116.67</v>
      </c>
      <c r="S187" t="str">
        <f>Demanda_Interna[[#This Row],[Mercado Estado]]&amp;Demanda_Interna[[#This Row],[Estado Silo]]</f>
        <v>AMPR</v>
      </c>
      <c r="T187" s="7">
        <f>Demanda_Interna[[#This Row],[ICMS]]*Demanda_Interna[[#This Row],[Coluna1]]</f>
        <v>1250.6704000000002</v>
      </c>
      <c r="U187" t="str">
        <f>INDEX(Produtor_Silo[],MATCH(Demanda_Interna[[#This Row],[Silo]],Produtor_Silo[destino],0),3)</f>
        <v>CASCAVEL-PR</v>
      </c>
    </row>
    <row r="188" spans="1:21" x14ac:dyDescent="0.25">
      <c r="A188" t="s">
        <v>1658</v>
      </c>
      <c r="B188">
        <v>2</v>
      </c>
      <c r="C188">
        <v>183874</v>
      </c>
      <c r="D188" t="s">
        <v>1659</v>
      </c>
      <c r="E188" t="s">
        <v>635</v>
      </c>
      <c r="F188">
        <v>3612025</v>
      </c>
      <c r="G188" s="7">
        <v>3612.0250000000001</v>
      </c>
      <c r="H188" t="s">
        <v>715</v>
      </c>
      <c r="I188" s="11">
        <v>2.05E-4</v>
      </c>
      <c r="J188" s="7">
        <v>1</v>
      </c>
      <c r="K188" t="s">
        <v>1171</v>
      </c>
      <c r="L188">
        <f>INDEX(Val_Min_CO2[],MATCH(Demanda_Interna[[#This Row],[Variaveis Decisão Transporte Silo-Mercado]],Val_Min_CO2[Variável],0),2)</f>
        <v>0</v>
      </c>
      <c r="M188">
        <f>INDEX(Val_min_Custo[],MATCH(Demanda_Interna[[#This Row],[Variaveis Decisão Transporte Silo-Mercado]],Val_min_Custo[Variável],0),2)</f>
        <v>0</v>
      </c>
      <c r="N188">
        <f>INDEX(ITERAC3[],MATCH(Demanda_Interna[[#This Row],[Variaveis Decisão Transporte Silo-Mercado]],ITERAC3[Variável],0),2)</f>
        <v>0</v>
      </c>
      <c r="O188">
        <f>INDEX(ITERAC6[],MATCH(Demanda_Interna[[#This Row],[Variaveis Decisão Transporte Silo-Mercado]],ITERAC6[Variável],0),2)</f>
        <v>0</v>
      </c>
      <c r="P188">
        <v>1.1200000000000001</v>
      </c>
      <c r="Q188" t="str">
        <f>Demanda_Interna[[#This Row],[Mercado]]&amp;Demanda_Interna[[#This Row],[Periodo]]</f>
        <v>Amapá2</v>
      </c>
      <c r="R188">
        <v>1116.67</v>
      </c>
      <c r="S188" t="str">
        <f>Demanda_Interna[[#This Row],[Mercado Estado]]&amp;Demanda_Interna[[#This Row],[Estado Silo]]</f>
        <v>AMMS</v>
      </c>
      <c r="T188" s="7">
        <f>Demanda_Interna[[#This Row],[ICMS]]*Demanda_Interna[[#This Row],[Coluna1]]</f>
        <v>1250.6704000000002</v>
      </c>
      <c r="U188" t="str">
        <f>INDEX(Produtor_Silo[],MATCH(Demanda_Interna[[#This Row],[Silo]],Produtor_Silo[destino],0),3)</f>
        <v>DOURADOS-MS</v>
      </c>
    </row>
    <row r="189" spans="1:21" x14ac:dyDescent="0.25">
      <c r="A189" t="s">
        <v>1658</v>
      </c>
      <c r="B189">
        <v>2</v>
      </c>
      <c r="C189">
        <v>183874</v>
      </c>
      <c r="D189" t="s">
        <v>1659</v>
      </c>
      <c r="E189" t="s">
        <v>636</v>
      </c>
      <c r="F189">
        <v>3589257</v>
      </c>
      <c r="G189" s="7">
        <v>3589.2570000000001</v>
      </c>
      <c r="H189" t="s">
        <v>715</v>
      </c>
      <c r="I189" s="11">
        <v>2.05E-4</v>
      </c>
      <c r="J189" s="7">
        <v>1</v>
      </c>
      <c r="K189" t="s">
        <v>1187</v>
      </c>
      <c r="L189">
        <f>INDEX(Val_Min_CO2[],MATCH(Demanda_Interna[[#This Row],[Variaveis Decisão Transporte Silo-Mercado]],Val_Min_CO2[Variável],0),2)</f>
        <v>0</v>
      </c>
      <c r="M189">
        <f>INDEX(Val_min_Custo[],MATCH(Demanda_Interna[[#This Row],[Variaveis Decisão Transporte Silo-Mercado]],Val_min_Custo[Variável],0),2)</f>
        <v>0</v>
      </c>
      <c r="N189">
        <f>INDEX(ITERAC3[],MATCH(Demanda_Interna[[#This Row],[Variaveis Decisão Transporte Silo-Mercado]],ITERAC3[Variável],0),2)</f>
        <v>0</v>
      </c>
      <c r="O189">
        <f>INDEX(ITERAC6[],MATCH(Demanda_Interna[[#This Row],[Variaveis Decisão Transporte Silo-Mercado]],ITERAC6[Variável],0),2)</f>
        <v>0</v>
      </c>
      <c r="P189">
        <v>1.1200000000000001</v>
      </c>
      <c r="Q189" t="str">
        <f>Demanda_Interna[[#This Row],[Mercado]]&amp;Demanda_Interna[[#This Row],[Periodo]]</f>
        <v>Amapá2</v>
      </c>
      <c r="R189">
        <v>1116.67</v>
      </c>
      <c r="S189" t="str">
        <f>Demanda_Interna[[#This Row],[Mercado Estado]]&amp;Demanda_Interna[[#This Row],[Estado Silo]]</f>
        <v>AMMS</v>
      </c>
      <c r="T189" s="7">
        <f>Demanda_Interna[[#This Row],[ICMS]]*Demanda_Interna[[#This Row],[Coluna1]]</f>
        <v>1250.6704000000002</v>
      </c>
      <c r="U189" t="str">
        <f>INDEX(Produtor_Silo[],MATCH(Demanda_Interna[[#This Row],[Silo]],Produtor_Silo[destino],0),3)</f>
        <v>DOURADOS-MS</v>
      </c>
    </row>
    <row r="190" spans="1:21" x14ac:dyDescent="0.25">
      <c r="A190" t="s">
        <v>1658</v>
      </c>
      <c r="B190">
        <v>2</v>
      </c>
      <c r="C190">
        <v>183874</v>
      </c>
      <c r="D190" t="s">
        <v>1659</v>
      </c>
      <c r="E190" t="s">
        <v>637</v>
      </c>
      <c r="F190">
        <v>3606173</v>
      </c>
      <c r="G190" s="7">
        <v>3606.1729999999998</v>
      </c>
      <c r="H190" t="s">
        <v>715</v>
      </c>
      <c r="I190" s="11">
        <v>2.05E-4</v>
      </c>
      <c r="J190" s="7">
        <v>1</v>
      </c>
      <c r="K190" t="s">
        <v>1203</v>
      </c>
      <c r="L190">
        <f>INDEX(Val_Min_CO2[],MATCH(Demanda_Interna[[#This Row],[Variaveis Decisão Transporte Silo-Mercado]],Val_Min_CO2[Variável],0),2)</f>
        <v>0</v>
      </c>
      <c r="M190">
        <f>INDEX(Val_min_Custo[],MATCH(Demanda_Interna[[#This Row],[Variaveis Decisão Transporte Silo-Mercado]],Val_min_Custo[Variável],0),2)</f>
        <v>0</v>
      </c>
      <c r="N190">
        <f>INDEX(ITERAC3[],MATCH(Demanda_Interna[[#This Row],[Variaveis Decisão Transporte Silo-Mercado]],ITERAC3[Variável],0),2)</f>
        <v>0</v>
      </c>
      <c r="O190">
        <f>INDEX(ITERAC6[],MATCH(Demanda_Interna[[#This Row],[Variaveis Decisão Transporte Silo-Mercado]],ITERAC6[Variável],0),2)</f>
        <v>0</v>
      </c>
      <c r="P190">
        <v>1.1200000000000001</v>
      </c>
      <c r="Q190" t="str">
        <f>Demanda_Interna[[#This Row],[Mercado]]&amp;Demanda_Interna[[#This Row],[Periodo]]</f>
        <v>Amapá2</v>
      </c>
      <c r="R190">
        <v>1116.67</v>
      </c>
      <c r="S190" t="str">
        <f>Demanda_Interna[[#This Row],[Mercado Estado]]&amp;Demanda_Interna[[#This Row],[Estado Silo]]</f>
        <v>AMMS</v>
      </c>
      <c r="T190" s="7">
        <f>Demanda_Interna[[#This Row],[ICMS]]*Demanda_Interna[[#This Row],[Coluna1]]</f>
        <v>1250.6704000000002</v>
      </c>
      <c r="U190" t="str">
        <f>INDEX(Produtor_Silo[],MATCH(Demanda_Interna[[#This Row],[Silo]],Produtor_Silo[destino],0),3)</f>
        <v>DOURADOS-MS</v>
      </c>
    </row>
    <row r="191" spans="1:21" x14ac:dyDescent="0.25">
      <c r="A191" t="s">
        <v>1658</v>
      </c>
      <c r="B191">
        <v>2</v>
      </c>
      <c r="C191">
        <v>183874</v>
      </c>
      <c r="D191" t="s">
        <v>1659</v>
      </c>
      <c r="E191" t="s">
        <v>629</v>
      </c>
      <c r="F191">
        <v>2850826</v>
      </c>
      <c r="G191" s="7">
        <v>2850.826</v>
      </c>
      <c r="H191" t="s">
        <v>718</v>
      </c>
      <c r="I191" s="11">
        <v>2.63E-4</v>
      </c>
      <c r="J191" s="7">
        <v>0.6</v>
      </c>
      <c r="K191" t="s">
        <v>1219</v>
      </c>
      <c r="L191">
        <f>INDEX(Val_Min_CO2[],MATCH(Demanda_Interna[[#This Row],[Variaveis Decisão Transporte Silo-Mercado]],Val_Min_CO2[Variável],0),2)</f>
        <v>0</v>
      </c>
      <c r="M191">
        <f>INDEX(Val_min_Custo[],MATCH(Demanda_Interna[[#This Row],[Variaveis Decisão Transporte Silo-Mercado]],Val_min_Custo[Variável],0),2)</f>
        <v>0</v>
      </c>
      <c r="N191">
        <f>INDEX(ITERAC3[],MATCH(Demanda_Interna[[#This Row],[Variaveis Decisão Transporte Silo-Mercado]],ITERAC3[Variável],0),2)</f>
        <v>0</v>
      </c>
      <c r="O191">
        <f>INDEX(ITERAC6[],MATCH(Demanda_Interna[[#This Row],[Variaveis Decisão Transporte Silo-Mercado]],ITERAC6[Variável],0),2)</f>
        <v>0</v>
      </c>
      <c r="P191">
        <v>1.1200000000000001</v>
      </c>
      <c r="Q191" t="str">
        <f>Demanda_Interna[[#This Row],[Mercado]]&amp;Demanda_Interna[[#This Row],[Periodo]]</f>
        <v>Amapá2</v>
      </c>
      <c r="R191">
        <v>1116.67</v>
      </c>
      <c r="S191" t="str">
        <f>Demanda_Interna[[#This Row],[Mercado Estado]]&amp;Demanda_Interna[[#This Row],[Estado Silo]]</f>
        <v>AMGO</v>
      </c>
      <c r="T191" s="7">
        <f>Demanda_Interna[[#This Row],[ICMS]]*Demanda_Interna[[#This Row],[Coluna1]]</f>
        <v>1250.6704000000002</v>
      </c>
      <c r="U191" t="str">
        <f>INDEX(Produtor_Silo[],MATCH(Demanda_Interna[[#This Row],[Silo]],Produtor_Silo[destino],0),3)</f>
        <v>JATAÍ-GO</v>
      </c>
    </row>
    <row r="192" spans="1:21" x14ac:dyDescent="0.25">
      <c r="A192" t="s">
        <v>1658</v>
      </c>
      <c r="B192">
        <v>2</v>
      </c>
      <c r="C192">
        <v>183874</v>
      </c>
      <c r="D192" t="s">
        <v>1659</v>
      </c>
      <c r="E192" t="s">
        <v>630</v>
      </c>
      <c r="F192">
        <v>2850407</v>
      </c>
      <c r="G192" s="7">
        <v>2850.4070000000002</v>
      </c>
      <c r="H192" t="s">
        <v>718</v>
      </c>
      <c r="I192" s="11">
        <v>2.63E-4</v>
      </c>
      <c r="J192" s="7">
        <v>0.6</v>
      </c>
      <c r="K192" t="s">
        <v>1235</v>
      </c>
      <c r="L192">
        <f>INDEX(Val_Min_CO2[],MATCH(Demanda_Interna[[#This Row],[Variaveis Decisão Transporte Silo-Mercado]],Val_Min_CO2[Variável],0),2)</f>
        <v>0</v>
      </c>
      <c r="M192">
        <f>INDEX(Val_min_Custo[],MATCH(Demanda_Interna[[#This Row],[Variaveis Decisão Transporte Silo-Mercado]],Val_min_Custo[Variável],0),2)</f>
        <v>0</v>
      </c>
      <c r="N192">
        <f>INDEX(ITERAC3[],MATCH(Demanda_Interna[[#This Row],[Variaveis Decisão Transporte Silo-Mercado]],ITERAC3[Variável],0),2)</f>
        <v>0</v>
      </c>
      <c r="O192">
        <f>INDEX(ITERAC6[],MATCH(Demanda_Interna[[#This Row],[Variaveis Decisão Transporte Silo-Mercado]],ITERAC6[Variável],0),2)</f>
        <v>0</v>
      </c>
      <c r="P192">
        <v>1.1200000000000001</v>
      </c>
      <c r="Q192" t="str">
        <f>Demanda_Interna[[#This Row],[Mercado]]&amp;Demanda_Interna[[#This Row],[Periodo]]</f>
        <v>Amapá2</v>
      </c>
      <c r="R192">
        <v>1116.67</v>
      </c>
      <c r="S192" t="str">
        <f>Demanda_Interna[[#This Row],[Mercado Estado]]&amp;Demanda_Interna[[#This Row],[Estado Silo]]</f>
        <v>AMGO</v>
      </c>
      <c r="T192" s="7">
        <f>Demanda_Interna[[#This Row],[ICMS]]*Demanda_Interna[[#This Row],[Coluna1]]</f>
        <v>1250.6704000000002</v>
      </c>
      <c r="U192" t="str">
        <f>INDEX(Produtor_Silo[],MATCH(Demanda_Interna[[#This Row],[Silo]],Produtor_Silo[destino],0),3)</f>
        <v>JATAÍ-GO</v>
      </c>
    </row>
    <row r="193" spans="1:21" x14ac:dyDescent="0.25">
      <c r="A193" t="s">
        <v>1658</v>
      </c>
      <c r="B193">
        <v>2</v>
      </c>
      <c r="C193">
        <v>183874</v>
      </c>
      <c r="D193" t="s">
        <v>1659</v>
      </c>
      <c r="E193" t="s">
        <v>631</v>
      </c>
      <c r="F193">
        <v>2848357</v>
      </c>
      <c r="G193" s="7">
        <v>2848.357</v>
      </c>
      <c r="H193" t="s">
        <v>718</v>
      </c>
      <c r="I193" s="11">
        <v>2.63E-4</v>
      </c>
      <c r="J193" s="7">
        <v>0.6</v>
      </c>
      <c r="K193" t="s">
        <v>1251</v>
      </c>
      <c r="L193">
        <f>INDEX(Val_Min_CO2[],MATCH(Demanda_Interna[[#This Row],[Variaveis Decisão Transporte Silo-Mercado]],Val_Min_CO2[Variável],0),2)</f>
        <v>0</v>
      </c>
      <c r="M193">
        <f>INDEX(Val_min_Custo[],MATCH(Demanda_Interna[[#This Row],[Variaveis Decisão Transporte Silo-Mercado]],Val_min_Custo[Variável],0),2)</f>
        <v>0</v>
      </c>
      <c r="N193">
        <f>INDEX(ITERAC3[],MATCH(Demanda_Interna[[#This Row],[Variaveis Decisão Transporte Silo-Mercado]],ITERAC3[Variável],0),2)</f>
        <v>0</v>
      </c>
      <c r="O193">
        <f>INDEX(ITERAC6[],MATCH(Demanda_Interna[[#This Row],[Variaveis Decisão Transporte Silo-Mercado]],ITERAC6[Variável],0),2)</f>
        <v>0</v>
      </c>
      <c r="P193">
        <v>1.1200000000000001</v>
      </c>
      <c r="Q193" t="str">
        <f>Demanda_Interna[[#This Row],[Mercado]]&amp;Demanda_Interna[[#This Row],[Periodo]]</f>
        <v>Amapá2</v>
      </c>
      <c r="R193">
        <v>1116.67</v>
      </c>
      <c r="S193" t="str">
        <f>Demanda_Interna[[#This Row],[Mercado Estado]]&amp;Demanda_Interna[[#This Row],[Estado Silo]]</f>
        <v>AMGO</v>
      </c>
      <c r="T193" s="7">
        <f>Demanda_Interna[[#This Row],[ICMS]]*Demanda_Interna[[#This Row],[Coluna1]]</f>
        <v>1250.6704000000002</v>
      </c>
      <c r="U193" t="str">
        <f>INDEX(Produtor_Silo[],MATCH(Demanda_Interna[[#This Row],[Silo]],Produtor_Silo[destino],0),3)</f>
        <v>JATAÍ-GO</v>
      </c>
    </row>
    <row r="194" spans="1:21" x14ac:dyDescent="0.25">
      <c r="A194" t="s">
        <v>1658</v>
      </c>
      <c r="B194">
        <v>2</v>
      </c>
      <c r="C194">
        <v>183874</v>
      </c>
      <c r="D194" t="s">
        <v>1659</v>
      </c>
      <c r="E194" t="s">
        <v>638</v>
      </c>
      <c r="F194">
        <v>3574614</v>
      </c>
      <c r="G194" s="7">
        <v>3574.614</v>
      </c>
      <c r="H194" t="s">
        <v>715</v>
      </c>
      <c r="I194" s="11">
        <v>2.05E-4</v>
      </c>
      <c r="J194" s="7">
        <v>1</v>
      </c>
      <c r="K194" t="s">
        <v>1267</v>
      </c>
      <c r="L194">
        <f>INDEX(Val_Min_CO2[],MATCH(Demanda_Interna[[#This Row],[Variaveis Decisão Transporte Silo-Mercado]],Val_Min_CO2[Variável],0),2)</f>
        <v>0</v>
      </c>
      <c r="M194">
        <f>INDEX(Val_min_Custo[],MATCH(Demanda_Interna[[#This Row],[Variaveis Decisão Transporte Silo-Mercado]],Val_min_Custo[Variável],0),2)</f>
        <v>0</v>
      </c>
      <c r="N194">
        <f>INDEX(ITERAC3[],MATCH(Demanda_Interna[[#This Row],[Variaveis Decisão Transporte Silo-Mercado]],ITERAC3[Variável],0),2)</f>
        <v>0</v>
      </c>
      <c r="O194">
        <f>INDEX(ITERAC6[],MATCH(Demanda_Interna[[#This Row],[Variaveis Decisão Transporte Silo-Mercado]],ITERAC6[Variável],0),2)</f>
        <v>0</v>
      </c>
      <c r="P194">
        <v>1.1200000000000001</v>
      </c>
      <c r="Q194" t="str">
        <f>Demanda_Interna[[#This Row],[Mercado]]&amp;Demanda_Interna[[#This Row],[Periodo]]</f>
        <v>Amapá2</v>
      </c>
      <c r="R194">
        <v>1116.67</v>
      </c>
      <c r="S194" t="str">
        <f>Demanda_Interna[[#This Row],[Mercado Estado]]&amp;Demanda_Interna[[#This Row],[Estado Silo]]</f>
        <v>AMMS</v>
      </c>
      <c r="T194" s="7">
        <f>Demanda_Interna[[#This Row],[ICMS]]*Demanda_Interna[[#This Row],[Coluna1]]</f>
        <v>1250.6704000000002</v>
      </c>
      <c r="U194" t="str">
        <f>INDEX(Produtor_Silo[],MATCH(Demanda_Interna[[#This Row],[Silo]],Produtor_Silo[destino],0),3)</f>
        <v>MARACAJU-MS</v>
      </c>
    </row>
    <row r="195" spans="1:21" x14ac:dyDescent="0.25">
      <c r="A195" t="s">
        <v>1658</v>
      </c>
      <c r="B195">
        <v>2</v>
      </c>
      <c r="C195">
        <v>183874</v>
      </c>
      <c r="D195" t="s">
        <v>1659</v>
      </c>
      <c r="E195" t="s">
        <v>639</v>
      </c>
      <c r="F195">
        <v>3576024</v>
      </c>
      <c r="G195" s="7">
        <v>3576.0239999999999</v>
      </c>
      <c r="H195" t="s">
        <v>715</v>
      </c>
      <c r="I195" s="11">
        <v>2.05E-4</v>
      </c>
      <c r="J195" s="7">
        <v>1</v>
      </c>
      <c r="K195" t="s">
        <v>1283</v>
      </c>
      <c r="L195">
        <f>INDEX(Val_Min_CO2[],MATCH(Demanda_Interna[[#This Row],[Variaveis Decisão Transporte Silo-Mercado]],Val_Min_CO2[Variável],0),2)</f>
        <v>0</v>
      </c>
      <c r="M195">
        <f>INDEX(Val_min_Custo[],MATCH(Demanda_Interna[[#This Row],[Variaveis Decisão Transporte Silo-Mercado]],Val_min_Custo[Variável],0),2)</f>
        <v>0</v>
      </c>
      <c r="N195">
        <f>INDEX(ITERAC3[],MATCH(Demanda_Interna[[#This Row],[Variaveis Decisão Transporte Silo-Mercado]],ITERAC3[Variável],0),2)</f>
        <v>0</v>
      </c>
      <c r="O195">
        <f>INDEX(ITERAC6[],MATCH(Demanda_Interna[[#This Row],[Variaveis Decisão Transporte Silo-Mercado]],ITERAC6[Variável],0),2)</f>
        <v>0</v>
      </c>
      <c r="P195">
        <v>1.1200000000000001</v>
      </c>
      <c r="Q195" t="str">
        <f>Demanda_Interna[[#This Row],[Mercado]]&amp;Demanda_Interna[[#This Row],[Periodo]]</f>
        <v>Amapá2</v>
      </c>
      <c r="R195">
        <v>1116.67</v>
      </c>
      <c r="S195" t="str">
        <f>Demanda_Interna[[#This Row],[Mercado Estado]]&amp;Demanda_Interna[[#This Row],[Estado Silo]]</f>
        <v>AMMS</v>
      </c>
      <c r="T195" s="7">
        <f>Demanda_Interna[[#This Row],[ICMS]]*Demanda_Interna[[#This Row],[Coluna1]]</f>
        <v>1250.6704000000002</v>
      </c>
      <c r="U195" t="str">
        <f>INDEX(Produtor_Silo[],MATCH(Demanda_Interna[[#This Row],[Silo]],Produtor_Silo[destino],0),3)</f>
        <v>MARACAJU-MS</v>
      </c>
    </row>
    <row r="196" spans="1:21" x14ac:dyDescent="0.25">
      <c r="A196" t="s">
        <v>1658</v>
      </c>
      <c r="B196">
        <v>2</v>
      </c>
      <c r="C196">
        <v>183874</v>
      </c>
      <c r="D196" t="s">
        <v>1659</v>
      </c>
      <c r="E196" t="s">
        <v>640</v>
      </c>
      <c r="F196">
        <v>3543109</v>
      </c>
      <c r="G196" s="7">
        <v>3543.1089999999999</v>
      </c>
      <c r="H196" t="s">
        <v>715</v>
      </c>
      <c r="I196" s="11">
        <v>2.05E-4</v>
      </c>
      <c r="J196" s="7">
        <v>1</v>
      </c>
      <c r="K196" t="s">
        <v>1299</v>
      </c>
      <c r="L196">
        <f>INDEX(Val_Min_CO2[],MATCH(Demanda_Interna[[#This Row],[Variaveis Decisão Transporte Silo-Mercado]],Val_Min_CO2[Variável],0),2)</f>
        <v>0</v>
      </c>
      <c r="M196">
        <f>INDEX(Val_min_Custo[],MATCH(Demanda_Interna[[#This Row],[Variaveis Decisão Transporte Silo-Mercado]],Val_min_Custo[Variável],0),2)</f>
        <v>0</v>
      </c>
      <c r="N196">
        <f>INDEX(ITERAC3[],MATCH(Demanda_Interna[[#This Row],[Variaveis Decisão Transporte Silo-Mercado]],ITERAC3[Variável],0),2)</f>
        <v>0</v>
      </c>
      <c r="O196">
        <f>INDEX(ITERAC6[],MATCH(Demanda_Interna[[#This Row],[Variaveis Decisão Transporte Silo-Mercado]],ITERAC6[Variável],0),2)</f>
        <v>0</v>
      </c>
      <c r="P196">
        <v>1.1200000000000001</v>
      </c>
      <c r="Q196" t="str">
        <f>Demanda_Interna[[#This Row],[Mercado]]&amp;Demanda_Interna[[#This Row],[Periodo]]</f>
        <v>Amapá2</v>
      </c>
      <c r="R196">
        <v>1116.67</v>
      </c>
      <c r="S196" t="str">
        <f>Demanda_Interna[[#This Row],[Mercado Estado]]&amp;Demanda_Interna[[#This Row],[Estado Silo]]</f>
        <v>AMMS</v>
      </c>
      <c r="T196" s="7">
        <f>Demanda_Interna[[#This Row],[ICMS]]*Demanda_Interna[[#This Row],[Coluna1]]</f>
        <v>1250.6704000000002</v>
      </c>
      <c r="U196" t="str">
        <f>INDEX(Produtor_Silo[],MATCH(Demanda_Interna[[#This Row],[Silo]],Produtor_Silo[destino],0),3)</f>
        <v>MARACAJU-MS</v>
      </c>
    </row>
    <row r="197" spans="1:21" x14ac:dyDescent="0.25">
      <c r="A197" t="s">
        <v>1658</v>
      </c>
      <c r="B197">
        <v>2</v>
      </c>
      <c r="C197">
        <v>183874</v>
      </c>
      <c r="D197" t="s">
        <v>1659</v>
      </c>
      <c r="E197" t="s">
        <v>620</v>
      </c>
      <c r="F197">
        <v>2760248</v>
      </c>
      <c r="G197" s="7">
        <v>2760.248</v>
      </c>
      <c r="H197" t="s">
        <v>705</v>
      </c>
      <c r="I197" s="11">
        <v>2.63E-4</v>
      </c>
      <c r="J197" s="7">
        <v>0.6</v>
      </c>
      <c r="K197" t="s">
        <v>1315</v>
      </c>
      <c r="L197">
        <f>INDEX(Val_Min_CO2[],MATCH(Demanda_Interna[[#This Row],[Variaveis Decisão Transporte Silo-Mercado]],Val_Min_CO2[Variável],0),2)</f>
        <v>0</v>
      </c>
      <c r="M197">
        <f>INDEX(Val_min_Custo[],MATCH(Demanda_Interna[[#This Row],[Variaveis Decisão Transporte Silo-Mercado]],Val_min_Custo[Variável],0),2)</f>
        <v>0</v>
      </c>
      <c r="N197">
        <f>INDEX(ITERAC3[],MATCH(Demanda_Interna[[#This Row],[Variaveis Decisão Transporte Silo-Mercado]],ITERAC3[Variável],0),2)</f>
        <v>0</v>
      </c>
      <c r="O197">
        <f>INDEX(ITERAC6[],MATCH(Demanda_Interna[[#This Row],[Variaveis Decisão Transporte Silo-Mercado]],ITERAC6[Variável],0),2)</f>
        <v>0</v>
      </c>
      <c r="P197">
        <v>1.1200000000000001</v>
      </c>
      <c r="Q197" t="str">
        <f>Demanda_Interna[[#This Row],[Mercado]]&amp;Demanda_Interna[[#This Row],[Periodo]]</f>
        <v>Amapá2</v>
      </c>
      <c r="R197">
        <v>1116.67</v>
      </c>
      <c r="S197" t="str">
        <f>Demanda_Interna[[#This Row],[Mercado Estado]]&amp;Demanda_Interna[[#This Row],[Estado Silo]]</f>
        <v>AMMT</v>
      </c>
      <c r="T197" s="7">
        <f>Demanda_Interna[[#This Row],[ICMS]]*Demanda_Interna[[#This Row],[Coluna1]]</f>
        <v>1250.6704000000002</v>
      </c>
      <c r="U197" t="str">
        <f>INDEX(Produtor_Silo[],MATCH(Demanda_Interna[[#This Row],[Silo]],Produtor_Silo[destino],0),3)</f>
        <v>NOVA MUTUM-MT</v>
      </c>
    </row>
    <row r="198" spans="1:21" x14ac:dyDescent="0.25">
      <c r="A198" t="s">
        <v>1658</v>
      </c>
      <c r="B198">
        <v>2</v>
      </c>
      <c r="C198">
        <v>183874</v>
      </c>
      <c r="D198" t="s">
        <v>1659</v>
      </c>
      <c r="E198" t="s">
        <v>621</v>
      </c>
      <c r="F198">
        <v>2753708</v>
      </c>
      <c r="G198" s="7">
        <v>2753.7080000000001</v>
      </c>
      <c r="H198" t="s">
        <v>705</v>
      </c>
      <c r="I198" s="11">
        <v>2.63E-4</v>
      </c>
      <c r="J198" s="7">
        <v>0.6</v>
      </c>
      <c r="K198" t="s">
        <v>1331</v>
      </c>
      <c r="L198">
        <f>INDEX(Val_Min_CO2[],MATCH(Demanda_Interna[[#This Row],[Variaveis Decisão Transporte Silo-Mercado]],Val_Min_CO2[Variável],0),2)</f>
        <v>0</v>
      </c>
      <c r="M198">
        <f>INDEX(Val_min_Custo[],MATCH(Demanda_Interna[[#This Row],[Variaveis Decisão Transporte Silo-Mercado]],Val_min_Custo[Variável],0),2)</f>
        <v>0</v>
      </c>
      <c r="N198">
        <f>INDEX(ITERAC3[],MATCH(Demanda_Interna[[#This Row],[Variaveis Decisão Transporte Silo-Mercado]],ITERAC3[Variável],0),2)</f>
        <v>0</v>
      </c>
      <c r="O198">
        <f>INDEX(ITERAC6[],MATCH(Demanda_Interna[[#This Row],[Variaveis Decisão Transporte Silo-Mercado]],ITERAC6[Variável],0),2)</f>
        <v>0</v>
      </c>
      <c r="P198">
        <v>1.1200000000000001</v>
      </c>
      <c r="Q198" t="str">
        <f>Demanda_Interna[[#This Row],[Mercado]]&amp;Demanda_Interna[[#This Row],[Periodo]]</f>
        <v>Amapá2</v>
      </c>
      <c r="R198">
        <v>1116.67</v>
      </c>
      <c r="S198" t="str">
        <f>Demanda_Interna[[#This Row],[Mercado Estado]]&amp;Demanda_Interna[[#This Row],[Estado Silo]]</f>
        <v>AMMT</v>
      </c>
      <c r="T198" s="7">
        <f>Demanda_Interna[[#This Row],[ICMS]]*Demanda_Interna[[#This Row],[Coluna1]]</f>
        <v>1250.6704000000002</v>
      </c>
      <c r="U198" t="str">
        <f>INDEX(Produtor_Silo[],MATCH(Demanda_Interna[[#This Row],[Silo]],Produtor_Silo[destino],0),3)</f>
        <v>NOVA MUTUM-MT</v>
      </c>
    </row>
    <row r="199" spans="1:21" x14ac:dyDescent="0.25">
      <c r="A199" t="s">
        <v>1658</v>
      </c>
      <c r="B199">
        <v>2</v>
      </c>
      <c r="C199">
        <v>183874</v>
      </c>
      <c r="D199" t="s">
        <v>1659</v>
      </c>
      <c r="E199" t="s">
        <v>622</v>
      </c>
      <c r="F199">
        <v>2761472</v>
      </c>
      <c r="G199" s="7">
        <v>2761.4720000000002</v>
      </c>
      <c r="H199" t="s">
        <v>705</v>
      </c>
      <c r="I199" s="11">
        <v>2.63E-4</v>
      </c>
      <c r="J199" s="7">
        <v>0.6</v>
      </c>
      <c r="K199" t="s">
        <v>1347</v>
      </c>
      <c r="L199">
        <f>INDEX(Val_Min_CO2[],MATCH(Demanda_Interna[[#This Row],[Variaveis Decisão Transporte Silo-Mercado]],Val_Min_CO2[Variável],0),2)</f>
        <v>0</v>
      </c>
      <c r="M199">
        <f>INDEX(Val_min_Custo[],MATCH(Demanda_Interna[[#This Row],[Variaveis Decisão Transporte Silo-Mercado]],Val_min_Custo[Variável],0),2)</f>
        <v>0</v>
      </c>
      <c r="N199">
        <f>INDEX(ITERAC3[],MATCH(Demanda_Interna[[#This Row],[Variaveis Decisão Transporte Silo-Mercado]],ITERAC3[Variável],0),2)</f>
        <v>0</v>
      </c>
      <c r="O199">
        <f>INDEX(ITERAC6[],MATCH(Demanda_Interna[[#This Row],[Variaveis Decisão Transporte Silo-Mercado]],ITERAC6[Variável],0),2)</f>
        <v>0</v>
      </c>
      <c r="P199">
        <v>1.1200000000000001</v>
      </c>
      <c r="Q199" t="str">
        <f>Demanda_Interna[[#This Row],[Mercado]]&amp;Demanda_Interna[[#This Row],[Periodo]]</f>
        <v>Amapá2</v>
      </c>
      <c r="R199">
        <v>1116.67</v>
      </c>
      <c r="S199" t="str">
        <f>Demanda_Interna[[#This Row],[Mercado Estado]]&amp;Demanda_Interna[[#This Row],[Estado Silo]]</f>
        <v>AMMT</v>
      </c>
      <c r="T199" s="7">
        <f>Demanda_Interna[[#This Row],[ICMS]]*Demanda_Interna[[#This Row],[Coluna1]]</f>
        <v>1250.6704000000002</v>
      </c>
      <c r="U199" t="str">
        <f>INDEX(Produtor_Silo[],MATCH(Demanda_Interna[[#This Row],[Silo]],Produtor_Silo[destino],0),3)</f>
        <v>NOVA MUTUM-MT</v>
      </c>
    </row>
    <row r="200" spans="1:21" x14ac:dyDescent="0.25">
      <c r="A200" t="s">
        <v>1658</v>
      </c>
      <c r="B200">
        <v>2</v>
      </c>
      <c r="C200">
        <v>183874</v>
      </c>
      <c r="D200" t="s">
        <v>1659</v>
      </c>
      <c r="E200" t="s">
        <v>623</v>
      </c>
      <c r="F200">
        <v>2688041</v>
      </c>
      <c r="G200" s="7">
        <v>2688.0410000000002</v>
      </c>
      <c r="H200" t="s">
        <v>705</v>
      </c>
      <c r="I200" s="11">
        <v>2.63E-4</v>
      </c>
      <c r="J200" s="7">
        <v>0.6</v>
      </c>
      <c r="K200" t="s">
        <v>1363</v>
      </c>
      <c r="L200">
        <f>INDEX(Val_Min_CO2[],MATCH(Demanda_Interna[[#This Row],[Variaveis Decisão Transporte Silo-Mercado]],Val_Min_CO2[Variável],0),2)</f>
        <v>0</v>
      </c>
      <c r="M200">
        <f>INDEX(Val_min_Custo[],MATCH(Demanda_Interna[[#This Row],[Variaveis Decisão Transporte Silo-Mercado]],Val_min_Custo[Variável],0),2)</f>
        <v>0</v>
      </c>
      <c r="N200">
        <f>INDEX(ITERAC3[],MATCH(Demanda_Interna[[#This Row],[Variaveis Decisão Transporte Silo-Mercado]],ITERAC3[Variável],0),2)</f>
        <v>0</v>
      </c>
      <c r="O200">
        <f>INDEX(ITERAC6[],MATCH(Demanda_Interna[[#This Row],[Variaveis Decisão Transporte Silo-Mercado]],ITERAC6[Variável],0),2)</f>
        <v>0</v>
      </c>
      <c r="P200">
        <v>1.1200000000000001</v>
      </c>
      <c r="Q200" t="str">
        <f>Demanda_Interna[[#This Row],[Mercado]]&amp;Demanda_Interna[[#This Row],[Periodo]]</f>
        <v>Amapá2</v>
      </c>
      <c r="R200">
        <v>1116.67</v>
      </c>
      <c r="S200" t="str">
        <f>Demanda_Interna[[#This Row],[Mercado Estado]]&amp;Demanda_Interna[[#This Row],[Estado Silo]]</f>
        <v>AMMT</v>
      </c>
      <c r="T200" s="7">
        <f>Demanda_Interna[[#This Row],[ICMS]]*Demanda_Interna[[#This Row],[Coluna1]]</f>
        <v>1250.6704000000002</v>
      </c>
      <c r="U200" t="str">
        <f>INDEX(Produtor_Silo[],MATCH(Demanda_Interna[[#This Row],[Silo]],Produtor_Silo[destino],0),3)</f>
        <v>NOVA UBIRATÃ-MT</v>
      </c>
    </row>
    <row r="201" spans="1:21" x14ac:dyDescent="0.25">
      <c r="A201" t="s">
        <v>1658</v>
      </c>
      <c r="B201">
        <v>2</v>
      </c>
      <c r="C201">
        <v>183874</v>
      </c>
      <c r="D201" t="s">
        <v>1659</v>
      </c>
      <c r="E201" t="s">
        <v>624</v>
      </c>
      <c r="F201">
        <v>2719909</v>
      </c>
      <c r="G201" s="7">
        <v>2719.9090000000001</v>
      </c>
      <c r="H201" t="s">
        <v>705</v>
      </c>
      <c r="I201" s="11">
        <v>2.63E-4</v>
      </c>
      <c r="J201" s="7">
        <v>0.6</v>
      </c>
      <c r="K201" t="s">
        <v>1379</v>
      </c>
      <c r="L201">
        <f>INDEX(Val_Min_CO2[],MATCH(Demanda_Interna[[#This Row],[Variaveis Decisão Transporte Silo-Mercado]],Val_Min_CO2[Variável],0),2)</f>
        <v>0</v>
      </c>
      <c r="M201">
        <f>INDEX(Val_min_Custo[],MATCH(Demanda_Interna[[#This Row],[Variaveis Decisão Transporte Silo-Mercado]],Val_min_Custo[Variável],0),2)</f>
        <v>0</v>
      </c>
      <c r="N201">
        <f>INDEX(ITERAC3[],MATCH(Demanda_Interna[[#This Row],[Variaveis Decisão Transporte Silo-Mercado]],ITERAC3[Variável],0),2)</f>
        <v>0</v>
      </c>
      <c r="O201">
        <f>INDEX(ITERAC6[],MATCH(Demanda_Interna[[#This Row],[Variaveis Decisão Transporte Silo-Mercado]],ITERAC6[Variável],0),2)</f>
        <v>0</v>
      </c>
      <c r="P201">
        <v>1.1200000000000001</v>
      </c>
      <c r="Q201" t="str">
        <f>Demanda_Interna[[#This Row],[Mercado]]&amp;Demanda_Interna[[#This Row],[Periodo]]</f>
        <v>Amapá2</v>
      </c>
      <c r="R201">
        <v>1116.67</v>
      </c>
      <c r="S201" t="str">
        <f>Demanda_Interna[[#This Row],[Mercado Estado]]&amp;Demanda_Interna[[#This Row],[Estado Silo]]</f>
        <v>AMMT</v>
      </c>
      <c r="T201" s="7">
        <f>Demanda_Interna[[#This Row],[ICMS]]*Demanda_Interna[[#This Row],[Coluna1]]</f>
        <v>1250.6704000000002</v>
      </c>
      <c r="U201" t="str">
        <f>INDEX(Produtor_Silo[],MATCH(Demanda_Interna[[#This Row],[Silo]],Produtor_Silo[destino],0),3)</f>
        <v>NOVA UBIRATÃ-MT</v>
      </c>
    </row>
    <row r="202" spans="1:21" x14ac:dyDescent="0.25">
      <c r="A202" t="s">
        <v>1658</v>
      </c>
      <c r="B202">
        <v>2</v>
      </c>
      <c r="C202">
        <v>183874</v>
      </c>
      <c r="D202" t="s">
        <v>1659</v>
      </c>
      <c r="E202" t="s">
        <v>625</v>
      </c>
      <c r="F202">
        <v>2787398</v>
      </c>
      <c r="G202" s="7">
        <v>2787.3980000000001</v>
      </c>
      <c r="H202" t="s">
        <v>705</v>
      </c>
      <c r="I202" s="11">
        <v>2.63E-4</v>
      </c>
      <c r="J202" s="7">
        <v>0.6</v>
      </c>
      <c r="K202" t="s">
        <v>1395</v>
      </c>
      <c r="L202">
        <f>INDEX(Val_Min_CO2[],MATCH(Demanda_Interna[[#This Row],[Variaveis Decisão Transporte Silo-Mercado]],Val_Min_CO2[Variável],0),2)</f>
        <v>0</v>
      </c>
      <c r="M202">
        <f>INDEX(Val_min_Custo[],MATCH(Demanda_Interna[[#This Row],[Variaveis Decisão Transporte Silo-Mercado]],Val_min_Custo[Variável],0),2)</f>
        <v>0</v>
      </c>
      <c r="N202">
        <f>INDEX(ITERAC3[],MATCH(Demanda_Interna[[#This Row],[Variaveis Decisão Transporte Silo-Mercado]],ITERAC3[Variável],0),2)</f>
        <v>0</v>
      </c>
      <c r="O202">
        <f>INDEX(ITERAC6[],MATCH(Demanda_Interna[[#This Row],[Variaveis Decisão Transporte Silo-Mercado]],ITERAC6[Variável],0),2)</f>
        <v>0</v>
      </c>
      <c r="P202">
        <v>1.1200000000000001</v>
      </c>
      <c r="Q202" t="str">
        <f>Demanda_Interna[[#This Row],[Mercado]]&amp;Demanda_Interna[[#This Row],[Periodo]]</f>
        <v>Amapá2</v>
      </c>
      <c r="R202">
        <v>1116.67</v>
      </c>
      <c r="S202" t="str">
        <f>Demanda_Interna[[#This Row],[Mercado Estado]]&amp;Demanda_Interna[[#This Row],[Estado Silo]]</f>
        <v>AMMT</v>
      </c>
      <c r="T202" s="7">
        <f>Demanda_Interna[[#This Row],[ICMS]]*Demanda_Interna[[#This Row],[Coluna1]]</f>
        <v>1250.6704000000002</v>
      </c>
      <c r="U202" t="str">
        <f>INDEX(Produtor_Silo[],MATCH(Demanda_Interna[[#This Row],[Silo]],Produtor_Silo[destino],0),3)</f>
        <v>NOVA UBIRATÃ-MT</v>
      </c>
    </row>
    <row r="203" spans="1:21" x14ac:dyDescent="0.25">
      <c r="A203" t="s">
        <v>1658</v>
      </c>
      <c r="B203">
        <v>2</v>
      </c>
      <c r="C203">
        <v>183874</v>
      </c>
      <c r="D203" t="s">
        <v>1659</v>
      </c>
      <c r="E203" t="s">
        <v>641</v>
      </c>
      <c r="F203">
        <v>3005777</v>
      </c>
      <c r="G203" s="7">
        <v>3005.777</v>
      </c>
      <c r="H203" t="s">
        <v>720</v>
      </c>
      <c r="I203" s="11">
        <v>2.63E-4</v>
      </c>
      <c r="J203" s="7">
        <v>0.6</v>
      </c>
      <c r="K203" t="s">
        <v>1411</v>
      </c>
      <c r="L203">
        <f>INDEX(Val_Min_CO2[],MATCH(Demanda_Interna[[#This Row],[Variaveis Decisão Transporte Silo-Mercado]],Val_Min_CO2[Variável],0),2)</f>
        <v>0</v>
      </c>
      <c r="M203">
        <f>INDEX(Val_min_Custo[],MATCH(Demanda_Interna[[#This Row],[Variaveis Decisão Transporte Silo-Mercado]],Val_min_Custo[Variável],0),2)</f>
        <v>0</v>
      </c>
      <c r="N203">
        <f>INDEX(ITERAC3[],MATCH(Demanda_Interna[[#This Row],[Variaveis Decisão Transporte Silo-Mercado]],ITERAC3[Variável],0),2)</f>
        <v>0</v>
      </c>
      <c r="O203">
        <f>INDEX(ITERAC6[],MATCH(Demanda_Interna[[#This Row],[Variaveis Decisão Transporte Silo-Mercado]],ITERAC6[Variável],0),2)</f>
        <v>0</v>
      </c>
      <c r="P203">
        <v>1.1200000000000001</v>
      </c>
      <c r="Q203" t="str">
        <f>Demanda_Interna[[#This Row],[Mercado]]&amp;Demanda_Interna[[#This Row],[Periodo]]</f>
        <v>Amapá2</v>
      </c>
      <c r="R203">
        <v>1116.67</v>
      </c>
      <c r="S203" t="str">
        <f>Demanda_Interna[[#This Row],[Mercado Estado]]&amp;Demanda_Interna[[#This Row],[Estado Silo]]</f>
        <v>AMMG</v>
      </c>
      <c r="T203" s="7">
        <f>Demanda_Interna[[#This Row],[ICMS]]*Demanda_Interna[[#This Row],[Coluna1]]</f>
        <v>1250.6704000000002</v>
      </c>
      <c r="U203" t="str">
        <f>INDEX(Produtor_Silo[],MATCH(Demanda_Interna[[#This Row],[Silo]],Produtor_Silo[destino],0),3)</f>
        <v>PATOS DE MINAS-MG</v>
      </c>
    </row>
    <row r="204" spans="1:21" x14ac:dyDescent="0.25">
      <c r="A204" t="s">
        <v>1658</v>
      </c>
      <c r="B204">
        <v>2</v>
      </c>
      <c r="C204">
        <v>183874</v>
      </c>
      <c r="D204" t="s">
        <v>1659</v>
      </c>
      <c r="E204" t="s">
        <v>642</v>
      </c>
      <c r="F204">
        <v>3015101</v>
      </c>
      <c r="G204" s="7">
        <v>3015.1010000000001</v>
      </c>
      <c r="H204" t="s">
        <v>720</v>
      </c>
      <c r="I204" s="11">
        <v>2.63E-4</v>
      </c>
      <c r="J204" s="7">
        <v>0.6</v>
      </c>
      <c r="K204" t="s">
        <v>1427</v>
      </c>
      <c r="L204">
        <f>INDEX(Val_Min_CO2[],MATCH(Demanda_Interna[[#This Row],[Variaveis Decisão Transporte Silo-Mercado]],Val_Min_CO2[Variável],0),2)</f>
        <v>0</v>
      </c>
      <c r="M204">
        <f>INDEX(Val_min_Custo[],MATCH(Demanda_Interna[[#This Row],[Variaveis Decisão Transporte Silo-Mercado]],Val_min_Custo[Variável],0),2)</f>
        <v>0</v>
      </c>
      <c r="N204">
        <f>INDEX(ITERAC3[],MATCH(Demanda_Interna[[#This Row],[Variaveis Decisão Transporte Silo-Mercado]],ITERAC3[Variável],0),2)</f>
        <v>0</v>
      </c>
      <c r="O204">
        <f>INDEX(ITERAC6[],MATCH(Demanda_Interna[[#This Row],[Variaveis Decisão Transporte Silo-Mercado]],ITERAC6[Variável],0),2)</f>
        <v>0</v>
      </c>
      <c r="P204">
        <v>1.1200000000000001</v>
      </c>
      <c r="Q204" t="str">
        <f>Demanda_Interna[[#This Row],[Mercado]]&amp;Demanda_Interna[[#This Row],[Periodo]]</f>
        <v>Amapá2</v>
      </c>
      <c r="R204">
        <v>1116.67</v>
      </c>
      <c r="S204" t="str">
        <f>Demanda_Interna[[#This Row],[Mercado Estado]]&amp;Demanda_Interna[[#This Row],[Estado Silo]]</f>
        <v>AMMG</v>
      </c>
      <c r="T204" s="7">
        <f>Demanda_Interna[[#This Row],[ICMS]]*Demanda_Interna[[#This Row],[Coluna1]]</f>
        <v>1250.6704000000002</v>
      </c>
      <c r="U204" t="str">
        <f>INDEX(Produtor_Silo[],MATCH(Demanda_Interna[[#This Row],[Silo]],Produtor_Silo[destino],0),3)</f>
        <v>PATOS DE MINAS-MG</v>
      </c>
    </row>
    <row r="205" spans="1:21" x14ac:dyDescent="0.25">
      <c r="A205" t="s">
        <v>1658</v>
      </c>
      <c r="B205">
        <v>2</v>
      </c>
      <c r="C205">
        <v>183874</v>
      </c>
      <c r="D205" t="s">
        <v>1659</v>
      </c>
      <c r="E205" t="s">
        <v>643</v>
      </c>
      <c r="F205">
        <v>3000364</v>
      </c>
      <c r="G205" s="7">
        <v>3000.364</v>
      </c>
      <c r="H205" t="s">
        <v>720</v>
      </c>
      <c r="I205" s="11">
        <v>2.63E-4</v>
      </c>
      <c r="J205" s="7">
        <v>0.6</v>
      </c>
      <c r="K205" t="s">
        <v>1443</v>
      </c>
      <c r="L205">
        <f>INDEX(Val_Min_CO2[],MATCH(Demanda_Interna[[#This Row],[Variaveis Decisão Transporte Silo-Mercado]],Val_Min_CO2[Variável],0),2)</f>
        <v>0</v>
      </c>
      <c r="M205">
        <f>INDEX(Val_min_Custo[],MATCH(Demanda_Interna[[#This Row],[Variaveis Decisão Transporte Silo-Mercado]],Val_min_Custo[Variável],0),2)</f>
        <v>0</v>
      </c>
      <c r="N205">
        <f>INDEX(ITERAC3[],MATCH(Demanda_Interna[[#This Row],[Variaveis Decisão Transporte Silo-Mercado]],ITERAC3[Variável],0),2)</f>
        <v>0</v>
      </c>
      <c r="O205">
        <f>INDEX(ITERAC6[],MATCH(Demanda_Interna[[#This Row],[Variaveis Decisão Transporte Silo-Mercado]],ITERAC6[Variável],0),2)</f>
        <v>0</v>
      </c>
      <c r="P205">
        <v>1.1200000000000001</v>
      </c>
      <c r="Q205" t="str">
        <f>Demanda_Interna[[#This Row],[Mercado]]&amp;Demanda_Interna[[#This Row],[Periodo]]</f>
        <v>Amapá2</v>
      </c>
      <c r="R205">
        <v>1116.67</v>
      </c>
      <c r="S205" t="str">
        <f>Demanda_Interna[[#This Row],[Mercado Estado]]&amp;Demanda_Interna[[#This Row],[Estado Silo]]</f>
        <v>AMMG</v>
      </c>
      <c r="T205" s="7">
        <f>Demanda_Interna[[#This Row],[ICMS]]*Demanda_Interna[[#This Row],[Coluna1]]</f>
        <v>1250.6704000000002</v>
      </c>
      <c r="U205" t="str">
        <f>INDEX(Produtor_Silo[],MATCH(Demanda_Interna[[#This Row],[Silo]],Produtor_Silo[destino],0),3)</f>
        <v>PATOS DE MINAS-MG</v>
      </c>
    </row>
    <row r="206" spans="1:21" x14ac:dyDescent="0.25">
      <c r="A206" t="s">
        <v>1658</v>
      </c>
      <c r="B206">
        <v>2</v>
      </c>
      <c r="C206">
        <v>183874</v>
      </c>
      <c r="D206" t="s">
        <v>1659</v>
      </c>
      <c r="E206" t="s">
        <v>632</v>
      </c>
      <c r="F206">
        <v>2744337</v>
      </c>
      <c r="G206" s="7">
        <v>2744.337</v>
      </c>
      <c r="H206" t="s">
        <v>718</v>
      </c>
      <c r="I206" s="11">
        <v>2.63E-4</v>
      </c>
      <c r="J206" s="7">
        <v>0.6</v>
      </c>
      <c r="K206" t="s">
        <v>1459</v>
      </c>
      <c r="L206">
        <f>INDEX(Val_Min_CO2[],MATCH(Demanda_Interna[[#This Row],[Variaveis Decisão Transporte Silo-Mercado]],Val_Min_CO2[Variável],0),2)</f>
        <v>0</v>
      </c>
      <c r="M206">
        <f>INDEX(Val_min_Custo[],MATCH(Demanda_Interna[[#This Row],[Variaveis Decisão Transporte Silo-Mercado]],Val_min_Custo[Variável],0),2)</f>
        <v>0</v>
      </c>
      <c r="N206">
        <f>INDEX(ITERAC3[],MATCH(Demanda_Interna[[#This Row],[Variaveis Decisão Transporte Silo-Mercado]],ITERAC3[Variável],0),2)</f>
        <v>0</v>
      </c>
      <c r="O206">
        <f>INDEX(ITERAC6[],MATCH(Demanda_Interna[[#This Row],[Variaveis Decisão Transporte Silo-Mercado]],ITERAC6[Variável],0),2)</f>
        <v>0</v>
      </c>
      <c r="P206">
        <v>1.1200000000000001</v>
      </c>
      <c r="Q206" t="str">
        <f>Demanda_Interna[[#This Row],[Mercado]]&amp;Demanda_Interna[[#This Row],[Periodo]]</f>
        <v>Amapá2</v>
      </c>
      <c r="R206">
        <v>1116.67</v>
      </c>
      <c r="S206" t="str">
        <f>Demanda_Interna[[#This Row],[Mercado Estado]]&amp;Demanda_Interna[[#This Row],[Estado Silo]]</f>
        <v>AMGO</v>
      </c>
      <c r="T206" s="7">
        <f>Demanda_Interna[[#This Row],[ICMS]]*Demanda_Interna[[#This Row],[Coluna1]]</f>
        <v>1250.6704000000002</v>
      </c>
      <c r="U206" t="str">
        <f>INDEX(Produtor_Silo[],MATCH(Demanda_Interna[[#This Row],[Silo]],Produtor_Silo[destino],0),3)</f>
        <v>RIO VERDE-GO</v>
      </c>
    </row>
    <row r="207" spans="1:21" x14ac:dyDescent="0.25">
      <c r="A207" t="s">
        <v>1658</v>
      </c>
      <c r="B207">
        <v>2</v>
      </c>
      <c r="C207">
        <v>183874</v>
      </c>
      <c r="D207" t="s">
        <v>1659</v>
      </c>
      <c r="E207" t="s">
        <v>633</v>
      </c>
      <c r="F207">
        <v>2743767</v>
      </c>
      <c r="G207" s="7">
        <v>2743.7669999999998</v>
      </c>
      <c r="H207" t="s">
        <v>718</v>
      </c>
      <c r="I207" s="11">
        <v>2.63E-4</v>
      </c>
      <c r="J207" s="7">
        <v>0.6</v>
      </c>
      <c r="K207" t="s">
        <v>1475</v>
      </c>
      <c r="L207">
        <f>INDEX(Val_Min_CO2[],MATCH(Demanda_Interna[[#This Row],[Variaveis Decisão Transporte Silo-Mercado]],Val_Min_CO2[Variável],0),2)</f>
        <v>0</v>
      </c>
      <c r="M207">
        <f>INDEX(Val_min_Custo[],MATCH(Demanda_Interna[[#This Row],[Variaveis Decisão Transporte Silo-Mercado]],Val_min_Custo[Variável],0),2)</f>
        <v>183874</v>
      </c>
      <c r="N207">
        <f>INDEX(ITERAC3[],MATCH(Demanda_Interna[[#This Row],[Variaveis Decisão Transporte Silo-Mercado]],ITERAC3[Variável],0),2)</f>
        <v>183874</v>
      </c>
      <c r="O207">
        <f>INDEX(ITERAC6[],MATCH(Demanda_Interna[[#This Row],[Variaveis Decisão Transporte Silo-Mercado]],ITERAC6[Variável],0),2)</f>
        <v>183874</v>
      </c>
      <c r="P207">
        <v>1.1200000000000001</v>
      </c>
      <c r="Q207" t="str">
        <f>Demanda_Interna[[#This Row],[Mercado]]&amp;Demanda_Interna[[#This Row],[Periodo]]</f>
        <v>Amapá2</v>
      </c>
      <c r="R207">
        <v>1116.67</v>
      </c>
      <c r="S207" t="str">
        <f>Demanda_Interna[[#This Row],[Mercado Estado]]&amp;Demanda_Interna[[#This Row],[Estado Silo]]</f>
        <v>AMGO</v>
      </c>
      <c r="T207" s="7">
        <f>Demanda_Interna[[#This Row],[ICMS]]*Demanda_Interna[[#This Row],[Coluna1]]</f>
        <v>1250.6704000000002</v>
      </c>
      <c r="U207" t="str">
        <f>INDEX(Produtor_Silo[],MATCH(Demanda_Interna[[#This Row],[Silo]],Produtor_Silo[destino],0),3)</f>
        <v>RIO VERDE-GO</v>
      </c>
    </row>
    <row r="208" spans="1:21" x14ac:dyDescent="0.25">
      <c r="A208" t="s">
        <v>1658</v>
      </c>
      <c r="B208">
        <v>2</v>
      </c>
      <c r="C208">
        <v>183874</v>
      </c>
      <c r="D208" t="s">
        <v>1659</v>
      </c>
      <c r="E208" t="s">
        <v>634</v>
      </c>
      <c r="F208">
        <v>2718714</v>
      </c>
      <c r="G208" s="7">
        <v>2718.7139999999999</v>
      </c>
      <c r="H208" t="s">
        <v>718</v>
      </c>
      <c r="I208" s="11">
        <v>2.63E-4</v>
      </c>
      <c r="J208" s="7">
        <v>0.6</v>
      </c>
      <c r="K208" t="s">
        <v>1491</v>
      </c>
      <c r="L208">
        <f>INDEX(Val_Min_CO2[],MATCH(Demanda_Interna[[#This Row],[Variaveis Decisão Transporte Silo-Mercado]],Val_Min_CO2[Variável],0),2)</f>
        <v>0</v>
      </c>
      <c r="M208">
        <f>INDEX(Val_min_Custo[],MATCH(Demanda_Interna[[#This Row],[Variaveis Decisão Transporte Silo-Mercado]],Val_min_Custo[Variável],0),2)</f>
        <v>0</v>
      </c>
      <c r="N208">
        <f>INDEX(ITERAC3[],MATCH(Demanda_Interna[[#This Row],[Variaveis Decisão Transporte Silo-Mercado]],ITERAC3[Variável],0),2)</f>
        <v>0</v>
      </c>
      <c r="O208">
        <f>INDEX(ITERAC6[],MATCH(Demanda_Interna[[#This Row],[Variaveis Decisão Transporte Silo-Mercado]],ITERAC6[Variável],0),2)</f>
        <v>0</v>
      </c>
      <c r="P208">
        <v>1.1200000000000001</v>
      </c>
      <c r="Q208" t="str">
        <f>Demanda_Interna[[#This Row],[Mercado]]&amp;Demanda_Interna[[#This Row],[Periodo]]</f>
        <v>Amapá2</v>
      </c>
      <c r="R208">
        <v>1116.67</v>
      </c>
      <c r="S208" t="str">
        <f>Demanda_Interna[[#This Row],[Mercado Estado]]&amp;Demanda_Interna[[#This Row],[Estado Silo]]</f>
        <v>AMGO</v>
      </c>
      <c r="T208" s="7">
        <f>Demanda_Interna[[#This Row],[ICMS]]*Demanda_Interna[[#This Row],[Coluna1]]</f>
        <v>1250.6704000000002</v>
      </c>
      <c r="U208" t="str">
        <f>INDEX(Produtor_Silo[],MATCH(Demanda_Interna[[#This Row],[Silo]],Produtor_Silo[destino],0),3)</f>
        <v>RIO VERDE-GO</v>
      </c>
    </row>
    <row r="209" spans="1:21" x14ac:dyDescent="0.25">
      <c r="A209" t="s">
        <v>1658</v>
      </c>
      <c r="B209">
        <v>2</v>
      </c>
      <c r="C209">
        <v>183874</v>
      </c>
      <c r="D209" t="s">
        <v>1659</v>
      </c>
      <c r="E209" t="s">
        <v>626</v>
      </c>
      <c r="F209">
        <v>2578897</v>
      </c>
      <c r="G209" s="7">
        <v>2578.8969999999999</v>
      </c>
      <c r="H209" t="s">
        <v>705</v>
      </c>
      <c r="I209" s="11">
        <v>2.63E-4</v>
      </c>
      <c r="J209" s="7">
        <v>0.6</v>
      </c>
      <c r="K209" t="s">
        <v>1507</v>
      </c>
      <c r="L209">
        <f>INDEX(Val_Min_CO2[],MATCH(Demanda_Interna[[#This Row],[Variaveis Decisão Transporte Silo-Mercado]],Val_Min_CO2[Variável],0),2)</f>
        <v>183874</v>
      </c>
      <c r="M209">
        <f>INDEX(Val_min_Custo[],MATCH(Demanda_Interna[[#This Row],[Variaveis Decisão Transporte Silo-Mercado]],Val_min_Custo[Variável],0),2)</f>
        <v>0</v>
      </c>
      <c r="N209">
        <f>INDEX(ITERAC3[],MATCH(Demanda_Interna[[#This Row],[Variaveis Decisão Transporte Silo-Mercado]],ITERAC3[Variável],0),2)</f>
        <v>0</v>
      </c>
      <c r="O209">
        <f>INDEX(ITERAC6[],MATCH(Demanda_Interna[[#This Row],[Variaveis Decisão Transporte Silo-Mercado]],ITERAC6[Variável],0),2)</f>
        <v>0</v>
      </c>
      <c r="P209">
        <v>1.1200000000000001</v>
      </c>
      <c r="Q209" t="str">
        <f>Demanda_Interna[[#This Row],[Mercado]]&amp;Demanda_Interna[[#This Row],[Periodo]]</f>
        <v>Amapá2</v>
      </c>
      <c r="R209">
        <v>1116.67</v>
      </c>
      <c r="S209" t="str">
        <f>Demanda_Interna[[#This Row],[Mercado Estado]]&amp;Demanda_Interna[[#This Row],[Estado Silo]]</f>
        <v>AMMT</v>
      </c>
      <c r="T209" s="7">
        <f>Demanda_Interna[[#This Row],[ICMS]]*Demanda_Interna[[#This Row],[Coluna1]]</f>
        <v>1250.6704000000002</v>
      </c>
      <c r="U209" t="str">
        <f>INDEX(Produtor_Silo[],MATCH(Demanda_Interna[[#This Row],[Silo]],Produtor_Silo[destino],0),3)</f>
        <v>SORRISO-MT</v>
      </c>
    </row>
    <row r="210" spans="1:21" x14ac:dyDescent="0.25">
      <c r="A210" t="s">
        <v>1658</v>
      </c>
      <c r="B210">
        <v>2</v>
      </c>
      <c r="C210">
        <v>183874</v>
      </c>
      <c r="D210" t="s">
        <v>1659</v>
      </c>
      <c r="E210" t="s">
        <v>627</v>
      </c>
      <c r="F210">
        <v>2608613</v>
      </c>
      <c r="G210" s="7">
        <v>2608.6129999999998</v>
      </c>
      <c r="H210" t="s">
        <v>705</v>
      </c>
      <c r="I210" s="11">
        <v>2.63E-4</v>
      </c>
      <c r="J210" s="7">
        <v>0.6</v>
      </c>
      <c r="K210" t="s">
        <v>1523</v>
      </c>
      <c r="L210">
        <f>INDEX(Val_Min_CO2[],MATCH(Demanda_Interna[[#This Row],[Variaveis Decisão Transporte Silo-Mercado]],Val_Min_CO2[Variável],0),2)</f>
        <v>0</v>
      </c>
      <c r="M210">
        <f>INDEX(Val_min_Custo[],MATCH(Demanda_Interna[[#This Row],[Variaveis Decisão Transporte Silo-Mercado]],Val_min_Custo[Variável],0),2)</f>
        <v>0</v>
      </c>
      <c r="N210">
        <f>INDEX(ITERAC3[],MATCH(Demanda_Interna[[#This Row],[Variaveis Decisão Transporte Silo-Mercado]],ITERAC3[Variável],0),2)</f>
        <v>0</v>
      </c>
      <c r="O210">
        <f>INDEX(ITERAC6[],MATCH(Demanda_Interna[[#This Row],[Variaveis Decisão Transporte Silo-Mercado]],ITERAC6[Variável],0),2)</f>
        <v>0</v>
      </c>
      <c r="P210">
        <v>1.1200000000000001</v>
      </c>
      <c r="Q210" t="str">
        <f>Demanda_Interna[[#This Row],[Mercado]]&amp;Demanda_Interna[[#This Row],[Periodo]]</f>
        <v>Amapá2</v>
      </c>
      <c r="R210">
        <v>1116.67</v>
      </c>
      <c r="S210" t="str">
        <f>Demanda_Interna[[#This Row],[Mercado Estado]]&amp;Demanda_Interna[[#This Row],[Estado Silo]]</f>
        <v>AMMT</v>
      </c>
      <c r="T210" s="7">
        <f>Demanda_Interna[[#This Row],[ICMS]]*Demanda_Interna[[#This Row],[Coluna1]]</f>
        <v>1250.6704000000002</v>
      </c>
      <c r="U210" t="str">
        <f>INDEX(Produtor_Silo[],MATCH(Demanda_Interna[[#This Row],[Silo]],Produtor_Silo[destino],0),3)</f>
        <v>SORRISO-MT</v>
      </c>
    </row>
    <row r="211" spans="1:21" x14ac:dyDescent="0.25">
      <c r="A211" t="s">
        <v>1658</v>
      </c>
      <c r="B211">
        <v>2</v>
      </c>
      <c r="C211">
        <v>183874</v>
      </c>
      <c r="D211" t="s">
        <v>1659</v>
      </c>
      <c r="E211" t="s">
        <v>628</v>
      </c>
      <c r="F211">
        <v>2578384</v>
      </c>
      <c r="G211" s="7">
        <v>2578.384</v>
      </c>
      <c r="H211" t="s">
        <v>705</v>
      </c>
      <c r="I211" s="11">
        <v>2.63E-4</v>
      </c>
      <c r="J211" s="7">
        <v>0.6</v>
      </c>
      <c r="K211" t="s">
        <v>1539</v>
      </c>
      <c r="L211">
        <f>INDEX(Val_Min_CO2[],MATCH(Demanda_Interna[[#This Row],[Variaveis Decisão Transporte Silo-Mercado]],Val_Min_CO2[Variável],0),2)</f>
        <v>0</v>
      </c>
      <c r="M211">
        <f>INDEX(Val_min_Custo[],MATCH(Demanda_Interna[[#This Row],[Variaveis Decisão Transporte Silo-Mercado]],Val_min_Custo[Variável],0),2)</f>
        <v>0</v>
      </c>
      <c r="N211">
        <f>INDEX(ITERAC3[],MATCH(Demanda_Interna[[#This Row],[Variaveis Decisão Transporte Silo-Mercado]],ITERAC3[Variável],0),2)</f>
        <v>0</v>
      </c>
      <c r="O211">
        <f>INDEX(ITERAC6[],MATCH(Demanda_Interna[[#This Row],[Variaveis Decisão Transporte Silo-Mercado]],ITERAC6[Variável],0),2)</f>
        <v>0</v>
      </c>
      <c r="P211">
        <v>1.1200000000000001</v>
      </c>
      <c r="Q211" t="str">
        <f>Demanda_Interna[[#This Row],[Mercado]]&amp;Demanda_Interna[[#This Row],[Periodo]]</f>
        <v>Amapá2</v>
      </c>
      <c r="R211">
        <v>1116.67</v>
      </c>
      <c r="S211" t="str">
        <f>Demanda_Interna[[#This Row],[Mercado Estado]]&amp;Demanda_Interna[[#This Row],[Estado Silo]]</f>
        <v>AMMT</v>
      </c>
      <c r="T211" s="7">
        <f>Demanda_Interna[[#This Row],[ICMS]]*Demanda_Interna[[#This Row],[Coluna1]]</f>
        <v>1250.6704000000002</v>
      </c>
      <c r="U211" t="str">
        <f>INDEX(Produtor_Silo[],MATCH(Demanda_Interna[[#This Row],[Silo]],Produtor_Silo[destino],0),3)</f>
        <v>SORRISO-MT</v>
      </c>
    </row>
    <row r="212" spans="1:21" x14ac:dyDescent="0.25">
      <c r="A212" t="s">
        <v>1658</v>
      </c>
      <c r="B212">
        <v>2</v>
      </c>
      <c r="C212">
        <v>183874</v>
      </c>
      <c r="D212" t="s">
        <v>1659</v>
      </c>
      <c r="E212" t="s">
        <v>650</v>
      </c>
      <c r="F212">
        <v>3761739</v>
      </c>
      <c r="G212" s="7">
        <v>3761.739</v>
      </c>
      <c r="H212" t="s">
        <v>712</v>
      </c>
      <c r="I212" s="11">
        <v>2.05E-4</v>
      </c>
      <c r="J212" s="7">
        <v>1</v>
      </c>
      <c r="K212" t="s">
        <v>1555</v>
      </c>
      <c r="L212">
        <f>INDEX(Val_Min_CO2[],MATCH(Demanda_Interna[[#This Row],[Variaveis Decisão Transporte Silo-Mercado]],Val_Min_CO2[Variável],0),2)</f>
        <v>0</v>
      </c>
      <c r="M212">
        <f>INDEX(Val_min_Custo[],MATCH(Demanda_Interna[[#This Row],[Variaveis Decisão Transporte Silo-Mercado]],Val_min_Custo[Variável],0),2)</f>
        <v>0</v>
      </c>
      <c r="N212">
        <f>INDEX(ITERAC3[],MATCH(Demanda_Interna[[#This Row],[Variaveis Decisão Transporte Silo-Mercado]],ITERAC3[Variável],0),2)</f>
        <v>0</v>
      </c>
      <c r="O212">
        <f>INDEX(ITERAC6[],MATCH(Demanda_Interna[[#This Row],[Variaveis Decisão Transporte Silo-Mercado]],ITERAC6[Variável],0),2)</f>
        <v>0</v>
      </c>
      <c r="P212">
        <v>1.1200000000000001</v>
      </c>
      <c r="Q212" t="str">
        <f>Demanda_Interna[[#This Row],[Mercado]]&amp;Demanda_Interna[[#This Row],[Periodo]]</f>
        <v>Amapá2</v>
      </c>
      <c r="R212">
        <v>1116.67</v>
      </c>
      <c r="S212" t="str">
        <f>Demanda_Interna[[#This Row],[Mercado Estado]]&amp;Demanda_Interna[[#This Row],[Estado Silo]]</f>
        <v>AMPR</v>
      </c>
      <c r="T212" s="7">
        <f>Demanda_Interna[[#This Row],[ICMS]]*Demanda_Interna[[#This Row],[Coluna1]]</f>
        <v>1250.6704000000002</v>
      </c>
      <c r="U212" t="str">
        <f>INDEX(Produtor_Silo[],MATCH(Demanda_Interna[[#This Row],[Silo]],Produtor_Silo[destino],0),3)</f>
        <v>TOLEDO-PR</v>
      </c>
    </row>
    <row r="213" spans="1:21" x14ac:dyDescent="0.25">
      <c r="A213" t="s">
        <v>1658</v>
      </c>
      <c r="B213">
        <v>2</v>
      </c>
      <c r="C213">
        <v>183874</v>
      </c>
      <c r="D213" t="s">
        <v>1659</v>
      </c>
      <c r="E213" t="s">
        <v>651</v>
      </c>
      <c r="F213">
        <v>3753125</v>
      </c>
      <c r="G213" s="7">
        <v>3753.125</v>
      </c>
      <c r="H213" t="s">
        <v>712</v>
      </c>
      <c r="I213" s="11">
        <v>2.05E-4</v>
      </c>
      <c r="J213" s="7">
        <v>1</v>
      </c>
      <c r="K213" t="s">
        <v>1571</v>
      </c>
      <c r="L213">
        <f>INDEX(Val_Min_CO2[],MATCH(Demanda_Interna[[#This Row],[Variaveis Decisão Transporte Silo-Mercado]],Val_Min_CO2[Variável],0),2)</f>
        <v>0</v>
      </c>
      <c r="M213">
        <f>INDEX(Val_min_Custo[],MATCH(Demanda_Interna[[#This Row],[Variaveis Decisão Transporte Silo-Mercado]],Val_min_Custo[Variável],0),2)</f>
        <v>0</v>
      </c>
      <c r="N213">
        <f>INDEX(ITERAC3[],MATCH(Demanda_Interna[[#This Row],[Variaveis Decisão Transporte Silo-Mercado]],ITERAC3[Variável],0),2)</f>
        <v>0</v>
      </c>
      <c r="O213">
        <f>INDEX(ITERAC6[],MATCH(Demanda_Interna[[#This Row],[Variaveis Decisão Transporte Silo-Mercado]],ITERAC6[Variável],0),2)</f>
        <v>0</v>
      </c>
      <c r="P213">
        <v>1.1200000000000001</v>
      </c>
      <c r="Q213" t="str">
        <f>Demanda_Interna[[#This Row],[Mercado]]&amp;Demanda_Interna[[#This Row],[Periodo]]</f>
        <v>Amapá2</v>
      </c>
      <c r="R213">
        <v>1116.67</v>
      </c>
      <c r="S213" t="str">
        <f>Demanda_Interna[[#This Row],[Mercado Estado]]&amp;Demanda_Interna[[#This Row],[Estado Silo]]</f>
        <v>AMPR</v>
      </c>
      <c r="T213" s="7">
        <f>Demanda_Interna[[#This Row],[ICMS]]*Demanda_Interna[[#This Row],[Coluna1]]</f>
        <v>1250.6704000000002</v>
      </c>
      <c r="U213" t="str">
        <f>INDEX(Produtor_Silo[],MATCH(Demanda_Interna[[#This Row],[Silo]],Produtor_Silo[destino],0),3)</f>
        <v>TOLEDO-PR</v>
      </c>
    </row>
    <row r="214" spans="1:21" x14ac:dyDescent="0.25">
      <c r="A214" t="s">
        <v>1658</v>
      </c>
      <c r="B214">
        <v>2</v>
      </c>
      <c r="C214">
        <v>183874</v>
      </c>
      <c r="D214" t="s">
        <v>1659</v>
      </c>
      <c r="E214" t="s">
        <v>652</v>
      </c>
      <c r="F214">
        <v>3762085</v>
      </c>
      <c r="G214" s="7">
        <v>3762.085</v>
      </c>
      <c r="H214" t="s">
        <v>712</v>
      </c>
      <c r="I214" s="11">
        <v>2.05E-4</v>
      </c>
      <c r="J214" s="7">
        <v>1</v>
      </c>
      <c r="K214" t="s">
        <v>1587</v>
      </c>
      <c r="L214">
        <f>INDEX(Val_Min_CO2[],MATCH(Demanda_Interna[[#This Row],[Variaveis Decisão Transporte Silo-Mercado]],Val_Min_CO2[Variável],0),2)</f>
        <v>0</v>
      </c>
      <c r="M214">
        <f>INDEX(Val_min_Custo[],MATCH(Demanda_Interna[[#This Row],[Variaveis Decisão Transporte Silo-Mercado]],Val_min_Custo[Variável],0),2)</f>
        <v>0</v>
      </c>
      <c r="N214">
        <f>INDEX(ITERAC3[],MATCH(Demanda_Interna[[#This Row],[Variaveis Decisão Transporte Silo-Mercado]],ITERAC3[Variável],0),2)</f>
        <v>0</v>
      </c>
      <c r="O214">
        <f>INDEX(ITERAC6[],MATCH(Demanda_Interna[[#This Row],[Variaveis Decisão Transporte Silo-Mercado]],ITERAC6[Variável],0),2)</f>
        <v>0</v>
      </c>
      <c r="P214">
        <v>1.1200000000000001</v>
      </c>
      <c r="Q214" t="str">
        <f>Demanda_Interna[[#This Row],[Mercado]]&amp;Demanda_Interna[[#This Row],[Periodo]]</f>
        <v>Amapá2</v>
      </c>
      <c r="R214">
        <v>1116.67</v>
      </c>
      <c r="S214" t="str">
        <f>Demanda_Interna[[#This Row],[Mercado Estado]]&amp;Demanda_Interna[[#This Row],[Estado Silo]]</f>
        <v>AMPR</v>
      </c>
      <c r="T214" s="7">
        <f>Demanda_Interna[[#This Row],[ICMS]]*Demanda_Interna[[#This Row],[Coluna1]]</f>
        <v>1250.6704000000002</v>
      </c>
      <c r="U214" t="str">
        <f>INDEX(Produtor_Silo[],MATCH(Demanda_Interna[[#This Row],[Silo]],Produtor_Silo[destino],0),3)</f>
        <v>TOLEDO-PR</v>
      </c>
    </row>
    <row r="215" spans="1:21" x14ac:dyDescent="0.25">
      <c r="A215" t="s">
        <v>1658</v>
      </c>
      <c r="B215">
        <v>2</v>
      </c>
      <c r="C215">
        <v>183874</v>
      </c>
      <c r="D215" t="s">
        <v>1659</v>
      </c>
      <c r="E215" t="s">
        <v>644</v>
      </c>
      <c r="F215">
        <v>2849290</v>
      </c>
      <c r="G215" s="7">
        <v>2849.29</v>
      </c>
      <c r="H215" t="s">
        <v>720</v>
      </c>
      <c r="I215" s="11">
        <v>2.63E-4</v>
      </c>
      <c r="J215" s="7">
        <v>0.6</v>
      </c>
      <c r="K215" t="s">
        <v>1603</v>
      </c>
      <c r="L215">
        <f>INDEX(Val_Min_CO2[],MATCH(Demanda_Interna[[#This Row],[Variaveis Decisão Transporte Silo-Mercado]],Val_Min_CO2[Variável],0),2)</f>
        <v>0</v>
      </c>
      <c r="M215">
        <f>INDEX(Val_min_Custo[],MATCH(Demanda_Interna[[#This Row],[Variaveis Decisão Transporte Silo-Mercado]],Val_min_Custo[Variável],0),2)</f>
        <v>0</v>
      </c>
      <c r="N215">
        <f>INDEX(ITERAC3[],MATCH(Demanda_Interna[[#This Row],[Variaveis Decisão Transporte Silo-Mercado]],ITERAC3[Variável],0),2)</f>
        <v>0</v>
      </c>
      <c r="O215">
        <f>INDEX(ITERAC6[],MATCH(Demanda_Interna[[#This Row],[Variaveis Decisão Transporte Silo-Mercado]],ITERAC6[Variável],0),2)</f>
        <v>0</v>
      </c>
      <c r="P215">
        <v>1.1200000000000001</v>
      </c>
      <c r="Q215" t="str">
        <f>Demanda_Interna[[#This Row],[Mercado]]&amp;Demanda_Interna[[#This Row],[Periodo]]</f>
        <v>Amapá2</v>
      </c>
      <c r="R215">
        <v>1116.67</v>
      </c>
      <c r="S215" t="str">
        <f>Demanda_Interna[[#This Row],[Mercado Estado]]&amp;Demanda_Interna[[#This Row],[Estado Silo]]</f>
        <v>AMMG</v>
      </c>
      <c r="T215" s="7">
        <f>Demanda_Interna[[#This Row],[ICMS]]*Demanda_Interna[[#This Row],[Coluna1]]</f>
        <v>1250.6704000000002</v>
      </c>
      <c r="U215" t="str">
        <f>INDEX(Produtor_Silo[],MATCH(Demanda_Interna[[#This Row],[Silo]],Produtor_Silo[destino],0),3)</f>
        <v>UBERLÂNDIA-MG</v>
      </c>
    </row>
    <row r="216" spans="1:21" x14ac:dyDescent="0.25">
      <c r="A216" t="s">
        <v>1658</v>
      </c>
      <c r="B216">
        <v>2</v>
      </c>
      <c r="C216">
        <v>183874</v>
      </c>
      <c r="D216" t="s">
        <v>1659</v>
      </c>
      <c r="E216" t="s">
        <v>645</v>
      </c>
      <c r="F216">
        <v>2848877</v>
      </c>
      <c r="G216" s="7">
        <v>2848.877</v>
      </c>
      <c r="H216" t="s">
        <v>720</v>
      </c>
      <c r="I216" s="11">
        <v>2.63E-4</v>
      </c>
      <c r="J216" s="7">
        <v>0.6</v>
      </c>
      <c r="K216" t="s">
        <v>1619</v>
      </c>
      <c r="L216">
        <f>INDEX(Val_Min_CO2[],MATCH(Demanda_Interna[[#This Row],[Variaveis Decisão Transporte Silo-Mercado]],Val_Min_CO2[Variável],0),2)</f>
        <v>0</v>
      </c>
      <c r="M216">
        <f>INDEX(Val_min_Custo[],MATCH(Demanda_Interna[[#This Row],[Variaveis Decisão Transporte Silo-Mercado]],Val_min_Custo[Variável],0),2)</f>
        <v>0</v>
      </c>
      <c r="N216">
        <f>INDEX(ITERAC3[],MATCH(Demanda_Interna[[#This Row],[Variaveis Decisão Transporte Silo-Mercado]],ITERAC3[Variável],0),2)</f>
        <v>0</v>
      </c>
      <c r="O216">
        <f>INDEX(ITERAC6[],MATCH(Demanda_Interna[[#This Row],[Variaveis Decisão Transporte Silo-Mercado]],ITERAC6[Variável],0),2)</f>
        <v>0</v>
      </c>
      <c r="P216">
        <v>1.1200000000000001</v>
      </c>
      <c r="Q216" t="str">
        <f>Demanda_Interna[[#This Row],[Mercado]]&amp;Demanda_Interna[[#This Row],[Periodo]]</f>
        <v>Amapá2</v>
      </c>
      <c r="R216">
        <v>1116.67</v>
      </c>
      <c r="S216" t="str">
        <f>Demanda_Interna[[#This Row],[Mercado Estado]]&amp;Demanda_Interna[[#This Row],[Estado Silo]]</f>
        <v>AMMG</v>
      </c>
      <c r="T216" s="7">
        <f>Demanda_Interna[[#This Row],[ICMS]]*Demanda_Interna[[#This Row],[Coluna1]]</f>
        <v>1250.6704000000002</v>
      </c>
      <c r="U216" t="str">
        <f>INDEX(Produtor_Silo[],MATCH(Demanda_Interna[[#This Row],[Silo]],Produtor_Silo[destino],0),3)</f>
        <v>UBERLÂNDIA-MG</v>
      </c>
    </row>
    <row r="217" spans="1:21" x14ac:dyDescent="0.25">
      <c r="A217" t="s">
        <v>1658</v>
      </c>
      <c r="B217">
        <v>2</v>
      </c>
      <c r="C217">
        <v>183874</v>
      </c>
      <c r="D217" t="s">
        <v>1659</v>
      </c>
      <c r="E217" t="s">
        <v>646</v>
      </c>
      <c r="F217">
        <v>2848138</v>
      </c>
      <c r="G217" s="7">
        <v>2848.1379999999999</v>
      </c>
      <c r="H217" t="s">
        <v>720</v>
      </c>
      <c r="I217" s="11">
        <v>2.63E-4</v>
      </c>
      <c r="J217" s="7">
        <v>0.6</v>
      </c>
      <c r="K217" t="s">
        <v>1635</v>
      </c>
      <c r="L217">
        <f>INDEX(Val_Min_CO2[],MATCH(Demanda_Interna[[#This Row],[Variaveis Decisão Transporte Silo-Mercado]],Val_Min_CO2[Variável],0),2)</f>
        <v>0</v>
      </c>
      <c r="M217">
        <f>INDEX(Val_min_Custo[],MATCH(Demanda_Interna[[#This Row],[Variaveis Decisão Transporte Silo-Mercado]],Val_min_Custo[Variável],0),2)</f>
        <v>0</v>
      </c>
      <c r="N217">
        <f>INDEX(ITERAC3[],MATCH(Demanda_Interna[[#This Row],[Variaveis Decisão Transporte Silo-Mercado]],ITERAC3[Variável],0),2)</f>
        <v>0</v>
      </c>
      <c r="O217">
        <f>INDEX(ITERAC6[],MATCH(Demanda_Interna[[#This Row],[Variaveis Decisão Transporte Silo-Mercado]],ITERAC6[Variável],0),2)</f>
        <v>0</v>
      </c>
      <c r="P217">
        <v>1.1200000000000001</v>
      </c>
      <c r="Q217" t="str">
        <f>Demanda_Interna[[#This Row],[Mercado]]&amp;Demanda_Interna[[#This Row],[Periodo]]</f>
        <v>Amapá2</v>
      </c>
      <c r="R217">
        <v>1116.67</v>
      </c>
      <c r="S217" t="str">
        <f>Demanda_Interna[[#This Row],[Mercado Estado]]&amp;Demanda_Interna[[#This Row],[Estado Silo]]</f>
        <v>AMMG</v>
      </c>
      <c r="T217" s="7">
        <f>Demanda_Interna[[#This Row],[ICMS]]*Demanda_Interna[[#This Row],[Coluna1]]</f>
        <v>1250.6704000000002</v>
      </c>
      <c r="U217" t="str">
        <f>INDEX(Produtor_Silo[],MATCH(Demanda_Interna[[#This Row],[Silo]],Produtor_Silo[destino],0),3)</f>
        <v>UBERLÂNDIA-MG</v>
      </c>
    </row>
    <row r="218" spans="1:21" x14ac:dyDescent="0.25">
      <c r="A218" t="s">
        <v>1660</v>
      </c>
      <c r="B218">
        <v>2</v>
      </c>
      <c r="C218">
        <v>150826.79999999999</v>
      </c>
      <c r="D218" t="s">
        <v>1661</v>
      </c>
      <c r="E218" t="s">
        <v>617</v>
      </c>
      <c r="F218">
        <v>779872</v>
      </c>
      <c r="G218" s="7">
        <v>779.87199999999996</v>
      </c>
      <c r="H218" t="s">
        <v>705</v>
      </c>
      <c r="I218" s="11">
        <v>2.63E-4</v>
      </c>
      <c r="J218" s="7">
        <v>0.6</v>
      </c>
      <c r="K218" t="s">
        <v>1083</v>
      </c>
      <c r="L218">
        <f>INDEX(Val_Min_CO2[],MATCH(Demanda_Interna[[#This Row],[Variaveis Decisão Transporte Silo-Mercado]],Val_Min_CO2[Variável],0),2)</f>
        <v>0</v>
      </c>
      <c r="M218">
        <f>INDEX(Val_min_Custo[],MATCH(Demanda_Interna[[#This Row],[Variaveis Decisão Transporte Silo-Mercado]],Val_min_Custo[Variável],0),2)</f>
        <v>0</v>
      </c>
      <c r="N218">
        <f>INDEX(ITERAC3[],MATCH(Demanda_Interna[[#This Row],[Variaveis Decisão Transporte Silo-Mercado]],ITERAC3[Variável],0),2)</f>
        <v>0</v>
      </c>
      <c r="O218">
        <f>INDEX(ITERAC6[],MATCH(Demanda_Interna[[#This Row],[Variaveis Decisão Transporte Silo-Mercado]],ITERAC6[Variável],0),2)</f>
        <v>0</v>
      </c>
      <c r="P218">
        <v>1.1200000000000001</v>
      </c>
      <c r="Q218" t="str">
        <f>Demanda_Interna[[#This Row],[Mercado]]&amp;Demanda_Interna[[#This Row],[Periodo]]</f>
        <v>Rondônia2</v>
      </c>
      <c r="R218">
        <v>1116.67</v>
      </c>
      <c r="S218" t="str">
        <f>Demanda_Interna[[#This Row],[Mercado Estado]]&amp;Demanda_Interna[[#This Row],[Estado Silo]]</f>
        <v>ROMT</v>
      </c>
      <c r="T218" s="7">
        <f>Demanda_Interna[[#This Row],[ICMS]]*Demanda_Interna[[#This Row],[Coluna1]]</f>
        <v>1250.6704000000002</v>
      </c>
      <c r="U218" t="str">
        <f>INDEX(Produtor_Silo[],MATCH(Demanda_Interna[[#This Row],[Silo]],Produtor_Silo[destino],0),3)</f>
        <v>CAMPO NOVO DO PARECIS-MT</v>
      </c>
    </row>
    <row r="219" spans="1:21" x14ac:dyDescent="0.25">
      <c r="A219" t="s">
        <v>1660</v>
      </c>
      <c r="B219">
        <v>2</v>
      </c>
      <c r="C219">
        <v>150826.79999999999</v>
      </c>
      <c r="D219" t="s">
        <v>1661</v>
      </c>
      <c r="E219" t="s">
        <v>618</v>
      </c>
      <c r="F219">
        <v>728412</v>
      </c>
      <c r="G219" s="7">
        <v>728.41200000000003</v>
      </c>
      <c r="H219" t="s">
        <v>705</v>
      </c>
      <c r="I219" s="11">
        <v>2.63E-4</v>
      </c>
      <c r="J219" s="7">
        <v>0.6</v>
      </c>
      <c r="K219" t="s">
        <v>1099</v>
      </c>
      <c r="L219">
        <f>INDEX(Val_Min_CO2[],MATCH(Demanda_Interna[[#This Row],[Variaveis Decisão Transporte Silo-Mercado]],Val_Min_CO2[Variável],0),2)</f>
        <v>150826.79999999999</v>
      </c>
      <c r="M219">
        <f>INDEX(Val_min_Custo[],MATCH(Demanda_Interna[[#This Row],[Variaveis Decisão Transporte Silo-Mercado]],Val_min_Custo[Variável],0),2)</f>
        <v>150826.79999999999</v>
      </c>
      <c r="N219">
        <f>INDEX(ITERAC3[],MATCH(Demanda_Interna[[#This Row],[Variaveis Decisão Transporte Silo-Mercado]],ITERAC3[Variável],0),2)</f>
        <v>150826.79999999999</v>
      </c>
      <c r="O219">
        <f>INDEX(ITERAC6[],MATCH(Demanda_Interna[[#This Row],[Variaveis Decisão Transporte Silo-Mercado]],ITERAC6[Variável],0),2)</f>
        <v>150826.79999999999</v>
      </c>
      <c r="P219">
        <v>1.1200000000000001</v>
      </c>
      <c r="Q219" t="str">
        <f>Demanda_Interna[[#This Row],[Mercado]]&amp;Demanda_Interna[[#This Row],[Periodo]]</f>
        <v>Rondônia2</v>
      </c>
      <c r="R219">
        <v>1116.67</v>
      </c>
      <c r="S219" t="str">
        <f>Demanda_Interna[[#This Row],[Mercado Estado]]&amp;Demanda_Interna[[#This Row],[Estado Silo]]</f>
        <v>ROMT</v>
      </c>
      <c r="T219" s="7">
        <f>Demanda_Interna[[#This Row],[ICMS]]*Demanda_Interna[[#This Row],[Coluna1]]</f>
        <v>1250.6704000000002</v>
      </c>
      <c r="U219" t="str">
        <f>INDEX(Produtor_Silo[],MATCH(Demanda_Interna[[#This Row],[Silo]],Produtor_Silo[destino],0),3)</f>
        <v>CAMPO NOVO DO PARECIS-MT</v>
      </c>
    </row>
    <row r="220" spans="1:21" x14ac:dyDescent="0.25">
      <c r="A220" t="s">
        <v>1660</v>
      </c>
      <c r="B220">
        <v>2</v>
      </c>
      <c r="C220">
        <v>150826.79999999999</v>
      </c>
      <c r="D220" t="s">
        <v>1661</v>
      </c>
      <c r="E220" t="s">
        <v>619</v>
      </c>
      <c r="F220">
        <v>779694</v>
      </c>
      <c r="G220" s="7">
        <v>779.69399999999996</v>
      </c>
      <c r="H220" t="s">
        <v>705</v>
      </c>
      <c r="I220" s="11">
        <v>2.63E-4</v>
      </c>
      <c r="J220" s="7">
        <v>0.6</v>
      </c>
      <c r="K220" t="s">
        <v>1115</v>
      </c>
      <c r="L220">
        <f>INDEX(Val_Min_CO2[],MATCH(Demanda_Interna[[#This Row],[Variaveis Decisão Transporte Silo-Mercado]],Val_Min_CO2[Variável],0),2)</f>
        <v>0</v>
      </c>
      <c r="M220">
        <f>INDEX(Val_min_Custo[],MATCH(Demanda_Interna[[#This Row],[Variaveis Decisão Transporte Silo-Mercado]],Val_min_Custo[Variável],0),2)</f>
        <v>0</v>
      </c>
      <c r="N220">
        <f>INDEX(ITERAC3[],MATCH(Demanda_Interna[[#This Row],[Variaveis Decisão Transporte Silo-Mercado]],ITERAC3[Variável],0),2)</f>
        <v>0</v>
      </c>
      <c r="O220">
        <f>INDEX(ITERAC6[],MATCH(Demanda_Interna[[#This Row],[Variaveis Decisão Transporte Silo-Mercado]],ITERAC6[Variável],0),2)</f>
        <v>0</v>
      </c>
      <c r="P220">
        <v>1.1200000000000001</v>
      </c>
      <c r="Q220" t="str">
        <f>Demanda_Interna[[#This Row],[Mercado]]&amp;Demanda_Interna[[#This Row],[Periodo]]</f>
        <v>Rondônia2</v>
      </c>
      <c r="R220">
        <v>1116.67</v>
      </c>
      <c r="S220" t="str">
        <f>Demanda_Interna[[#This Row],[Mercado Estado]]&amp;Demanda_Interna[[#This Row],[Estado Silo]]</f>
        <v>ROMT</v>
      </c>
      <c r="T220" s="7">
        <f>Demanda_Interna[[#This Row],[ICMS]]*Demanda_Interna[[#This Row],[Coluna1]]</f>
        <v>1250.6704000000002</v>
      </c>
      <c r="U220" t="str">
        <f>INDEX(Produtor_Silo[],MATCH(Demanda_Interna[[#This Row],[Silo]],Produtor_Silo[destino],0),3)</f>
        <v>CAMPO NOVO DO PARECIS-MT</v>
      </c>
    </row>
    <row r="221" spans="1:21" x14ac:dyDescent="0.25">
      <c r="A221" t="s">
        <v>1660</v>
      </c>
      <c r="B221">
        <v>2</v>
      </c>
      <c r="C221">
        <v>150826.79999999999</v>
      </c>
      <c r="D221" t="s">
        <v>1661</v>
      </c>
      <c r="E221" t="s">
        <v>647</v>
      </c>
      <c r="F221">
        <v>2501994</v>
      </c>
      <c r="G221" s="7">
        <v>2501.9940000000001</v>
      </c>
      <c r="H221" t="s">
        <v>712</v>
      </c>
      <c r="I221" s="11">
        <v>2.05E-4</v>
      </c>
      <c r="J221" s="7">
        <v>1</v>
      </c>
      <c r="K221" t="s">
        <v>1131</v>
      </c>
      <c r="L221">
        <f>INDEX(Val_Min_CO2[],MATCH(Demanda_Interna[[#This Row],[Variaveis Decisão Transporte Silo-Mercado]],Val_Min_CO2[Variável],0),2)</f>
        <v>0</v>
      </c>
      <c r="M221">
        <f>INDEX(Val_min_Custo[],MATCH(Demanda_Interna[[#This Row],[Variaveis Decisão Transporte Silo-Mercado]],Val_min_Custo[Variável],0),2)</f>
        <v>0</v>
      </c>
      <c r="N221">
        <f>INDEX(ITERAC3[],MATCH(Demanda_Interna[[#This Row],[Variaveis Decisão Transporte Silo-Mercado]],ITERAC3[Variável],0),2)</f>
        <v>0</v>
      </c>
      <c r="O221">
        <f>INDEX(ITERAC6[],MATCH(Demanda_Interna[[#This Row],[Variaveis Decisão Transporte Silo-Mercado]],ITERAC6[Variável],0),2)</f>
        <v>0</v>
      </c>
      <c r="P221">
        <v>1.1200000000000001</v>
      </c>
      <c r="Q221" t="str">
        <f>Demanda_Interna[[#This Row],[Mercado]]&amp;Demanda_Interna[[#This Row],[Periodo]]</f>
        <v>Rondônia2</v>
      </c>
      <c r="R221">
        <v>1116.67</v>
      </c>
      <c r="S221" t="str">
        <f>Demanda_Interna[[#This Row],[Mercado Estado]]&amp;Demanda_Interna[[#This Row],[Estado Silo]]</f>
        <v>ROPR</v>
      </c>
      <c r="T221" s="7">
        <f>Demanda_Interna[[#This Row],[ICMS]]*Demanda_Interna[[#This Row],[Coluna1]]</f>
        <v>1250.6704000000002</v>
      </c>
      <c r="U221" t="str">
        <f>INDEX(Produtor_Silo[],MATCH(Demanda_Interna[[#This Row],[Silo]],Produtor_Silo[destino],0),3)</f>
        <v>CASCAVEL-PR</v>
      </c>
    </row>
    <row r="222" spans="1:21" x14ac:dyDescent="0.25">
      <c r="A222" t="s">
        <v>1660</v>
      </c>
      <c r="B222">
        <v>2</v>
      </c>
      <c r="C222">
        <v>150826.79999999999</v>
      </c>
      <c r="D222" t="s">
        <v>1661</v>
      </c>
      <c r="E222" t="s">
        <v>648</v>
      </c>
      <c r="F222">
        <v>2500584</v>
      </c>
      <c r="G222" s="7">
        <v>2500.5839999999998</v>
      </c>
      <c r="H222" t="s">
        <v>712</v>
      </c>
      <c r="I222" s="11">
        <v>2.05E-4</v>
      </c>
      <c r="J222" s="7">
        <v>1</v>
      </c>
      <c r="K222" t="s">
        <v>1147</v>
      </c>
      <c r="L222">
        <f>INDEX(Val_Min_CO2[],MATCH(Demanda_Interna[[#This Row],[Variaveis Decisão Transporte Silo-Mercado]],Val_Min_CO2[Variável],0),2)</f>
        <v>0</v>
      </c>
      <c r="M222">
        <f>INDEX(Val_min_Custo[],MATCH(Demanda_Interna[[#This Row],[Variaveis Decisão Transporte Silo-Mercado]],Val_min_Custo[Variável],0),2)</f>
        <v>0</v>
      </c>
      <c r="N222">
        <f>INDEX(ITERAC3[],MATCH(Demanda_Interna[[#This Row],[Variaveis Decisão Transporte Silo-Mercado]],ITERAC3[Variável],0),2)</f>
        <v>0</v>
      </c>
      <c r="O222">
        <f>INDEX(ITERAC6[],MATCH(Demanda_Interna[[#This Row],[Variaveis Decisão Transporte Silo-Mercado]],ITERAC6[Variável],0),2)</f>
        <v>0</v>
      </c>
      <c r="P222">
        <v>1.1200000000000001</v>
      </c>
      <c r="Q222" t="str">
        <f>Demanda_Interna[[#This Row],[Mercado]]&amp;Demanda_Interna[[#This Row],[Periodo]]</f>
        <v>Rondônia2</v>
      </c>
      <c r="R222">
        <v>1116.67</v>
      </c>
      <c r="S222" t="str">
        <f>Demanda_Interna[[#This Row],[Mercado Estado]]&amp;Demanda_Interna[[#This Row],[Estado Silo]]</f>
        <v>ROPR</v>
      </c>
      <c r="T222" s="7">
        <f>Demanda_Interna[[#This Row],[ICMS]]*Demanda_Interna[[#This Row],[Coluna1]]</f>
        <v>1250.6704000000002</v>
      </c>
      <c r="U222" t="str">
        <f>INDEX(Produtor_Silo[],MATCH(Demanda_Interna[[#This Row],[Silo]],Produtor_Silo[destino],0),3)</f>
        <v>CASCAVEL-PR</v>
      </c>
    </row>
    <row r="223" spans="1:21" x14ac:dyDescent="0.25">
      <c r="A223" t="s">
        <v>1660</v>
      </c>
      <c r="B223">
        <v>2</v>
      </c>
      <c r="C223">
        <v>150826.79999999999</v>
      </c>
      <c r="D223" t="s">
        <v>1661</v>
      </c>
      <c r="E223" t="s">
        <v>649</v>
      </c>
      <c r="F223">
        <v>2499692</v>
      </c>
      <c r="G223" s="7">
        <v>2499.692</v>
      </c>
      <c r="H223" t="s">
        <v>712</v>
      </c>
      <c r="I223" s="11">
        <v>2.05E-4</v>
      </c>
      <c r="J223" s="7">
        <v>1</v>
      </c>
      <c r="K223" t="s">
        <v>1163</v>
      </c>
      <c r="L223">
        <f>INDEX(Val_Min_CO2[],MATCH(Demanda_Interna[[#This Row],[Variaveis Decisão Transporte Silo-Mercado]],Val_Min_CO2[Variável],0),2)</f>
        <v>0</v>
      </c>
      <c r="M223">
        <f>INDEX(Val_min_Custo[],MATCH(Demanda_Interna[[#This Row],[Variaveis Decisão Transporte Silo-Mercado]],Val_min_Custo[Variável],0),2)</f>
        <v>0</v>
      </c>
      <c r="N223">
        <f>INDEX(ITERAC3[],MATCH(Demanda_Interna[[#This Row],[Variaveis Decisão Transporte Silo-Mercado]],ITERAC3[Variável],0),2)</f>
        <v>0</v>
      </c>
      <c r="O223">
        <f>INDEX(ITERAC6[],MATCH(Demanda_Interna[[#This Row],[Variaveis Decisão Transporte Silo-Mercado]],ITERAC6[Variável],0),2)</f>
        <v>0</v>
      </c>
      <c r="P223">
        <v>1.1200000000000001</v>
      </c>
      <c r="Q223" t="str">
        <f>Demanda_Interna[[#This Row],[Mercado]]&amp;Demanda_Interna[[#This Row],[Periodo]]</f>
        <v>Rondônia2</v>
      </c>
      <c r="R223">
        <v>1116.67</v>
      </c>
      <c r="S223" t="str">
        <f>Demanda_Interna[[#This Row],[Mercado Estado]]&amp;Demanda_Interna[[#This Row],[Estado Silo]]</f>
        <v>ROPR</v>
      </c>
      <c r="T223" s="7">
        <f>Demanda_Interna[[#This Row],[ICMS]]*Demanda_Interna[[#This Row],[Coluna1]]</f>
        <v>1250.6704000000002</v>
      </c>
      <c r="U223" t="str">
        <f>INDEX(Produtor_Silo[],MATCH(Demanda_Interna[[#This Row],[Silo]],Produtor_Silo[destino],0),3)</f>
        <v>CASCAVEL-PR</v>
      </c>
    </row>
    <row r="224" spans="1:21" x14ac:dyDescent="0.25">
      <c r="A224" t="s">
        <v>1660</v>
      </c>
      <c r="B224">
        <v>2</v>
      </c>
      <c r="C224">
        <v>150826.79999999999</v>
      </c>
      <c r="D224" t="s">
        <v>1661</v>
      </c>
      <c r="E224" t="s">
        <v>635</v>
      </c>
      <c r="F224">
        <v>2090370</v>
      </c>
      <c r="G224" s="7">
        <v>2090.37</v>
      </c>
      <c r="H224" t="s">
        <v>715</v>
      </c>
      <c r="I224" s="11">
        <v>2.05E-4</v>
      </c>
      <c r="J224" s="7">
        <v>1</v>
      </c>
      <c r="K224" t="s">
        <v>1179</v>
      </c>
      <c r="L224">
        <f>INDEX(Val_Min_CO2[],MATCH(Demanda_Interna[[#This Row],[Variaveis Decisão Transporte Silo-Mercado]],Val_Min_CO2[Variável],0),2)</f>
        <v>0</v>
      </c>
      <c r="M224">
        <f>INDEX(Val_min_Custo[],MATCH(Demanda_Interna[[#This Row],[Variaveis Decisão Transporte Silo-Mercado]],Val_min_Custo[Variável],0),2)</f>
        <v>0</v>
      </c>
      <c r="N224">
        <f>INDEX(ITERAC3[],MATCH(Demanda_Interna[[#This Row],[Variaveis Decisão Transporte Silo-Mercado]],ITERAC3[Variável],0),2)</f>
        <v>0</v>
      </c>
      <c r="O224">
        <f>INDEX(ITERAC6[],MATCH(Demanda_Interna[[#This Row],[Variaveis Decisão Transporte Silo-Mercado]],ITERAC6[Variável],0),2)</f>
        <v>0</v>
      </c>
      <c r="P224">
        <v>1.1200000000000001</v>
      </c>
      <c r="Q224" t="str">
        <f>Demanda_Interna[[#This Row],[Mercado]]&amp;Demanda_Interna[[#This Row],[Periodo]]</f>
        <v>Rondônia2</v>
      </c>
      <c r="R224">
        <v>1116.67</v>
      </c>
      <c r="S224" t="str">
        <f>Demanda_Interna[[#This Row],[Mercado Estado]]&amp;Demanda_Interna[[#This Row],[Estado Silo]]</f>
        <v>ROMS</v>
      </c>
      <c r="T224" s="7">
        <f>Demanda_Interna[[#This Row],[ICMS]]*Demanda_Interna[[#This Row],[Coluna1]]</f>
        <v>1250.6704000000002</v>
      </c>
      <c r="U224" t="str">
        <f>INDEX(Produtor_Silo[],MATCH(Demanda_Interna[[#This Row],[Silo]],Produtor_Silo[destino],0),3)</f>
        <v>DOURADOS-MS</v>
      </c>
    </row>
    <row r="225" spans="1:21" x14ac:dyDescent="0.25">
      <c r="A225" t="s">
        <v>1660</v>
      </c>
      <c r="B225">
        <v>2</v>
      </c>
      <c r="C225">
        <v>150826.79999999999</v>
      </c>
      <c r="D225" t="s">
        <v>1661</v>
      </c>
      <c r="E225" t="s">
        <v>636</v>
      </c>
      <c r="F225">
        <v>2067602</v>
      </c>
      <c r="G225" s="7">
        <v>2067.6019999999999</v>
      </c>
      <c r="H225" t="s">
        <v>715</v>
      </c>
      <c r="I225" s="11">
        <v>2.05E-4</v>
      </c>
      <c r="J225" s="7">
        <v>1</v>
      </c>
      <c r="K225" t="s">
        <v>1195</v>
      </c>
      <c r="L225">
        <f>INDEX(Val_Min_CO2[],MATCH(Demanda_Interna[[#This Row],[Variaveis Decisão Transporte Silo-Mercado]],Val_Min_CO2[Variável],0),2)</f>
        <v>0</v>
      </c>
      <c r="M225">
        <f>INDEX(Val_min_Custo[],MATCH(Demanda_Interna[[#This Row],[Variaveis Decisão Transporte Silo-Mercado]],Val_min_Custo[Variável],0),2)</f>
        <v>0</v>
      </c>
      <c r="N225">
        <f>INDEX(ITERAC3[],MATCH(Demanda_Interna[[#This Row],[Variaveis Decisão Transporte Silo-Mercado]],ITERAC3[Variável],0),2)</f>
        <v>0</v>
      </c>
      <c r="O225">
        <f>INDEX(ITERAC6[],MATCH(Demanda_Interna[[#This Row],[Variaveis Decisão Transporte Silo-Mercado]],ITERAC6[Variável],0),2)</f>
        <v>0</v>
      </c>
      <c r="P225">
        <v>1.1200000000000001</v>
      </c>
      <c r="Q225" t="str">
        <f>Demanda_Interna[[#This Row],[Mercado]]&amp;Demanda_Interna[[#This Row],[Periodo]]</f>
        <v>Rondônia2</v>
      </c>
      <c r="R225">
        <v>1116.67</v>
      </c>
      <c r="S225" t="str">
        <f>Demanda_Interna[[#This Row],[Mercado Estado]]&amp;Demanda_Interna[[#This Row],[Estado Silo]]</f>
        <v>ROMS</v>
      </c>
      <c r="T225" s="7">
        <f>Demanda_Interna[[#This Row],[ICMS]]*Demanda_Interna[[#This Row],[Coluna1]]</f>
        <v>1250.6704000000002</v>
      </c>
      <c r="U225" t="str">
        <f>INDEX(Produtor_Silo[],MATCH(Demanda_Interna[[#This Row],[Silo]],Produtor_Silo[destino],0),3)</f>
        <v>DOURADOS-MS</v>
      </c>
    </row>
    <row r="226" spans="1:21" x14ac:dyDescent="0.25">
      <c r="A226" t="s">
        <v>1660</v>
      </c>
      <c r="B226">
        <v>2</v>
      </c>
      <c r="C226">
        <v>150826.79999999999</v>
      </c>
      <c r="D226" t="s">
        <v>1661</v>
      </c>
      <c r="E226" t="s">
        <v>637</v>
      </c>
      <c r="F226">
        <v>2084518</v>
      </c>
      <c r="G226" s="7">
        <v>2084.518</v>
      </c>
      <c r="H226" t="s">
        <v>715</v>
      </c>
      <c r="I226" s="11">
        <v>2.05E-4</v>
      </c>
      <c r="J226" s="7">
        <v>1</v>
      </c>
      <c r="K226" t="s">
        <v>1211</v>
      </c>
      <c r="L226">
        <f>INDEX(Val_Min_CO2[],MATCH(Demanda_Interna[[#This Row],[Variaveis Decisão Transporte Silo-Mercado]],Val_Min_CO2[Variável],0),2)</f>
        <v>0</v>
      </c>
      <c r="M226">
        <f>INDEX(Val_min_Custo[],MATCH(Demanda_Interna[[#This Row],[Variaveis Decisão Transporte Silo-Mercado]],Val_min_Custo[Variável],0),2)</f>
        <v>0</v>
      </c>
      <c r="N226">
        <f>INDEX(ITERAC3[],MATCH(Demanda_Interna[[#This Row],[Variaveis Decisão Transporte Silo-Mercado]],ITERAC3[Variável],0),2)</f>
        <v>0</v>
      </c>
      <c r="O226">
        <f>INDEX(ITERAC6[],MATCH(Demanda_Interna[[#This Row],[Variaveis Decisão Transporte Silo-Mercado]],ITERAC6[Variável],0),2)</f>
        <v>0</v>
      </c>
      <c r="P226">
        <v>1.1200000000000001</v>
      </c>
      <c r="Q226" t="str">
        <f>Demanda_Interna[[#This Row],[Mercado]]&amp;Demanda_Interna[[#This Row],[Periodo]]</f>
        <v>Rondônia2</v>
      </c>
      <c r="R226">
        <v>1116.67</v>
      </c>
      <c r="S226" t="str">
        <f>Demanda_Interna[[#This Row],[Mercado Estado]]&amp;Demanda_Interna[[#This Row],[Estado Silo]]</f>
        <v>ROMS</v>
      </c>
      <c r="T226" s="7">
        <f>Demanda_Interna[[#This Row],[ICMS]]*Demanda_Interna[[#This Row],[Coluna1]]</f>
        <v>1250.6704000000002</v>
      </c>
      <c r="U226" t="str">
        <f>INDEX(Produtor_Silo[],MATCH(Demanda_Interna[[#This Row],[Silo]],Produtor_Silo[destino],0),3)</f>
        <v>DOURADOS-MS</v>
      </c>
    </row>
    <row r="227" spans="1:21" x14ac:dyDescent="0.25">
      <c r="A227" t="s">
        <v>1660</v>
      </c>
      <c r="B227">
        <v>2</v>
      </c>
      <c r="C227">
        <v>150826.79999999999</v>
      </c>
      <c r="D227" t="s">
        <v>1661</v>
      </c>
      <c r="E227" t="s">
        <v>629</v>
      </c>
      <c r="F227">
        <v>1771264</v>
      </c>
      <c r="G227" s="7">
        <v>1771.2639999999999</v>
      </c>
      <c r="H227" t="s">
        <v>718</v>
      </c>
      <c r="I227" s="11">
        <v>2.63E-4</v>
      </c>
      <c r="J227" s="7">
        <v>0.6</v>
      </c>
      <c r="K227" t="s">
        <v>1227</v>
      </c>
      <c r="L227">
        <f>INDEX(Val_Min_CO2[],MATCH(Demanda_Interna[[#This Row],[Variaveis Decisão Transporte Silo-Mercado]],Val_Min_CO2[Variável],0),2)</f>
        <v>0</v>
      </c>
      <c r="M227">
        <f>INDEX(Val_min_Custo[],MATCH(Demanda_Interna[[#This Row],[Variaveis Decisão Transporte Silo-Mercado]],Val_min_Custo[Variável],0),2)</f>
        <v>0</v>
      </c>
      <c r="N227">
        <f>INDEX(ITERAC3[],MATCH(Demanda_Interna[[#This Row],[Variaveis Decisão Transporte Silo-Mercado]],ITERAC3[Variável],0),2)</f>
        <v>0</v>
      </c>
      <c r="O227">
        <f>INDEX(ITERAC6[],MATCH(Demanda_Interna[[#This Row],[Variaveis Decisão Transporte Silo-Mercado]],ITERAC6[Variável],0),2)</f>
        <v>0</v>
      </c>
      <c r="P227">
        <v>1.1200000000000001</v>
      </c>
      <c r="Q227" t="str">
        <f>Demanda_Interna[[#This Row],[Mercado]]&amp;Demanda_Interna[[#This Row],[Periodo]]</f>
        <v>Rondônia2</v>
      </c>
      <c r="R227">
        <v>1116.67</v>
      </c>
      <c r="S227" t="str">
        <f>Demanda_Interna[[#This Row],[Mercado Estado]]&amp;Demanda_Interna[[#This Row],[Estado Silo]]</f>
        <v>ROGO</v>
      </c>
      <c r="T227" s="7">
        <f>Demanda_Interna[[#This Row],[ICMS]]*Demanda_Interna[[#This Row],[Coluna1]]</f>
        <v>1250.6704000000002</v>
      </c>
      <c r="U227" t="str">
        <f>INDEX(Produtor_Silo[],MATCH(Demanda_Interna[[#This Row],[Silo]],Produtor_Silo[destino],0),3)</f>
        <v>JATAÍ-GO</v>
      </c>
    </row>
    <row r="228" spans="1:21" x14ac:dyDescent="0.25">
      <c r="A228" t="s">
        <v>1660</v>
      </c>
      <c r="B228">
        <v>2</v>
      </c>
      <c r="C228">
        <v>150826.79999999999</v>
      </c>
      <c r="D228" t="s">
        <v>1661</v>
      </c>
      <c r="E228" t="s">
        <v>630</v>
      </c>
      <c r="F228">
        <v>1770845</v>
      </c>
      <c r="G228" s="7">
        <v>1770.845</v>
      </c>
      <c r="H228" t="s">
        <v>718</v>
      </c>
      <c r="I228" s="11">
        <v>2.63E-4</v>
      </c>
      <c r="J228" s="7">
        <v>0.6</v>
      </c>
      <c r="K228" t="s">
        <v>1243</v>
      </c>
      <c r="L228">
        <f>INDEX(Val_Min_CO2[],MATCH(Demanda_Interna[[#This Row],[Variaveis Decisão Transporte Silo-Mercado]],Val_Min_CO2[Variável],0),2)</f>
        <v>0</v>
      </c>
      <c r="M228">
        <f>INDEX(Val_min_Custo[],MATCH(Demanda_Interna[[#This Row],[Variaveis Decisão Transporte Silo-Mercado]],Val_min_Custo[Variável],0),2)</f>
        <v>0</v>
      </c>
      <c r="N228">
        <f>INDEX(ITERAC3[],MATCH(Demanda_Interna[[#This Row],[Variaveis Decisão Transporte Silo-Mercado]],ITERAC3[Variável],0),2)</f>
        <v>0</v>
      </c>
      <c r="O228">
        <f>INDEX(ITERAC6[],MATCH(Demanda_Interna[[#This Row],[Variaveis Decisão Transporte Silo-Mercado]],ITERAC6[Variável],0),2)</f>
        <v>0</v>
      </c>
      <c r="P228">
        <v>1.1200000000000001</v>
      </c>
      <c r="Q228" t="str">
        <f>Demanda_Interna[[#This Row],[Mercado]]&amp;Demanda_Interna[[#This Row],[Periodo]]</f>
        <v>Rondônia2</v>
      </c>
      <c r="R228">
        <v>1116.67</v>
      </c>
      <c r="S228" t="str">
        <f>Demanda_Interna[[#This Row],[Mercado Estado]]&amp;Demanda_Interna[[#This Row],[Estado Silo]]</f>
        <v>ROGO</v>
      </c>
      <c r="T228" s="7">
        <f>Demanda_Interna[[#This Row],[ICMS]]*Demanda_Interna[[#This Row],[Coluna1]]</f>
        <v>1250.6704000000002</v>
      </c>
      <c r="U228" t="str">
        <f>INDEX(Produtor_Silo[],MATCH(Demanda_Interna[[#This Row],[Silo]],Produtor_Silo[destino],0),3)</f>
        <v>JATAÍ-GO</v>
      </c>
    </row>
    <row r="229" spans="1:21" x14ac:dyDescent="0.25">
      <c r="A229" t="s">
        <v>1660</v>
      </c>
      <c r="B229">
        <v>2</v>
      </c>
      <c r="C229">
        <v>150826.79999999999</v>
      </c>
      <c r="D229" t="s">
        <v>1661</v>
      </c>
      <c r="E229" t="s">
        <v>631</v>
      </c>
      <c r="F229">
        <v>1767886</v>
      </c>
      <c r="G229" s="7">
        <v>1767.886</v>
      </c>
      <c r="H229" t="s">
        <v>718</v>
      </c>
      <c r="I229" s="11">
        <v>2.63E-4</v>
      </c>
      <c r="J229" s="7">
        <v>0.6</v>
      </c>
      <c r="K229" t="s">
        <v>1259</v>
      </c>
      <c r="L229">
        <f>INDEX(Val_Min_CO2[],MATCH(Demanda_Interna[[#This Row],[Variaveis Decisão Transporte Silo-Mercado]],Val_Min_CO2[Variável],0),2)</f>
        <v>0</v>
      </c>
      <c r="M229">
        <f>INDEX(Val_min_Custo[],MATCH(Demanda_Interna[[#This Row],[Variaveis Decisão Transporte Silo-Mercado]],Val_min_Custo[Variável],0),2)</f>
        <v>0</v>
      </c>
      <c r="N229">
        <f>INDEX(ITERAC3[],MATCH(Demanda_Interna[[#This Row],[Variaveis Decisão Transporte Silo-Mercado]],ITERAC3[Variável],0),2)</f>
        <v>0</v>
      </c>
      <c r="O229">
        <f>INDEX(ITERAC6[],MATCH(Demanda_Interna[[#This Row],[Variaveis Decisão Transporte Silo-Mercado]],ITERAC6[Variável],0),2)</f>
        <v>0</v>
      </c>
      <c r="P229">
        <v>1.1200000000000001</v>
      </c>
      <c r="Q229" t="str">
        <f>Demanda_Interna[[#This Row],[Mercado]]&amp;Demanda_Interna[[#This Row],[Periodo]]</f>
        <v>Rondônia2</v>
      </c>
      <c r="R229">
        <v>1116.67</v>
      </c>
      <c r="S229" t="str">
        <f>Demanda_Interna[[#This Row],[Mercado Estado]]&amp;Demanda_Interna[[#This Row],[Estado Silo]]</f>
        <v>ROGO</v>
      </c>
      <c r="T229" s="7">
        <f>Demanda_Interna[[#This Row],[ICMS]]*Demanda_Interna[[#This Row],[Coluna1]]</f>
        <v>1250.6704000000002</v>
      </c>
      <c r="U229" t="str">
        <f>INDEX(Produtor_Silo[],MATCH(Demanda_Interna[[#This Row],[Silo]],Produtor_Silo[destino],0),3)</f>
        <v>JATAÍ-GO</v>
      </c>
    </row>
    <row r="230" spans="1:21" x14ac:dyDescent="0.25">
      <c r="A230" t="s">
        <v>1660</v>
      </c>
      <c r="B230">
        <v>2</v>
      </c>
      <c r="C230">
        <v>150826.79999999999</v>
      </c>
      <c r="D230" t="s">
        <v>1661</v>
      </c>
      <c r="E230" t="s">
        <v>638</v>
      </c>
      <c r="F230">
        <v>2060994</v>
      </c>
      <c r="G230" s="7">
        <v>2060.9940000000001</v>
      </c>
      <c r="H230" t="s">
        <v>715</v>
      </c>
      <c r="I230" s="11">
        <v>2.05E-4</v>
      </c>
      <c r="J230" s="7">
        <v>1</v>
      </c>
      <c r="K230" t="s">
        <v>1275</v>
      </c>
      <c r="L230">
        <f>INDEX(Val_Min_CO2[],MATCH(Demanda_Interna[[#This Row],[Variaveis Decisão Transporte Silo-Mercado]],Val_Min_CO2[Variável],0),2)</f>
        <v>0</v>
      </c>
      <c r="M230">
        <f>INDEX(Val_min_Custo[],MATCH(Demanda_Interna[[#This Row],[Variaveis Decisão Transporte Silo-Mercado]],Val_min_Custo[Variável],0),2)</f>
        <v>0</v>
      </c>
      <c r="N230">
        <f>INDEX(ITERAC3[],MATCH(Demanda_Interna[[#This Row],[Variaveis Decisão Transporte Silo-Mercado]],ITERAC3[Variável],0),2)</f>
        <v>0</v>
      </c>
      <c r="O230">
        <f>INDEX(ITERAC6[],MATCH(Demanda_Interna[[#This Row],[Variaveis Decisão Transporte Silo-Mercado]],ITERAC6[Variável],0),2)</f>
        <v>0</v>
      </c>
      <c r="P230">
        <v>1.1200000000000001</v>
      </c>
      <c r="Q230" t="str">
        <f>Demanda_Interna[[#This Row],[Mercado]]&amp;Demanda_Interna[[#This Row],[Periodo]]</f>
        <v>Rondônia2</v>
      </c>
      <c r="R230">
        <v>1116.67</v>
      </c>
      <c r="S230" t="str">
        <f>Demanda_Interna[[#This Row],[Mercado Estado]]&amp;Demanda_Interna[[#This Row],[Estado Silo]]</f>
        <v>ROMS</v>
      </c>
      <c r="T230" s="7">
        <f>Demanda_Interna[[#This Row],[ICMS]]*Demanda_Interna[[#This Row],[Coluna1]]</f>
        <v>1250.6704000000002</v>
      </c>
      <c r="U230" t="str">
        <f>INDEX(Produtor_Silo[],MATCH(Demanda_Interna[[#This Row],[Silo]],Produtor_Silo[destino],0),3)</f>
        <v>MARACAJU-MS</v>
      </c>
    </row>
    <row r="231" spans="1:21" x14ac:dyDescent="0.25">
      <c r="A231" t="s">
        <v>1660</v>
      </c>
      <c r="B231">
        <v>2</v>
      </c>
      <c r="C231">
        <v>150826.79999999999</v>
      </c>
      <c r="D231" t="s">
        <v>1661</v>
      </c>
      <c r="E231" t="s">
        <v>639</v>
      </c>
      <c r="F231">
        <v>2062404</v>
      </c>
      <c r="G231" s="7">
        <v>2062.404</v>
      </c>
      <c r="H231" t="s">
        <v>715</v>
      </c>
      <c r="I231" s="11">
        <v>2.05E-4</v>
      </c>
      <c r="J231" s="7">
        <v>1</v>
      </c>
      <c r="K231" t="s">
        <v>1291</v>
      </c>
      <c r="L231">
        <f>INDEX(Val_Min_CO2[],MATCH(Demanda_Interna[[#This Row],[Variaveis Decisão Transporte Silo-Mercado]],Val_Min_CO2[Variável],0),2)</f>
        <v>0</v>
      </c>
      <c r="M231">
        <f>INDEX(Val_min_Custo[],MATCH(Demanda_Interna[[#This Row],[Variaveis Decisão Transporte Silo-Mercado]],Val_min_Custo[Variável],0),2)</f>
        <v>0</v>
      </c>
      <c r="N231">
        <f>INDEX(ITERAC3[],MATCH(Demanda_Interna[[#This Row],[Variaveis Decisão Transporte Silo-Mercado]],ITERAC3[Variável],0),2)</f>
        <v>0</v>
      </c>
      <c r="O231">
        <f>INDEX(ITERAC6[],MATCH(Demanda_Interna[[#This Row],[Variaveis Decisão Transporte Silo-Mercado]],ITERAC6[Variável],0),2)</f>
        <v>0</v>
      </c>
      <c r="P231">
        <v>1.1200000000000001</v>
      </c>
      <c r="Q231" t="str">
        <f>Demanda_Interna[[#This Row],[Mercado]]&amp;Demanda_Interna[[#This Row],[Periodo]]</f>
        <v>Rondônia2</v>
      </c>
      <c r="R231">
        <v>1116.67</v>
      </c>
      <c r="S231" t="str">
        <f>Demanda_Interna[[#This Row],[Mercado Estado]]&amp;Demanda_Interna[[#This Row],[Estado Silo]]</f>
        <v>ROMS</v>
      </c>
      <c r="T231" s="7">
        <f>Demanda_Interna[[#This Row],[ICMS]]*Demanda_Interna[[#This Row],[Coluna1]]</f>
        <v>1250.6704000000002</v>
      </c>
      <c r="U231" t="str">
        <f>INDEX(Produtor_Silo[],MATCH(Demanda_Interna[[#This Row],[Silo]],Produtor_Silo[destino],0),3)</f>
        <v>MARACAJU-MS</v>
      </c>
    </row>
    <row r="232" spans="1:21" x14ac:dyDescent="0.25">
      <c r="A232" t="s">
        <v>1660</v>
      </c>
      <c r="B232">
        <v>2</v>
      </c>
      <c r="C232">
        <v>150826.79999999999</v>
      </c>
      <c r="D232" t="s">
        <v>1661</v>
      </c>
      <c r="E232" t="s">
        <v>640</v>
      </c>
      <c r="F232">
        <v>2029489</v>
      </c>
      <c r="G232" s="7">
        <v>2029.489</v>
      </c>
      <c r="H232" t="s">
        <v>715</v>
      </c>
      <c r="I232" s="11">
        <v>2.05E-4</v>
      </c>
      <c r="J232" s="7">
        <v>1</v>
      </c>
      <c r="K232" t="s">
        <v>1307</v>
      </c>
      <c r="L232">
        <f>INDEX(Val_Min_CO2[],MATCH(Demanda_Interna[[#This Row],[Variaveis Decisão Transporte Silo-Mercado]],Val_Min_CO2[Variável],0),2)</f>
        <v>0</v>
      </c>
      <c r="M232">
        <f>INDEX(Val_min_Custo[],MATCH(Demanda_Interna[[#This Row],[Variaveis Decisão Transporte Silo-Mercado]],Val_min_Custo[Variável],0),2)</f>
        <v>0</v>
      </c>
      <c r="N232">
        <f>INDEX(ITERAC3[],MATCH(Demanda_Interna[[#This Row],[Variaveis Decisão Transporte Silo-Mercado]],ITERAC3[Variável],0),2)</f>
        <v>0</v>
      </c>
      <c r="O232">
        <f>INDEX(ITERAC6[],MATCH(Demanda_Interna[[#This Row],[Variaveis Decisão Transporte Silo-Mercado]],ITERAC6[Variável],0),2)</f>
        <v>0</v>
      </c>
      <c r="P232">
        <v>1.1200000000000001</v>
      </c>
      <c r="Q232" t="str">
        <f>Demanda_Interna[[#This Row],[Mercado]]&amp;Demanda_Interna[[#This Row],[Periodo]]</f>
        <v>Rondônia2</v>
      </c>
      <c r="R232">
        <v>1116.67</v>
      </c>
      <c r="S232" t="str">
        <f>Demanda_Interna[[#This Row],[Mercado Estado]]&amp;Demanda_Interna[[#This Row],[Estado Silo]]</f>
        <v>ROMS</v>
      </c>
      <c r="T232" s="7">
        <f>Demanda_Interna[[#This Row],[ICMS]]*Demanda_Interna[[#This Row],[Coluna1]]</f>
        <v>1250.6704000000002</v>
      </c>
      <c r="U232" t="str">
        <f>INDEX(Produtor_Silo[],MATCH(Demanda_Interna[[#This Row],[Silo]],Produtor_Silo[destino],0),3)</f>
        <v>MARACAJU-MS</v>
      </c>
    </row>
    <row r="233" spans="1:21" x14ac:dyDescent="0.25">
      <c r="A233" t="s">
        <v>1660</v>
      </c>
      <c r="B233">
        <v>2</v>
      </c>
      <c r="C233">
        <v>150826.79999999999</v>
      </c>
      <c r="D233" t="s">
        <v>1661</v>
      </c>
      <c r="E233" t="s">
        <v>620</v>
      </c>
      <c r="F233">
        <v>927676</v>
      </c>
      <c r="G233" s="7">
        <v>927.67600000000004</v>
      </c>
      <c r="H233" t="s">
        <v>705</v>
      </c>
      <c r="I233" s="11">
        <v>2.63E-4</v>
      </c>
      <c r="J233" s="7">
        <v>0.6</v>
      </c>
      <c r="K233" t="s">
        <v>1323</v>
      </c>
      <c r="L233">
        <f>INDEX(Val_Min_CO2[],MATCH(Demanda_Interna[[#This Row],[Variaveis Decisão Transporte Silo-Mercado]],Val_Min_CO2[Variável],0),2)</f>
        <v>0</v>
      </c>
      <c r="M233">
        <f>INDEX(Val_min_Custo[],MATCH(Demanda_Interna[[#This Row],[Variaveis Decisão Transporte Silo-Mercado]],Val_min_Custo[Variável],0),2)</f>
        <v>0</v>
      </c>
      <c r="N233">
        <f>INDEX(ITERAC3[],MATCH(Demanda_Interna[[#This Row],[Variaveis Decisão Transporte Silo-Mercado]],ITERAC3[Variável],0),2)</f>
        <v>0</v>
      </c>
      <c r="O233">
        <f>INDEX(ITERAC6[],MATCH(Demanda_Interna[[#This Row],[Variaveis Decisão Transporte Silo-Mercado]],ITERAC6[Variável],0),2)</f>
        <v>0</v>
      </c>
      <c r="P233">
        <v>1.1200000000000001</v>
      </c>
      <c r="Q233" t="str">
        <f>Demanda_Interna[[#This Row],[Mercado]]&amp;Demanda_Interna[[#This Row],[Periodo]]</f>
        <v>Rondônia2</v>
      </c>
      <c r="R233">
        <v>1116.67</v>
      </c>
      <c r="S233" t="str">
        <f>Demanda_Interna[[#This Row],[Mercado Estado]]&amp;Demanda_Interna[[#This Row],[Estado Silo]]</f>
        <v>ROMT</v>
      </c>
      <c r="T233" s="7">
        <f>Demanda_Interna[[#This Row],[ICMS]]*Demanda_Interna[[#This Row],[Coluna1]]</f>
        <v>1250.6704000000002</v>
      </c>
      <c r="U233" t="str">
        <f>INDEX(Produtor_Silo[],MATCH(Demanda_Interna[[#This Row],[Silo]],Produtor_Silo[destino],0),3)</f>
        <v>NOVA MUTUM-MT</v>
      </c>
    </row>
    <row r="234" spans="1:21" x14ac:dyDescent="0.25">
      <c r="A234" t="s">
        <v>1660</v>
      </c>
      <c r="B234">
        <v>2</v>
      </c>
      <c r="C234">
        <v>150826.79999999999</v>
      </c>
      <c r="D234" t="s">
        <v>1661</v>
      </c>
      <c r="E234" t="s">
        <v>621</v>
      </c>
      <c r="F234">
        <v>929667</v>
      </c>
      <c r="G234" s="7">
        <v>929.66700000000003</v>
      </c>
      <c r="H234" t="s">
        <v>705</v>
      </c>
      <c r="I234" s="11">
        <v>2.63E-4</v>
      </c>
      <c r="J234" s="7">
        <v>0.6</v>
      </c>
      <c r="K234" t="s">
        <v>1339</v>
      </c>
      <c r="L234">
        <f>INDEX(Val_Min_CO2[],MATCH(Demanda_Interna[[#This Row],[Variaveis Decisão Transporte Silo-Mercado]],Val_Min_CO2[Variável],0),2)</f>
        <v>0</v>
      </c>
      <c r="M234">
        <f>INDEX(Val_min_Custo[],MATCH(Demanda_Interna[[#This Row],[Variaveis Decisão Transporte Silo-Mercado]],Val_min_Custo[Variável],0),2)</f>
        <v>0</v>
      </c>
      <c r="N234">
        <f>INDEX(ITERAC3[],MATCH(Demanda_Interna[[#This Row],[Variaveis Decisão Transporte Silo-Mercado]],ITERAC3[Variável],0),2)</f>
        <v>0</v>
      </c>
      <c r="O234">
        <f>INDEX(ITERAC6[],MATCH(Demanda_Interna[[#This Row],[Variaveis Decisão Transporte Silo-Mercado]],ITERAC6[Variável],0),2)</f>
        <v>0</v>
      </c>
      <c r="P234">
        <v>1.1200000000000001</v>
      </c>
      <c r="Q234" t="str">
        <f>Demanda_Interna[[#This Row],[Mercado]]&amp;Demanda_Interna[[#This Row],[Periodo]]</f>
        <v>Rondônia2</v>
      </c>
      <c r="R234">
        <v>1116.67</v>
      </c>
      <c r="S234" t="str">
        <f>Demanda_Interna[[#This Row],[Mercado Estado]]&amp;Demanda_Interna[[#This Row],[Estado Silo]]</f>
        <v>ROMT</v>
      </c>
      <c r="T234" s="7">
        <f>Demanda_Interna[[#This Row],[ICMS]]*Demanda_Interna[[#This Row],[Coluna1]]</f>
        <v>1250.6704000000002</v>
      </c>
      <c r="U234" t="str">
        <f>INDEX(Produtor_Silo[],MATCH(Demanda_Interna[[#This Row],[Silo]],Produtor_Silo[destino],0),3)</f>
        <v>NOVA MUTUM-MT</v>
      </c>
    </row>
    <row r="235" spans="1:21" x14ac:dyDescent="0.25">
      <c r="A235" t="s">
        <v>1660</v>
      </c>
      <c r="B235">
        <v>2</v>
      </c>
      <c r="C235">
        <v>150826.79999999999</v>
      </c>
      <c r="D235" t="s">
        <v>1661</v>
      </c>
      <c r="E235" t="s">
        <v>622</v>
      </c>
      <c r="F235">
        <v>984337</v>
      </c>
      <c r="G235" s="7">
        <v>984.33699999999999</v>
      </c>
      <c r="H235" t="s">
        <v>705</v>
      </c>
      <c r="I235" s="11">
        <v>2.63E-4</v>
      </c>
      <c r="J235" s="7">
        <v>0.6</v>
      </c>
      <c r="K235" t="s">
        <v>1355</v>
      </c>
      <c r="L235">
        <f>INDEX(Val_Min_CO2[],MATCH(Demanda_Interna[[#This Row],[Variaveis Decisão Transporte Silo-Mercado]],Val_Min_CO2[Variável],0),2)</f>
        <v>0</v>
      </c>
      <c r="M235">
        <f>INDEX(Val_min_Custo[],MATCH(Demanda_Interna[[#This Row],[Variaveis Decisão Transporte Silo-Mercado]],Val_min_Custo[Variável],0),2)</f>
        <v>0</v>
      </c>
      <c r="N235">
        <f>INDEX(ITERAC3[],MATCH(Demanda_Interna[[#This Row],[Variaveis Decisão Transporte Silo-Mercado]],ITERAC3[Variável],0),2)</f>
        <v>0</v>
      </c>
      <c r="O235">
        <f>INDEX(ITERAC6[],MATCH(Demanda_Interna[[#This Row],[Variaveis Decisão Transporte Silo-Mercado]],ITERAC6[Variável],0),2)</f>
        <v>0</v>
      </c>
      <c r="P235">
        <v>1.1200000000000001</v>
      </c>
      <c r="Q235" t="str">
        <f>Demanda_Interna[[#This Row],[Mercado]]&amp;Demanda_Interna[[#This Row],[Periodo]]</f>
        <v>Rondônia2</v>
      </c>
      <c r="R235">
        <v>1116.67</v>
      </c>
      <c r="S235" t="str">
        <f>Demanda_Interna[[#This Row],[Mercado Estado]]&amp;Demanda_Interna[[#This Row],[Estado Silo]]</f>
        <v>ROMT</v>
      </c>
      <c r="T235" s="7">
        <f>Demanda_Interna[[#This Row],[ICMS]]*Demanda_Interna[[#This Row],[Coluna1]]</f>
        <v>1250.6704000000002</v>
      </c>
      <c r="U235" t="str">
        <f>INDEX(Produtor_Silo[],MATCH(Demanda_Interna[[#This Row],[Silo]],Produtor_Silo[destino],0),3)</f>
        <v>NOVA MUTUM-MT</v>
      </c>
    </row>
    <row r="236" spans="1:21" x14ac:dyDescent="0.25">
      <c r="A236" t="s">
        <v>1660</v>
      </c>
      <c r="B236">
        <v>2</v>
      </c>
      <c r="C236">
        <v>150826.79999999999</v>
      </c>
      <c r="D236" t="s">
        <v>1661</v>
      </c>
      <c r="E236" t="s">
        <v>623</v>
      </c>
      <c r="F236">
        <v>1102632</v>
      </c>
      <c r="G236" s="7">
        <v>1102.6320000000001</v>
      </c>
      <c r="H236" t="s">
        <v>705</v>
      </c>
      <c r="I236" s="11">
        <v>2.63E-4</v>
      </c>
      <c r="J236" s="7">
        <v>0.6</v>
      </c>
      <c r="K236" t="s">
        <v>1371</v>
      </c>
      <c r="L236">
        <f>INDEX(Val_Min_CO2[],MATCH(Demanda_Interna[[#This Row],[Variaveis Decisão Transporte Silo-Mercado]],Val_Min_CO2[Variável],0),2)</f>
        <v>0</v>
      </c>
      <c r="M236">
        <f>INDEX(Val_min_Custo[],MATCH(Demanda_Interna[[#This Row],[Variaveis Decisão Transporte Silo-Mercado]],Val_min_Custo[Variável],0),2)</f>
        <v>0</v>
      </c>
      <c r="N236">
        <f>INDEX(ITERAC3[],MATCH(Demanda_Interna[[#This Row],[Variaveis Decisão Transporte Silo-Mercado]],ITERAC3[Variável],0),2)</f>
        <v>0</v>
      </c>
      <c r="O236">
        <f>INDEX(ITERAC6[],MATCH(Demanda_Interna[[#This Row],[Variaveis Decisão Transporte Silo-Mercado]],ITERAC6[Variável],0),2)</f>
        <v>0</v>
      </c>
      <c r="P236">
        <v>1.1200000000000001</v>
      </c>
      <c r="Q236" t="str">
        <f>Demanda_Interna[[#This Row],[Mercado]]&amp;Demanda_Interna[[#This Row],[Periodo]]</f>
        <v>Rondônia2</v>
      </c>
      <c r="R236">
        <v>1116.67</v>
      </c>
      <c r="S236" t="str">
        <f>Demanda_Interna[[#This Row],[Mercado Estado]]&amp;Demanda_Interna[[#This Row],[Estado Silo]]</f>
        <v>ROMT</v>
      </c>
      <c r="T236" s="7">
        <f>Demanda_Interna[[#This Row],[ICMS]]*Demanda_Interna[[#This Row],[Coluna1]]</f>
        <v>1250.6704000000002</v>
      </c>
      <c r="U236" t="str">
        <f>INDEX(Produtor_Silo[],MATCH(Demanda_Interna[[#This Row],[Silo]],Produtor_Silo[destino],0),3)</f>
        <v>NOVA UBIRATÃ-MT</v>
      </c>
    </row>
    <row r="237" spans="1:21" x14ac:dyDescent="0.25">
      <c r="A237" t="s">
        <v>1660</v>
      </c>
      <c r="B237">
        <v>2</v>
      </c>
      <c r="C237">
        <v>150826.79999999999</v>
      </c>
      <c r="D237" t="s">
        <v>1661</v>
      </c>
      <c r="E237" t="s">
        <v>624</v>
      </c>
      <c r="F237">
        <v>1116808</v>
      </c>
      <c r="G237" s="7">
        <v>1116.808</v>
      </c>
      <c r="H237" t="s">
        <v>705</v>
      </c>
      <c r="I237" s="11">
        <v>2.63E-4</v>
      </c>
      <c r="J237" s="7">
        <v>0.6</v>
      </c>
      <c r="K237" t="s">
        <v>1387</v>
      </c>
      <c r="L237">
        <f>INDEX(Val_Min_CO2[],MATCH(Demanda_Interna[[#This Row],[Variaveis Decisão Transporte Silo-Mercado]],Val_Min_CO2[Variável],0),2)</f>
        <v>0</v>
      </c>
      <c r="M237">
        <f>INDEX(Val_min_Custo[],MATCH(Demanda_Interna[[#This Row],[Variaveis Decisão Transporte Silo-Mercado]],Val_min_Custo[Variável],0),2)</f>
        <v>0</v>
      </c>
      <c r="N237">
        <f>INDEX(ITERAC3[],MATCH(Demanda_Interna[[#This Row],[Variaveis Decisão Transporte Silo-Mercado]],ITERAC3[Variável],0),2)</f>
        <v>0</v>
      </c>
      <c r="O237">
        <f>INDEX(ITERAC6[],MATCH(Demanda_Interna[[#This Row],[Variaveis Decisão Transporte Silo-Mercado]],ITERAC6[Variável],0),2)</f>
        <v>0</v>
      </c>
      <c r="P237">
        <v>1.1200000000000001</v>
      </c>
      <c r="Q237" t="str">
        <f>Demanda_Interna[[#This Row],[Mercado]]&amp;Demanda_Interna[[#This Row],[Periodo]]</f>
        <v>Rondônia2</v>
      </c>
      <c r="R237">
        <v>1116.67</v>
      </c>
      <c r="S237" t="str">
        <f>Demanda_Interna[[#This Row],[Mercado Estado]]&amp;Demanda_Interna[[#This Row],[Estado Silo]]</f>
        <v>ROMT</v>
      </c>
      <c r="T237" s="7">
        <f>Demanda_Interna[[#This Row],[ICMS]]*Demanda_Interna[[#This Row],[Coluna1]]</f>
        <v>1250.6704000000002</v>
      </c>
      <c r="U237" t="str">
        <f>INDEX(Produtor_Silo[],MATCH(Demanda_Interna[[#This Row],[Silo]],Produtor_Silo[destino],0),3)</f>
        <v>NOVA UBIRATÃ-MT</v>
      </c>
    </row>
    <row r="238" spans="1:21" x14ac:dyDescent="0.25">
      <c r="A238" t="s">
        <v>1660</v>
      </c>
      <c r="B238">
        <v>2</v>
      </c>
      <c r="C238">
        <v>150826.79999999999</v>
      </c>
      <c r="D238" t="s">
        <v>1661</v>
      </c>
      <c r="E238" t="s">
        <v>625</v>
      </c>
      <c r="F238">
        <v>1215022</v>
      </c>
      <c r="G238" s="7">
        <v>1215.0219999999999</v>
      </c>
      <c r="H238" t="s">
        <v>705</v>
      </c>
      <c r="I238" s="11">
        <v>2.63E-4</v>
      </c>
      <c r="J238" s="7">
        <v>0.6</v>
      </c>
      <c r="K238" t="s">
        <v>1403</v>
      </c>
      <c r="L238">
        <f>INDEX(Val_Min_CO2[],MATCH(Demanda_Interna[[#This Row],[Variaveis Decisão Transporte Silo-Mercado]],Val_Min_CO2[Variável],0),2)</f>
        <v>0</v>
      </c>
      <c r="M238">
        <f>INDEX(Val_min_Custo[],MATCH(Demanda_Interna[[#This Row],[Variaveis Decisão Transporte Silo-Mercado]],Val_min_Custo[Variável],0),2)</f>
        <v>0</v>
      </c>
      <c r="N238">
        <f>INDEX(ITERAC3[],MATCH(Demanda_Interna[[#This Row],[Variaveis Decisão Transporte Silo-Mercado]],ITERAC3[Variável],0),2)</f>
        <v>0</v>
      </c>
      <c r="O238">
        <f>INDEX(ITERAC6[],MATCH(Demanda_Interna[[#This Row],[Variaveis Decisão Transporte Silo-Mercado]],ITERAC6[Variável],0),2)</f>
        <v>0</v>
      </c>
      <c r="P238">
        <v>1.1200000000000001</v>
      </c>
      <c r="Q238" t="str">
        <f>Demanda_Interna[[#This Row],[Mercado]]&amp;Demanda_Interna[[#This Row],[Periodo]]</f>
        <v>Rondônia2</v>
      </c>
      <c r="R238">
        <v>1116.67</v>
      </c>
      <c r="S238" t="str">
        <f>Demanda_Interna[[#This Row],[Mercado Estado]]&amp;Demanda_Interna[[#This Row],[Estado Silo]]</f>
        <v>ROMT</v>
      </c>
      <c r="T238" s="7">
        <f>Demanda_Interna[[#This Row],[ICMS]]*Demanda_Interna[[#This Row],[Coluna1]]</f>
        <v>1250.6704000000002</v>
      </c>
      <c r="U238" t="str">
        <f>INDEX(Produtor_Silo[],MATCH(Demanda_Interna[[#This Row],[Silo]],Produtor_Silo[destino],0),3)</f>
        <v>NOVA UBIRATÃ-MT</v>
      </c>
    </row>
    <row r="239" spans="1:21" x14ac:dyDescent="0.25">
      <c r="A239" t="s">
        <v>1660</v>
      </c>
      <c r="B239">
        <v>2</v>
      </c>
      <c r="C239">
        <v>150826.79999999999</v>
      </c>
      <c r="D239" t="s">
        <v>1661</v>
      </c>
      <c r="E239" t="s">
        <v>641</v>
      </c>
      <c r="F239">
        <v>2385770</v>
      </c>
      <c r="G239" s="7">
        <v>2385.77</v>
      </c>
      <c r="H239" t="s">
        <v>720</v>
      </c>
      <c r="I239" s="11">
        <v>2.63E-4</v>
      </c>
      <c r="J239" s="7">
        <v>0.6</v>
      </c>
      <c r="K239" t="s">
        <v>1419</v>
      </c>
      <c r="L239">
        <f>INDEX(Val_Min_CO2[],MATCH(Demanda_Interna[[#This Row],[Variaveis Decisão Transporte Silo-Mercado]],Val_Min_CO2[Variável],0),2)</f>
        <v>0</v>
      </c>
      <c r="M239">
        <f>INDEX(Val_min_Custo[],MATCH(Demanda_Interna[[#This Row],[Variaveis Decisão Transporte Silo-Mercado]],Val_min_Custo[Variável],0),2)</f>
        <v>0</v>
      </c>
      <c r="N239">
        <f>INDEX(ITERAC3[],MATCH(Demanda_Interna[[#This Row],[Variaveis Decisão Transporte Silo-Mercado]],ITERAC3[Variável],0),2)</f>
        <v>0</v>
      </c>
      <c r="O239">
        <f>INDEX(ITERAC6[],MATCH(Demanda_Interna[[#This Row],[Variaveis Decisão Transporte Silo-Mercado]],ITERAC6[Variável],0),2)</f>
        <v>0</v>
      </c>
      <c r="P239">
        <v>1.1200000000000001</v>
      </c>
      <c r="Q239" t="str">
        <f>Demanda_Interna[[#This Row],[Mercado]]&amp;Demanda_Interna[[#This Row],[Periodo]]</f>
        <v>Rondônia2</v>
      </c>
      <c r="R239">
        <v>1116.67</v>
      </c>
      <c r="S239" t="str">
        <f>Demanda_Interna[[#This Row],[Mercado Estado]]&amp;Demanda_Interna[[#This Row],[Estado Silo]]</f>
        <v>ROMG</v>
      </c>
      <c r="T239" s="7">
        <f>Demanda_Interna[[#This Row],[ICMS]]*Demanda_Interna[[#This Row],[Coluna1]]</f>
        <v>1250.6704000000002</v>
      </c>
      <c r="U239" t="str">
        <f>INDEX(Produtor_Silo[],MATCH(Demanda_Interna[[#This Row],[Silo]],Produtor_Silo[destino],0),3)</f>
        <v>PATOS DE MINAS-MG</v>
      </c>
    </row>
    <row r="240" spans="1:21" x14ac:dyDescent="0.25">
      <c r="A240" t="s">
        <v>1660</v>
      </c>
      <c r="B240">
        <v>2</v>
      </c>
      <c r="C240">
        <v>150826.79999999999</v>
      </c>
      <c r="D240" t="s">
        <v>1661</v>
      </c>
      <c r="E240" t="s">
        <v>642</v>
      </c>
      <c r="F240">
        <v>2375664</v>
      </c>
      <c r="G240" s="7">
        <v>2375.6640000000002</v>
      </c>
      <c r="H240" t="s">
        <v>720</v>
      </c>
      <c r="I240" s="11">
        <v>2.63E-4</v>
      </c>
      <c r="J240" s="7">
        <v>0.6</v>
      </c>
      <c r="K240" t="s">
        <v>1435</v>
      </c>
      <c r="L240">
        <f>INDEX(Val_Min_CO2[],MATCH(Demanda_Interna[[#This Row],[Variaveis Decisão Transporte Silo-Mercado]],Val_Min_CO2[Variável],0),2)</f>
        <v>0</v>
      </c>
      <c r="M240">
        <f>INDEX(Val_min_Custo[],MATCH(Demanda_Interna[[#This Row],[Variaveis Decisão Transporte Silo-Mercado]],Val_min_Custo[Variável],0),2)</f>
        <v>0</v>
      </c>
      <c r="N240">
        <f>INDEX(ITERAC3[],MATCH(Demanda_Interna[[#This Row],[Variaveis Decisão Transporte Silo-Mercado]],ITERAC3[Variável],0),2)</f>
        <v>0</v>
      </c>
      <c r="O240">
        <f>INDEX(ITERAC6[],MATCH(Demanda_Interna[[#This Row],[Variaveis Decisão Transporte Silo-Mercado]],ITERAC6[Variável],0),2)</f>
        <v>0</v>
      </c>
      <c r="P240">
        <v>1.1200000000000001</v>
      </c>
      <c r="Q240" t="str">
        <f>Demanda_Interna[[#This Row],[Mercado]]&amp;Demanda_Interna[[#This Row],[Periodo]]</f>
        <v>Rondônia2</v>
      </c>
      <c r="R240">
        <v>1116.67</v>
      </c>
      <c r="S240" t="str">
        <f>Demanda_Interna[[#This Row],[Mercado Estado]]&amp;Demanda_Interna[[#This Row],[Estado Silo]]</f>
        <v>ROMG</v>
      </c>
      <c r="T240" s="7">
        <f>Demanda_Interna[[#This Row],[ICMS]]*Demanda_Interna[[#This Row],[Coluna1]]</f>
        <v>1250.6704000000002</v>
      </c>
      <c r="U240" t="str">
        <f>INDEX(Produtor_Silo[],MATCH(Demanda_Interna[[#This Row],[Silo]],Produtor_Silo[destino],0),3)</f>
        <v>PATOS DE MINAS-MG</v>
      </c>
    </row>
    <row r="241" spans="1:21" x14ac:dyDescent="0.25">
      <c r="A241" t="s">
        <v>1660</v>
      </c>
      <c r="B241">
        <v>2</v>
      </c>
      <c r="C241">
        <v>150826.79999999999</v>
      </c>
      <c r="D241" t="s">
        <v>1661</v>
      </c>
      <c r="E241" t="s">
        <v>643</v>
      </c>
      <c r="F241">
        <v>2413308</v>
      </c>
      <c r="G241" s="7">
        <v>2413.308</v>
      </c>
      <c r="H241" t="s">
        <v>720</v>
      </c>
      <c r="I241" s="11">
        <v>2.63E-4</v>
      </c>
      <c r="J241" s="7">
        <v>0.6</v>
      </c>
      <c r="K241" t="s">
        <v>1451</v>
      </c>
      <c r="L241">
        <f>INDEX(Val_Min_CO2[],MATCH(Demanda_Interna[[#This Row],[Variaveis Decisão Transporte Silo-Mercado]],Val_Min_CO2[Variável],0),2)</f>
        <v>0</v>
      </c>
      <c r="M241">
        <f>INDEX(Val_min_Custo[],MATCH(Demanda_Interna[[#This Row],[Variaveis Decisão Transporte Silo-Mercado]],Val_min_Custo[Variável],0),2)</f>
        <v>0</v>
      </c>
      <c r="N241">
        <f>INDEX(ITERAC3[],MATCH(Demanda_Interna[[#This Row],[Variaveis Decisão Transporte Silo-Mercado]],ITERAC3[Variável],0),2)</f>
        <v>0</v>
      </c>
      <c r="O241">
        <f>INDEX(ITERAC6[],MATCH(Demanda_Interna[[#This Row],[Variaveis Decisão Transporte Silo-Mercado]],ITERAC6[Variável],0),2)</f>
        <v>0</v>
      </c>
      <c r="P241">
        <v>1.1200000000000001</v>
      </c>
      <c r="Q241" t="str">
        <f>Demanda_Interna[[#This Row],[Mercado]]&amp;Demanda_Interna[[#This Row],[Periodo]]</f>
        <v>Rondônia2</v>
      </c>
      <c r="R241">
        <v>1116.67</v>
      </c>
      <c r="S241" t="str">
        <f>Demanda_Interna[[#This Row],[Mercado Estado]]&amp;Demanda_Interna[[#This Row],[Estado Silo]]</f>
        <v>ROMG</v>
      </c>
      <c r="T241" s="7">
        <f>Demanda_Interna[[#This Row],[ICMS]]*Demanda_Interna[[#This Row],[Coluna1]]</f>
        <v>1250.6704000000002</v>
      </c>
      <c r="U241" t="str">
        <f>INDEX(Produtor_Silo[],MATCH(Demanda_Interna[[#This Row],[Silo]],Produtor_Silo[destino],0),3)</f>
        <v>PATOS DE MINAS-MG</v>
      </c>
    </row>
    <row r="242" spans="1:21" x14ac:dyDescent="0.25">
      <c r="A242" t="s">
        <v>1660</v>
      </c>
      <c r="B242">
        <v>2</v>
      </c>
      <c r="C242">
        <v>150826.79999999999</v>
      </c>
      <c r="D242" t="s">
        <v>1661</v>
      </c>
      <c r="E242" t="s">
        <v>632</v>
      </c>
      <c r="F242">
        <v>1845645</v>
      </c>
      <c r="G242" s="7">
        <v>1845.645</v>
      </c>
      <c r="H242" t="s">
        <v>718</v>
      </c>
      <c r="I242" s="11">
        <v>2.63E-4</v>
      </c>
      <c r="J242" s="7">
        <v>0.6</v>
      </c>
      <c r="K242" t="s">
        <v>1467</v>
      </c>
      <c r="L242">
        <f>INDEX(Val_Min_CO2[],MATCH(Demanda_Interna[[#This Row],[Variaveis Decisão Transporte Silo-Mercado]],Val_Min_CO2[Variável],0),2)</f>
        <v>0</v>
      </c>
      <c r="M242">
        <f>INDEX(Val_min_Custo[],MATCH(Demanda_Interna[[#This Row],[Variaveis Decisão Transporte Silo-Mercado]],Val_min_Custo[Variável],0),2)</f>
        <v>0</v>
      </c>
      <c r="N242">
        <f>INDEX(ITERAC3[],MATCH(Demanda_Interna[[#This Row],[Variaveis Decisão Transporte Silo-Mercado]],ITERAC3[Variável],0),2)</f>
        <v>0</v>
      </c>
      <c r="O242">
        <f>INDEX(ITERAC6[],MATCH(Demanda_Interna[[#This Row],[Variaveis Decisão Transporte Silo-Mercado]],ITERAC6[Variável],0),2)</f>
        <v>0</v>
      </c>
      <c r="P242">
        <v>1.1200000000000001</v>
      </c>
      <c r="Q242" t="str">
        <f>Demanda_Interna[[#This Row],[Mercado]]&amp;Demanda_Interna[[#This Row],[Periodo]]</f>
        <v>Rondônia2</v>
      </c>
      <c r="R242">
        <v>1116.67</v>
      </c>
      <c r="S242" t="str">
        <f>Demanda_Interna[[#This Row],[Mercado Estado]]&amp;Demanda_Interna[[#This Row],[Estado Silo]]</f>
        <v>ROGO</v>
      </c>
      <c r="T242" s="7">
        <f>Demanda_Interna[[#This Row],[ICMS]]*Demanda_Interna[[#This Row],[Coluna1]]</f>
        <v>1250.6704000000002</v>
      </c>
      <c r="U242" t="str">
        <f>INDEX(Produtor_Silo[],MATCH(Demanda_Interna[[#This Row],[Silo]],Produtor_Silo[destino],0),3)</f>
        <v>RIO VERDE-GO</v>
      </c>
    </row>
    <row r="243" spans="1:21" x14ac:dyDescent="0.25">
      <c r="A243" t="s">
        <v>1660</v>
      </c>
      <c r="B243">
        <v>2</v>
      </c>
      <c r="C243">
        <v>150826.79999999999</v>
      </c>
      <c r="D243" t="s">
        <v>1661</v>
      </c>
      <c r="E243" t="s">
        <v>633</v>
      </c>
      <c r="F243">
        <v>1845075</v>
      </c>
      <c r="G243" s="7">
        <v>1845.075</v>
      </c>
      <c r="H243" t="s">
        <v>718</v>
      </c>
      <c r="I243" s="11">
        <v>2.63E-4</v>
      </c>
      <c r="J243" s="7">
        <v>0.6</v>
      </c>
      <c r="K243" t="s">
        <v>1483</v>
      </c>
      <c r="L243">
        <f>INDEX(Val_Min_CO2[],MATCH(Demanda_Interna[[#This Row],[Variaveis Decisão Transporte Silo-Mercado]],Val_Min_CO2[Variável],0),2)</f>
        <v>0</v>
      </c>
      <c r="M243">
        <f>INDEX(Val_min_Custo[],MATCH(Demanda_Interna[[#This Row],[Variaveis Decisão Transporte Silo-Mercado]],Val_min_Custo[Variável],0),2)</f>
        <v>0</v>
      </c>
      <c r="N243">
        <f>INDEX(ITERAC3[],MATCH(Demanda_Interna[[#This Row],[Variaveis Decisão Transporte Silo-Mercado]],ITERAC3[Variável],0),2)</f>
        <v>0</v>
      </c>
      <c r="O243">
        <f>INDEX(ITERAC6[],MATCH(Demanda_Interna[[#This Row],[Variaveis Decisão Transporte Silo-Mercado]],ITERAC6[Variável],0),2)</f>
        <v>0</v>
      </c>
      <c r="P243">
        <v>1.1200000000000001</v>
      </c>
      <c r="Q243" t="str">
        <f>Demanda_Interna[[#This Row],[Mercado]]&amp;Demanda_Interna[[#This Row],[Periodo]]</f>
        <v>Rondônia2</v>
      </c>
      <c r="R243">
        <v>1116.67</v>
      </c>
      <c r="S243" t="str">
        <f>Demanda_Interna[[#This Row],[Mercado Estado]]&amp;Demanda_Interna[[#This Row],[Estado Silo]]</f>
        <v>ROGO</v>
      </c>
      <c r="T243" s="7">
        <f>Demanda_Interna[[#This Row],[ICMS]]*Demanda_Interna[[#This Row],[Coluna1]]</f>
        <v>1250.6704000000002</v>
      </c>
      <c r="U243" t="str">
        <f>INDEX(Produtor_Silo[],MATCH(Demanda_Interna[[#This Row],[Silo]],Produtor_Silo[destino],0),3)</f>
        <v>RIO VERDE-GO</v>
      </c>
    </row>
    <row r="244" spans="1:21" x14ac:dyDescent="0.25">
      <c r="A244" t="s">
        <v>1660</v>
      </c>
      <c r="B244">
        <v>2</v>
      </c>
      <c r="C244">
        <v>150826.79999999999</v>
      </c>
      <c r="D244" t="s">
        <v>1661</v>
      </c>
      <c r="E244" t="s">
        <v>634</v>
      </c>
      <c r="F244">
        <v>1913310</v>
      </c>
      <c r="G244" s="7">
        <v>1913.31</v>
      </c>
      <c r="H244" t="s">
        <v>718</v>
      </c>
      <c r="I244" s="11">
        <v>2.63E-4</v>
      </c>
      <c r="J244" s="7">
        <v>0.6</v>
      </c>
      <c r="K244" t="s">
        <v>1499</v>
      </c>
      <c r="L244">
        <f>INDEX(Val_Min_CO2[],MATCH(Demanda_Interna[[#This Row],[Variaveis Decisão Transporte Silo-Mercado]],Val_Min_CO2[Variável],0),2)</f>
        <v>0</v>
      </c>
      <c r="M244">
        <f>INDEX(Val_min_Custo[],MATCH(Demanda_Interna[[#This Row],[Variaveis Decisão Transporte Silo-Mercado]],Val_min_Custo[Variável],0),2)</f>
        <v>0</v>
      </c>
      <c r="N244">
        <f>INDEX(ITERAC3[],MATCH(Demanda_Interna[[#This Row],[Variaveis Decisão Transporte Silo-Mercado]],ITERAC3[Variável],0),2)</f>
        <v>0</v>
      </c>
      <c r="O244">
        <f>INDEX(ITERAC6[],MATCH(Demanda_Interna[[#This Row],[Variaveis Decisão Transporte Silo-Mercado]],ITERAC6[Variável],0),2)</f>
        <v>0</v>
      </c>
      <c r="P244">
        <v>1.1200000000000001</v>
      </c>
      <c r="Q244" t="str">
        <f>Demanda_Interna[[#This Row],[Mercado]]&amp;Demanda_Interna[[#This Row],[Periodo]]</f>
        <v>Rondônia2</v>
      </c>
      <c r="R244">
        <v>1116.67</v>
      </c>
      <c r="S244" t="str">
        <f>Demanda_Interna[[#This Row],[Mercado Estado]]&amp;Demanda_Interna[[#This Row],[Estado Silo]]</f>
        <v>ROGO</v>
      </c>
      <c r="T244" s="7">
        <f>Demanda_Interna[[#This Row],[ICMS]]*Demanda_Interna[[#This Row],[Coluna1]]</f>
        <v>1250.6704000000002</v>
      </c>
      <c r="U244" t="str">
        <f>INDEX(Produtor_Silo[],MATCH(Demanda_Interna[[#This Row],[Silo]],Produtor_Silo[destino],0),3)</f>
        <v>RIO VERDE-GO</v>
      </c>
    </row>
    <row r="245" spans="1:21" x14ac:dyDescent="0.25">
      <c r="A245" t="s">
        <v>1660</v>
      </c>
      <c r="B245">
        <v>2</v>
      </c>
      <c r="C245">
        <v>150826.79999999999</v>
      </c>
      <c r="D245" t="s">
        <v>1661</v>
      </c>
      <c r="E245" t="s">
        <v>626</v>
      </c>
      <c r="F245">
        <v>1104486</v>
      </c>
      <c r="G245" s="7">
        <v>1104.4860000000001</v>
      </c>
      <c r="H245" t="s">
        <v>705</v>
      </c>
      <c r="I245" s="11">
        <v>2.63E-4</v>
      </c>
      <c r="J245" s="7">
        <v>0.6</v>
      </c>
      <c r="K245" t="s">
        <v>1515</v>
      </c>
      <c r="L245">
        <f>INDEX(Val_Min_CO2[],MATCH(Demanda_Interna[[#This Row],[Variaveis Decisão Transporte Silo-Mercado]],Val_Min_CO2[Variável],0),2)</f>
        <v>0</v>
      </c>
      <c r="M245">
        <f>INDEX(Val_min_Custo[],MATCH(Demanda_Interna[[#This Row],[Variaveis Decisão Transporte Silo-Mercado]],Val_min_Custo[Variável],0),2)</f>
        <v>0</v>
      </c>
      <c r="N245">
        <f>INDEX(ITERAC3[],MATCH(Demanda_Interna[[#This Row],[Variaveis Decisão Transporte Silo-Mercado]],ITERAC3[Variável],0),2)</f>
        <v>0</v>
      </c>
      <c r="O245">
        <f>INDEX(ITERAC6[],MATCH(Demanda_Interna[[#This Row],[Variaveis Decisão Transporte Silo-Mercado]],ITERAC6[Variável],0),2)</f>
        <v>0</v>
      </c>
      <c r="P245">
        <v>1.1200000000000001</v>
      </c>
      <c r="Q245" t="str">
        <f>Demanda_Interna[[#This Row],[Mercado]]&amp;Demanda_Interna[[#This Row],[Periodo]]</f>
        <v>Rondônia2</v>
      </c>
      <c r="R245">
        <v>1116.67</v>
      </c>
      <c r="S245" t="str">
        <f>Demanda_Interna[[#This Row],[Mercado Estado]]&amp;Demanda_Interna[[#This Row],[Estado Silo]]</f>
        <v>ROMT</v>
      </c>
      <c r="T245" s="7">
        <f>Demanda_Interna[[#This Row],[ICMS]]*Demanda_Interna[[#This Row],[Coluna1]]</f>
        <v>1250.6704000000002</v>
      </c>
      <c r="U245" t="str">
        <f>INDEX(Produtor_Silo[],MATCH(Demanda_Interna[[#This Row],[Silo]],Produtor_Silo[destino],0),3)</f>
        <v>SORRISO-MT</v>
      </c>
    </row>
    <row r="246" spans="1:21" x14ac:dyDescent="0.25">
      <c r="A246" t="s">
        <v>1660</v>
      </c>
      <c r="B246">
        <v>2</v>
      </c>
      <c r="C246">
        <v>150826.79999999999</v>
      </c>
      <c r="D246" t="s">
        <v>1661</v>
      </c>
      <c r="E246" t="s">
        <v>627</v>
      </c>
      <c r="F246">
        <v>1076488</v>
      </c>
      <c r="G246" s="7">
        <v>1076.4880000000001</v>
      </c>
      <c r="H246" t="s">
        <v>705</v>
      </c>
      <c r="I246" s="11">
        <v>2.63E-4</v>
      </c>
      <c r="J246" s="7">
        <v>0.6</v>
      </c>
      <c r="K246" t="s">
        <v>1531</v>
      </c>
      <c r="L246">
        <f>INDEX(Val_Min_CO2[],MATCH(Demanda_Interna[[#This Row],[Variaveis Decisão Transporte Silo-Mercado]],Val_Min_CO2[Variável],0),2)</f>
        <v>0</v>
      </c>
      <c r="M246">
        <f>INDEX(Val_min_Custo[],MATCH(Demanda_Interna[[#This Row],[Variaveis Decisão Transporte Silo-Mercado]],Val_min_Custo[Variável],0),2)</f>
        <v>0</v>
      </c>
      <c r="N246">
        <f>INDEX(ITERAC3[],MATCH(Demanda_Interna[[#This Row],[Variaveis Decisão Transporte Silo-Mercado]],ITERAC3[Variável],0),2)</f>
        <v>0</v>
      </c>
      <c r="O246">
        <f>INDEX(ITERAC6[],MATCH(Demanda_Interna[[#This Row],[Variaveis Decisão Transporte Silo-Mercado]],ITERAC6[Variável],0),2)</f>
        <v>0</v>
      </c>
      <c r="P246">
        <v>1.1200000000000001</v>
      </c>
      <c r="Q246" t="str">
        <f>Demanda_Interna[[#This Row],[Mercado]]&amp;Demanda_Interna[[#This Row],[Periodo]]</f>
        <v>Rondônia2</v>
      </c>
      <c r="R246">
        <v>1116.67</v>
      </c>
      <c r="S246" t="str">
        <f>Demanda_Interna[[#This Row],[Mercado Estado]]&amp;Demanda_Interna[[#This Row],[Estado Silo]]</f>
        <v>ROMT</v>
      </c>
      <c r="T246" s="7">
        <f>Demanda_Interna[[#This Row],[ICMS]]*Demanda_Interna[[#This Row],[Coluna1]]</f>
        <v>1250.6704000000002</v>
      </c>
      <c r="U246" t="str">
        <f>INDEX(Produtor_Silo[],MATCH(Demanda_Interna[[#This Row],[Silo]],Produtor_Silo[destino],0),3)</f>
        <v>SORRISO-MT</v>
      </c>
    </row>
    <row r="247" spans="1:21" x14ac:dyDescent="0.25">
      <c r="A247" t="s">
        <v>1660</v>
      </c>
      <c r="B247">
        <v>2</v>
      </c>
      <c r="C247">
        <v>150826.79999999999</v>
      </c>
      <c r="D247" t="s">
        <v>1661</v>
      </c>
      <c r="E247" t="s">
        <v>628</v>
      </c>
      <c r="F247">
        <v>1106173</v>
      </c>
      <c r="G247" s="7">
        <v>1106.173</v>
      </c>
      <c r="H247" t="s">
        <v>705</v>
      </c>
      <c r="I247" s="11">
        <v>2.63E-4</v>
      </c>
      <c r="J247" s="7">
        <v>0.6</v>
      </c>
      <c r="K247" t="s">
        <v>1547</v>
      </c>
      <c r="L247">
        <f>INDEX(Val_Min_CO2[],MATCH(Demanda_Interna[[#This Row],[Variaveis Decisão Transporte Silo-Mercado]],Val_Min_CO2[Variável],0),2)</f>
        <v>0</v>
      </c>
      <c r="M247">
        <f>INDEX(Val_min_Custo[],MATCH(Demanda_Interna[[#This Row],[Variaveis Decisão Transporte Silo-Mercado]],Val_min_Custo[Variável],0),2)</f>
        <v>0</v>
      </c>
      <c r="N247">
        <f>INDEX(ITERAC3[],MATCH(Demanda_Interna[[#This Row],[Variaveis Decisão Transporte Silo-Mercado]],ITERAC3[Variável],0),2)</f>
        <v>0</v>
      </c>
      <c r="O247">
        <f>INDEX(ITERAC6[],MATCH(Demanda_Interna[[#This Row],[Variaveis Decisão Transporte Silo-Mercado]],ITERAC6[Variável],0),2)</f>
        <v>0</v>
      </c>
      <c r="P247">
        <v>1.1200000000000001</v>
      </c>
      <c r="Q247" t="str">
        <f>Demanda_Interna[[#This Row],[Mercado]]&amp;Demanda_Interna[[#This Row],[Periodo]]</f>
        <v>Rondônia2</v>
      </c>
      <c r="R247">
        <v>1116.67</v>
      </c>
      <c r="S247" t="str">
        <f>Demanda_Interna[[#This Row],[Mercado Estado]]&amp;Demanda_Interna[[#This Row],[Estado Silo]]</f>
        <v>ROMT</v>
      </c>
      <c r="T247" s="7">
        <f>Demanda_Interna[[#This Row],[ICMS]]*Demanda_Interna[[#This Row],[Coluna1]]</f>
        <v>1250.6704000000002</v>
      </c>
      <c r="U247" t="str">
        <f>INDEX(Produtor_Silo[],MATCH(Demanda_Interna[[#This Row],[Silo]],Produtor_Silo[destino],0),3)</f>
        <v>SORRISO-MT</v>
      </c>
    </row>
    <row r="248" spans="1:21" x14ac:dyDescent="0.25">
      <c r="A248" t="s">
        <v>1660</v>
      </c>
      <c r="B248">
        <v>2</v>
      </c>
      <c r="C248">
        <v>150826.79999999999</v>
      </c>
      <c r="D248" t="s">
        <v>1661</v>
      </c>
      <c r="E248" t="s">
        <v>650</v>
      </c>
      <c r="F248">
        <v>2447337</v>
      </c>
      <c r="G248" s="7">
        <v>2447.337</v>
      </c>
      <c r="H248" t="s">
        <v>712</v>
      </c>
      <c r="I248" s="11">
        <v>2.05E-4</v>
      </c>
      <c r="J248" s="7">
        <v>1</v>
      </c>
      <c r="K248" t="s">
        <v>1563</v>
      </c>
      <c r="L248">
        <f>INDEX(Val_Min_CO2[],MATCH(Demanda_Interna[[#This Row],[Variaveis Decisão Transporte Silo-Mercado]],Val_Min_CO2[Variável],0),2)</f>
        <v>0</v>
      </c>
      <c r="M248">
        <f>INDEX(Val_min_Custo[],MATCH(Demanda_Interna[[#This Row],[Variaveis Decisão Transporte Silo-Mercado]],Val_min_Custo[Variável],0),2)</f>
        <v>0</v>
      </c>
      <c r="N248">
        <f>INDEX(ITERAC3[],MATCH(Demanda_Interna[[#This Row],[Variaveis Decisão Transporte Silo-Mercado]],ITERAC3[Variável],0),2)</f>
        <v>0</v>
      </c>
      <c r="O248">
        <f>INDEX(ITERAC6[],MATCH(Demanda_Interna[[#This Row],[Variaveis Decisão Transporte Silo-Mercado]],ITERAC6[Variável],0),2)</f>
        <v>0</v>
      </c>
      <c r="P248">
        <v>1.1200000000000001</v>
      </c>
      <c r="Q248" t="str">
        <f>Demanda_Interna[[#This Row],[Mercado]]&amp;Demanda_Interna[[#This Row],[Periodo]]</f>
        <v>Rondônia2</v>
      </c>
      <c r="R248">
        <v>1116.67</v>
      </c>
      <c r="S248" t="str">
        <f>Demanda_Interna[[#This Row],[Mercado Estado]]&amp;Demanda_Interna[[#This Row],[Estado Silo]]</f>
        <v>ROPR</v>
      </c>
      <c r="T248" s="7">
        <f>Demanda_Interna[[#This Row],[ICMS]]*Demanda_Interna[[#This Row],[Coluna1]]</f>
        <v>1250.6704000000002</v>
      </c>
      <c r="U248" t="str">
        <f>INDEX(Produtor_Silo[],MATCH(Demanda_Interna[[#This Row],[Silo]],Produtor_Silo[destino],0),3)</f>
        <v>TOLEDO-PR</v>
      </c>
    </row>
    <row r="249" spans="1:21" x14ac:dyDescent="0.25">
      <c r="A249" t="s">
        <v>1660</v>
      </c>
      <c r="B249">
        <v>2</v>
      </c>
      <c r="C249">
        <v>150826.79999999999</v>
      </c>
      <c r="D249" t="s">
        <v>1661</v>
      </c>
      <c r="E249" t="s">
        <v>651</v>
      </c>
      <c r="F249">
        <v>2447954</v>
      </c>
      <c r="G249" s="7">
        <v>2447.9540000000002</v>
      </c>
      <c r="H249" t="s">
        <v>712</v>
      </c>
      <c r="I249" s="11">
        <v>2.05E-4</v>
      </c>
      <c r="J249" s="7">
        <v>1</v>
      </c>
      <c r="K249" t="s">
        <v>1579</v>
      </c>
      <c r="L249">
        <f>INDEX(Val_Min_CO2[],MATCH(Demanda_Interna[[#This Row],[Variaveis Decisão Transporte Silo-Mercado]],Val_Min_CO2[Variável],0),2)</f>
        <v>0</v>
      </c>
      <c r="M249">
        <f>INDEX(Val_min_Custo[],MATCH(Demanda_Interna[[#This Row],[Variaveis Decisão Transporte Silo-Mercado]],Val_min_Custo[Variável],0),2)</f>
        <v>0</v>
      </c>
      <c r="N249">
        <f>INDEX(ITERAC3[],MATCH(Demanda_Interna[[#This Row],[Variaveis Decisão Transporte Silo-Mercado]],ITERAC3[Variável],0),2)</f>
        <v>0</v>
      </c>
      <c r="O249">
        <f>INDEX(ITERAC6[],MATCH(Demanda_Interna[[#This Row],[Variaveis Decisão Transporte Silo-Mercado]],ITERAC6[Variável],0),2)</f>
        <v>0</v>
      </c>
      <c r="P249">
        <v>1.1200000000000001</v>
      </c>
      <c r="Q249" t="str">
        <f>Demanda_Interna[[#This Row],[Mercado]]&amp;Demanda_Interna[[#This Row],[Periodo]]</f>
        <v>Rondônia2</v>
      </c>
      <c r="R249">
        <v>1116.67</v>
      </c>
      <c r="S249" t="str">
        <f>Demanda_Interna[[#This Row],[Mercado Estado]]&amp;Demanda_Interna[[#This Row],[Estado Silo]]</f>
        <v>ROPR</v>
      </c>
      <c r="T249" s="7">
        <f>Demanda_Interna[[#This Row],[ICMS]]*Demanda_Interna[[#This Row],[Coluna1]]</f>
        <v>1250.6704000000002</v>
      </c>
      <c r="U249" t="str">
        <f>INDEX(Produtor_Silo[],MATCH(Demanda_Interna[[#This Row],[Silo]],Produtor_Silo[destino],0),3)</f>
        <v>TOLEDO-PR</v>
      </c>
    </row>
    <row r="250" spans="1:21" x14ac:dyDescent="0.25">
      <c r="A250" t="s">
        <v>1660</v>
      </c>
      <c r="B250">
        <v>2</v>
      </c>
      <c r="C250">
        <v>150826.79999999999</v>
      </c>
      <c r="D250" t="s">
        <v>1661</v>
      </c>
      <c r="E250" t="s">
        <v>652</v>
      </c>
      <c r="F250">
        <v>2435225</v>
      </c>
      <c r="G250" s="7">
        <v>2435.2249999999999</v>
      </c>
      <c r="H250" t="s">
        <v>712</v>
      </c>
      <c r="I250" s="11">
        <v>2.05E-4</v>
      </c>
      <c r="J250" s="7">
        <v>1</v>
      </c>
      <c r="K250" t="s">
        <v>1595</v>
      </c>
      <c r="L250">
        <f>INDEX(Val_Min_CO2[],MATCH(Demanda_Interna[[#This Row],[Variaveis Decisão Transporte Silo-Mercado]],Val_Min_CO2[Variável],0),2)</f>
        <v>0</v>
      </c>
      <c r="M250">
        <f>INDEX(Val_min_Custo[],MATCH(Demanda_Interna[[#This Row],[Variaveis Decisão Transporte Silo-Mercado]],Val_min_Custo[Variável],0),2)</f>
        <v>0</v>
      </c>
      <c r="N250">
        <f>INDEX(ITERAC3[],MATCH(Demanda_Interna[[#This Row],[Variaveis Decisão Transporte Silo-Mercado]],ITERAC3[Variável],0),2)</f>
        <v>0</v>
      </c>
      <c r="O250">
        <f>INDEX(ITERAC6[],MATCH(Demanda_Interna[[#This Row],[Variaveis Decisão Transporte Silo-Mercado]],ITERAC6[Variável],0),2)</f>
        <v>0</v>
      </c>
      <c r="P250">
        <v>1.1200000000000001</v>
      </c>
      <c r="Q250" t="str">
        <f>Demanda_Interna[[#This Row],[Mercado]]&amp;Demanda_Interna[[#This Row],[Periodo]]</f>
        <v>Rondônia2</v>
      </c>
      <c r="R250">
        <v>1116.67</v>
      </c>
      <c r="S250" t="str">
        <f>Demanda_Interna[[#This Row],[Mercado Estado]]&amp;Demanda_Interna[[#This Row],[Estado Silo]]</f>
        <v>ROPR</v>
      </c>
      <c r="T250" s="7">
        <f>Demanda_Interna[[#This Row],[ICMS]]*Demanda_Interna[[#This Row],[Coluna1]]</f>
        <v>1250.6704000000002</v>
      </c>
      <c r="U250" t="str">
        <f>INDEX(Produtor_Silo[],MATCH(Demanda_Interna[[#This Row],[Silo]],Produtor_Silo[destino],0),3)</f>
        <v>TOLEDO-PR</v>
      </c>
    </row>
    <row r="251" spans="1:21" x14ac:dyDescent="0.25">
      <c r="A251" t="s">
        <v>1660</v>
      </c>
      <c r="B251">
        <v>2</v>
      </c>
      <c r="C251">
        <v>150826.79999999999</v>
      </c>
      <c r="D251" t="s">
        <v>1661</v>
      </c>
      <c r="E251" t="s">
        <v>644</v>
      </c>
      <c r="F251">
        <v>2186537</v>
      </c>
      <c r="G251" s="7">
        <v>2186.5369999999998</v>
      </c>
      <c r="H251" t="s">
        <v>720</v>
      </c>
      <c r="I251" s="11">
        <v>2.63E-4</v>
      </c>
      <c r="J251" s="7">
        <v>0.6</v>
      </c>
      <c r="K251" t="s">
        <v>1611</v>
      </c>
      <c r="L251">
        <f>INDEX(Val_Min_CO2[],MATCH(Demanda_Interna[[#This Row],[Variaveis Decisão Transporte Silo-Mercado]],Val_Min_CO2[Variável],0),2)</f>
        <v>0</v>
      </c>
      <c r="M251">
        <f>INDEX(Val_min_Custo[],MATCH(Demanda_Interna[[#This Row],[Variaveis Decisão Transporte Silo-Mercado]],Val_min_Custo[Variável],0),2)</f>
        <v>0</v>
      </c>
      <c r="N251">
        <f>INDEX(ITERAC3[],MATCH(Demanda_Interna[[#This Row],[Variaveis Decisão Transporte Silo-Mercado]],ITERAC3[Variável],0),2)</f>
        <v>0</v>
      </c>
      <c r="O251">
        <f>INDEX(ITERAC6[],MATCH(Demanda_Interna[[#This Row],[Variaveis Decisão Transporte Silo-Mercado]],ITERAC6[Variável],0),2)</f>
        <v>0</v>
      </c>
      <c r="P251">
        <v>1.1200000000000001</v>
      </c>
      <c r="Q251" t="str">
        <f>Demanda_Interna[[#This Row],[Mercado]]&amp;Demanda_Interna[[#This Row],[Periodo]]</f>
        <v>Rondônia2</v>
      </c>
      <c r="R251">
        <v>1116.67</v>
      </c>
      <c r="S251" t="str">
        <f>Demanda_Interna[[#This Row],[Mercado Estado]]&amp;Demanda_Interna[[#This Row],[Estado Silo]]</f>
        <v>ROMG</v>
      </c>
      <c r="T251" s="7">
        <f>Demanda_Interna[[#This Row],[ICMS]]*Demanda_Interna[[#This Row],[Coluna1]]</f>
        <v>1250.6704000000002</v>
      </c>
      <c r="U251" t="str">
        <f>INDEX(Produtor_Silo[],MATCH(Demanda_Interna[[#This Row],[Silo]],Produtor_Silo[destino],0),3)</f>
        <v>UBERLÂNDIA-MG</v>
      </c>
    </row>
    <row r="252" spans="1:21" x14ac:dyDescent="0.25">
      <c r="A252" t="s">
        <v>1660</v>
      </c>
      <c r="B252">
        <v>2</v>
      </c>
      <c r="C252">
        <v>150826.79999999999</v>
      </c>
      <c r="D252" t="s">
        <v>1661</v>
      </c>
      <c r="E252" t="s">
        <v>645</v>
      </c>
      <c r="F252">
        <v>2186124</v>
      </c>
      <c r="G252" s="7">
        <v>2186.1239999999998</v>
      </c>
      <c r="H252" t="s">
        <v>720</v>
      </c>
      <c r="I252" s="11">
        <v>2.63E-4</v>
      </c>
      <c r="J252" s="7">
        <v>0.6</v>
      </c>
      <c r="K252" t="s">
        <v>1627</v>
      </c>
      <c r="L252">
        <f>INDEX(Val_Min_CO2[],MATCH(Demanda_Interna[[#This Row],[Variaveis Decisão Transporte Silo-Mercado]],Val_Min_CO2[Variável],0),2)</f>
        <v>0</v>
      </c>
      <c r="M252">
        <f>INDEX(Val_min_Custo[],MATCH(Demanda_Interna[[#This Row],[Variaveis Decisão Transporte Silo-Mercado]],Val_min_Custo[Variável],0),2)</f>
        <v>0</v>
      </c>
      <c r="N252">
        <f>INDEX(ITERAC3[],MATCH(Demanda_Interna[[#This Row],[Variaveis Decisão Transporte Silo-Mercado]],ITERAC3[Variável],0),2)</f>
        <v>0</v>
      </c>
      <c r="O252">
        <f>INDEX(ITERAC6[],MATCH(Demanda_Interna[[#This Row],[Variaveis Decisão Transporte Silo-Mercado]],ITERAC6[Variável],0),2)</f>
        <v>0</v>
      </c>
      <c r="P252">
        <v>1.1200000000000001</v>
      </c>
      <c r="Q252" t="str">
        <f>Demanda_Interna[[#This Row],[Mercado]]&amp;Demanda_Interna[[#This Row],[Periodo]]</f>
        <v>Rondônia2</v>
      </c>
      <c r="R252">
        <v>1116.67</v>
      </c>
      <c r="S252" t="str">
        <f>Demanda_Interna[[#This Row],[Mercado Estado]]&amp;Demanda_Interna[[#This Row],[Estado Silo]]</f>
        <v>ROMG</v>
      </c>
      <c r="T252" s="7">
        <f>Demanda_Interna[[#This Row],[ICMS]]*Demanda_Interna[[#This Row],[Coluna1]]</f>
        <v>1250.6704000000002</v>
      </c>
      <c r="U252" t="str">
        <f>INDEX(Produtor_Silo[],MATCH(Demanda_Interna[[#This Row],[Silo]],Produtor_Silo[destino],0),3)</f>
        <v>UBERLÂNDIA-MG</v>
      </c>
    </row>
    <row r="253" spans="1:21" x14ac:dyDescent="0.25">
      <c r="A253" t="s">
        <v>1660</v>
      </c>
      <c r="B253">
        <v>2</v>
      </c>
      <c r="C253">
        <v>150826.79999999999</v>
      </c>
      <c r="D253" t="s">
        <v>1661</v>
      </c>
      <c r="E253" t="s">
        <v>646</v>
      </c>
      <c r="F253">
        <v>2185385</v>
      </c>
      <c r="G253" s="7">
        <v>2185.3850000000002</v>
      </c>
      <c r="H253" t="s">
        <v>720</v>
      </c>
      <c r="I253" s="11">
        <v>2.63E-4</v>
      </c>
      <c r="J253" s="7">
        <v>0.6</v>
      </c>
      <c r="K253" t="s">
        <v>1643</v>
      </c>
      <c r="L253">
        <f>INDEX(Val_Min_CO2[],MATCH(Demanda_Interna[[#This Row],[Variaveis Decisão Transporte Silo-Mercado]],Val_Min_CO2[Variável],0),2)</f>
        <v>0</v>
      </c>
      <c r="M253">
        <f>INDEX(Val_min_Custo[],MATCH(Demanda_Interna[[#This Row],[Variaveis Decisão Transporte Silo-Mercado]],Val_min_Custo[Variável],0),2)</f>
        <v>0</v>
      </c>
      <c r="N253">
        <f>INDEX(ITERAC3[],MATCH(Demanda_Interna[[#This Row],[Variaveis Decisão Transporte Silo-Mercado]],ITERAC3[Variável],0),2)</f>
        <v>0</v>
      </c>
      <c r="O253">
        <f>INDEX(ITERAC6[],MATCH(Demanda_Interna[[#This Row],[Variaveis Decisão Transporte Silo-Mercado]],ITERAC6[Variável],0),2)</f>
        <v>0</v>
      </c>
      <c r="P253">
        <v>1.1200000000000001</v>
      </c>
      <c r="Q253" t="str">
        <f>Demanda_Interna[[#This Row],[Mercado]]&amp;Demanda_Interna[[#This Row],[Periodo]]</f>
        <v>Rondônia2</v>
      </c>
      <c r="R253">
        <v>1116.67</v>
      </c>
      <c r="S253" t="str">
        <f>Demanda_Interna[[#This Row],[Mercado Estado]]&amp;Demanda_Interna[[#This Row],[Estado Silo]]</f>
        <v>ROMG</v>
      </c>
      <c r="T253" s="7">
        <f>Demanda_Interna[[#This Row],[ICMS]]*Demanda_Interna[[#This Row],[Coluna1]]</f>
        <v>1250.6704000000002</v>
      </c>
      <c r="U253" t="str">
        <f>INDEX(Produtor_Silo[],MATCH(Demanda_Interna[[#This Row],[Silo]],Produtor_Silo[destino],0),3)</f>
        <v>UBERLÂNDIA-MG</v>
      </c>
    </row>
    <row r="254" spans="1:21" x14ac:dyDescent="0.25">
      <c r="A254" t="s">
        <v>1662</v>
      </c>
      <c r="B254">
        <v>2</v>
      </c>
      <c r="C254">
        <v>1871566.8</v>
      </c>
      <c r="D254" t="s">
        <v>715</v>
      </c>
      <c r="E254" t="s">
        <v>617</v>
      </c>
      <c r="F254">
        <v>1022275</v>
      </c>
      <c r="G254" s="7">
        <v>1022.275</v>
      </c>
      <c r="H254" t="s">
        <v>705</v>
      </c>
      <c r="I254" s="11">
        <v>2.63E-4</v>
      </c>
      <c r="J254" s="7">
        <v>0.6</v>
      </c>
      <c r="K254" t="s">
        <v>1079</v>
      </c>
      <c r="L254">
        <f>INDEX(Val_Min_CO2[],MATCH(Demanda_Interna[[#This Row],[Variaveis Decisão Transporte Silo-Mercado]],Val_Min_CO2[Variável],0),2)</f>
        <v>0</v>
      </c>
      <c r="M254">
        <f>INDEX(Val_min_Custo[],MATCH(Demanda_Interna[[#This Row],[Variaveis Decisão Transporte Silo-Mercado]],Val_min_Custo[Variável],0),2)</f>
        <v>0</v>
      </c>
      <c r="N254">
        <f>INDEX(ITERAC3[],MATCH(Demanda_Interna[[#This Row],[Variaveis Decisão Transporte Silo-Mercado]],ITERAC3[Variável],0),2)</f>
        <v>0</v>
      </c>
      <c r="O254">
        <f>INDEX(ITERAC6[],MATCH(Demanda_Interna[[#This Row],[Variaveis Decisão Transporte Silo-Mercado]],ITERAC6[Variável],0),2)</f>
        <v>0</v>
      </c>
      <c r="P254">
        <v>1.1200000000000001</v>
      </c>
      <c r="Q254" t="str">
        <f>Demanda_Interna[[#This Row],[Mercado]]&amp;Demanda_Interna[[#This Row],[Periodo]]</f>
        <v>Mato Grosso do Sul2</v>
      </c>
      <c r="R254">
        <v>1116.67</v>
      </c>
      <c r="S254" t="str">
        <f>Demanda_Interna[[#This Row],[Mercado Estado]]&amp;Demanda_Interna[[#This Row],[Estado Silo]]</f>
        <v>MSMT</v>
      </c>
      <c r="T254" s="7">
        <f>Demanda_Interna[[#This Row],[ICMS]]*Demanda_Interna[[#This Row],[Coluna1]]</f>
        <v>1250.6704000000002</v>
      </c>
      <c r="U254" t="str">
        <f>INDEX(Produtor_Silo[],MATCH(Demanda_Interna[[#This Row],[Silo]],Produtor_Silo[destino],0),3)</f>
        <v>CAMPO NOVO DO PARECIS-MT</v>
      </c>
    </row>
    <row r="255" spans="1:21" x14ac:dyDescent="0.25">
      <c r="A255" t="s">
        <v>1662</v>
      </c>
      <c r="B255">
        <v>2</v>
      </c>
      <c r="C255">
        <v>1871566.8</v>
      </c>
      <c r="D255" t="s">
        <v>715</v>
      </c>
      <c r="E255" t="s">
        <v>618</v>
      </c>
      <c r="F255">
        <v>1096828</v>
      </c>
      <c r="G255" s="7">
        <v>1096.828</v>
      </c>
      <c r="H255" t="s">
        <v>705</v>
      </c>
      <c r="I255" s="11">
        <v>2.63E-4</v>
      </c>
      <c r="J255" s="7">
        <v>0.6</v>
      </c>
      <c r="K255" t="s">
        <v>1095</v>
      </c>
      <c r="L255">
        <f>INDEX(Val_Min_CO2[],MATCH(Demanda_Interna[[#This Row],[Variaveis Decisão Transporte Silo-Mercado]],Val_Min_CO2[Variável],0),2)</f>
        <v>0</v>
      </c>
      <c r="M255">
        <f>INDEX(Val_min_Custo[],MATCH(Demanda_Interna[[#This Row],[Variaveis Decisão Transporte Silo-Mercado]],Val_min_Custo[Variável],0),2)</f>
        <v>0</v>
      </c>
      <c r="N255">
        <f>INDEX(ITERAC3[],MATCH(Demanda_Interna[[#This Row],[Variaveis Decisão Transporte Silo-Mercado]],ITERAC3[Variável],0),2)</f>
        <v>0</v>
      </c>
      <c r="O255">
        <f>INDEX(ITERAC6[],MATCH(Demanda_Interna[[#This Row],[Variaveis Decisão Transporte Silo-Mercado]],ITERAC6[Variável],0),2)</f>
        <v>0</v>
      </c>
      <c r="P255">
        <v>1.1200000000000001</v>
      </c>
      <c r="Q255" t="str">
        <f>Demanda_Interna[[#This Row],[Mercado]]&amp;Demanda_Interna[[#This Row],[Periodo]]</f>
        <v>Mato Grosso do Sul2</v>
      </c>
      <c r="R255">
        <v>1116.67</v>
      </c>
      <c r="S255" t="str">
        <f>Demanda_Interna[[#This Row],[Mercado Estado]]&amp;Demanda_Interna[[#This Row],[Estado Silo]]</f>
        <v>MSMT</v>
      </c>
      <c r="T255" s="7">
        <f>Demanda_Interna[[#This Row],[ICMS]]*Demanda_Interna[[#This Row],[Coluna1]]</f>
        <v>1250.6704000000002</v>
      </c>
      <c r="U255" t="str">
        <f>INDEX(Produtor_Silo[],MATCH(Demanda_Interna[[#This Row],[Silo]],Produtor_Silo[destino],0),3)</f>
        <v>CAMPO NOVO DO PARECIS-MT</v>
      </c>
    </row>
    <row r="256" spans="1:21" x14ac:dyDescent="0.25">
      <c r="A256" t="s">
        <v>1662</v>
      </c>
      <c r="B256">
        <v>2</v>
      </c>
      <c r="C256">
        <v>1871566.8</v>
      </c>
      <c r="D256" t="s">
        <v>715</v>
      </c>
      <c r="E256" t="s">
        <v>619</v>
      </c>
      <c r="F256">
        <v>1022096</v>
      </c>
      <c r="G256" s="7">
        <v>1022.096</v>
      </c>
      <c r="H256" t="s">
        <v>705</v>
      </c>
      <c r="I256" s="11">
        <v>2.63E-4</v>
      </c>
      <c r="J256" s="7">
        <v>0.6</v>
      </c>
      <c r="K256" t="s">
        <v>1111</v>
      </c>
      <c r="L256">
        <f>INDEX(Val_Min_CO2[],MATCH(Demanda_Interna[[#This Row],[Variaveis Decisão Transporte Silo-Mercado]],Val_Min_CO2[Variável],0),2)</f>
        <v>0</v>
      </c>
      <c r="M256">
        <f>INDEX(Val_min_Custo[],MATCH(Demanda_Interna[[#This Row],[Variaveis Decisão Transporte Silo-Mercado]],Val_min_Custo[Variável],0),2)</f>
        <v>0</v>
      </c>
      <c r="N256">
        <f>INDEX(ITERAC3[],MATCH(Demanda_Interna[[#This Row],[Variaveis Decisão Transporte Silo-Mercado]],ITERAC3[Variável],0),2)</f>
        <v>0</v>
      </c>
      <c r="O256">
        <f>INDEX(ITERAC6[],MATCH(Demanda_Interna[[#This Row],[Variaveis Decisão Transporte Silo-Mercado]],ITERAC6[Variável],0),2)</f>
        <v>0</v>
      </c>
      <c r="P256">
        <v>1.1200000000000001</v>
      </c>
      <c r="Q256" t="str">
        <f>Demanda_Interna[[#This Row],[Mercado]]&amp;Demanda_Interna[[#This Row],[Periodo]]</f>
        <v>Mato Grosso do Sul2</v>
      </c>
      <c r="R256">
        <v>1116.67</v>
      </c>
      <c r="S256" t="str">
        <f>Demanda_Interna[[#This Row],[Mercado Estado]]&amp;Demanda_Interna[[#This Row],[Estado Silo]]</f>
        <v>MSMT</v>
      </c>
      <c r="T256" s="7">
        <f>Demanda_Interna[[#This Row],[ICMS]]*Demanda_Interna[[#This Row],[Coluna1]]</f>
        <v>1250.6704000000002</v>
      </c>
      <c r="U256" t="str">
        <f>INDEX(Produtor_Silo[],MATCH(Demanda_Interna[[#This Row],[Silo]],Produtor_Silo[destino],0),3)</f>
        <v>CAMPO NOVO DO PARECIS-MT</v>
      </c>
    </row>
    <row r="257" spans="1:21" x14ac:dyDescent="0.25">
      <c r="A257" t="s">
        <v>1662</v>
      </c>
      <c r="B257">
        <v>2</v>
      </c>
      <c r="C257">
        <v>1871566.8</v>
      </c>
      <c r="D257" t="s">
        <v>715</v>
      </c>
      <c r="E257" t="s">
        <v>647</v>
      </c>
      <c r="F257">
        <v>650366</v>
      </c>
      <c r="G257" s="7">
        <v>650.36599999999999</v>
      </c>
      <c r="H257" t="s">
        <v>712</v>
      </c>
      <c r="I257" s="11">
        <v>2.05E-4</v>
      </c>
      <c r="J257" s="7">
        <v>1</v>
      </c>
      <c r="K257" t="s">
        <v>1127</v>
      </c>
      <c r="L257">
        <f>INDEX(Val_Min_CO2[],MATCH(Demanda_Interna[[#This Row],[Variaveis Decisão Transporte Silo-Mercado]],Val_Min_CO2[Variável],0),2)</f>
        <v>0</v>
      </c>
      <c r="M257">
        <f>INDEX(Val_min_Custo[],MATCH(Demanda_Interna[[#This Row],[Variaveis Decisão Transporte Silo-Mercado]],Val_min_Custo[Variável],0),2)</f>
        <v>0</v>
      </c>
      <c r="N257">
        <f>INDEX(ITERAC3[],MATCH(Demanda_Interna[[#This Row],[Variaveis Decisão Transporte Silo-Mercado]],ITERAC3[Variável],0),2)</f>
        <v>0</v>
      </c>
      <c r="O257">
        <f>INDEX(ITERAC6[],MATCH(Demanda_Interna[[#This Row],[Variaveis Decisão Transporte Silo-Mercado]],ITERAC6[Variável],0),2)</f>
        <v>0</v>
      </c>
      <c r="P257">
        <v>1.1200000000000001</v>
      </c>
      <c r="Q257" t="str">
        <f>Demanda_Interna[[#This Row],[Mercado]]&amp;Demanda_Interna[[#This Row],[Periodo]]</f>
        <v>Mato Grosso do Sul2</v>
      </c>
      <c r="R257">
        <v>1116.67</v>
      </c>
      <c r="S257" t="str">
        <f>Demanda_Interna[[#This Row],[Mercado Estado]]&amp;Demanda_Interna[[#This Row],[Estado Silo]]</f>
        <v>MSPR</v>
      </c>
      <c r="T257" s="7">
        <f>Demanda_Interna[[#This Row],[ICMS]]*Demanda_Interna[[#This Row],[Coluna1]]</f>
        <v>1250.6704000000002</v>
      </c>
      <c r="U257" t="str">
        <f>INDEX(Produtor_Silo[],MATCH(Demanda_Interna[[#This Row],[Silo]],Produtor_Silo[destino],0),3)</f>
        <v>CASCAVEL-PR</v>
      </c>
    </row>
    <row r="258" spans="1:21" x14ac:dyDescent="0.25">
      <c r="A258" t="s">
        <v>1662</v>
      </c>
      <c r="B258">
        <v>2</v>
      </c>
      <c r="C258">
        <v>1871566.8</v>
      </c>
      <c r="D258" t="s">
        <v>715</v>
      </c>
      <c r="E258" t="s">
        <v>648</v>
      </c>
      <c r="F258">
        <v>648957</v>
      </c>
      <c r="G258" s="7">
        <v>648.95699999999999</v>
      </c>
      <c r="H258" t="s">
        <v>712</v>
      </c>
      <c r="I258" s="11">
        <v>2.05E-4</v>
      </c>
      <c r="J258" s="7">
        <v>1</v>
      </c>
      <c r="K258" t="s">
        <v>1143</v>
      </c>
      <c r="L258">
        <f>INDEX(Val_Min_CO2[],MATCH(Demanda_Interna[[#This Row],[Variaveis Decisão Transporte Silo-Mercado]],Val_Min_CO2[Variável],0),2)</f>
        <v>0</v>
      </c>
      <c r="M258">
        <f>INDEX(Val_min_Custo[],MATCH(Demanda_Interna[[#This Row],[Variaveis Decisão Transporte Silo-Mercado]],Val_min_Custo[Variável],0),2)</f>
        <v>0</v>
      </c>
      <c r="N258">
        <f>INDEX(ITERAC3[],MATCH(Demanda_Interna[[#This Row],[Variaveis Decisão Transporte Silo-Mercado]],ITERAC3[Variável],0),2)</f>
        <v>0</v>
      </c>
      <c r="O258">
        <f>INDEX(ITERAC6[],MATCH(Demanda_Interna[[#This Row],[Variaveis Decisão Transporte Silo-Mercado]],ITERAC6[Variável],0),2)</f>
        <v>0</v>
      </c>
      <c r="P258">
        <v>1.1200000000000001</v>
      </c>
      <c r="Q258" t="str">
        <f>Demanda_Interna[[#This Row],[Mercado]]&amp;Demanda_Interna[[#This Row],[Periodo]]</f>
        <v>Mato Grosso do Sul2</v>
      </c>
      <c r="R258">
        <v>1116.67</v>
      </c>
      <c r="S258" t="str">
        <f>Demanda_Interna[[#This Row],[Mercado Estado]]&amp;Demanda_Interna[[#This Row],[Estado Silo]]</f>
        <v>MSPR</v>
      </c>
      <c r="T258" s="7">
        <f>Demanda_Interna[[#This Row],[ICMS]]*Demanda_Interna[[#This Row],[Coluna1]]</f>
        <v>1250.6704000000002</v>
      </c>
      <c r="U258" t="str">
        <f>INDEX(Produtor_Silo[],MATCH(Demanda_Interna[[#This Row],[Silo]],Produtor_Silo[destino],0),3)</f>
        <v>CASCAVEL-PR</v>
      </c>
    </row>
    <row r="259" spans="1:21" x14ac:dyDescent="0.25">
      <c r="A259" t="s">
        <v>1662</v>
      </c>
      <c r="B259">
        <v>2</v>
      </c>
      <c r="C259">
        <v>1871566.8</v>
      </c>
      <c r="D259" t="s">
        <v>715</v>
      </c>
      <c r="E259" t="s">
        <v>649</v>
      </c>
      <c r="F259">
        <v>648065</v>
      </c>
      <c r="G259" s="7">
        <v>648.06500000000005</v>
      </c>
      <c r="H259" t="s">
        <v>712</v>
      </c>
      <c r="I259" s="11">
        <v>2.05E-4</v>
      </c>
      <c r="J259" s="7">
        <v>1</v>
      </c>
      <c r="K259" t="s">
        <v>1159</v>
      </c>
      <c r="L259">
        <f>INDEX(Val_Min_CO2[],MATCH(Demanda_Interna[[#This Row],[Variaveis Decisão Transporte Silo-Mercado]],Val_Min_CO2[Variável],0),2)</f>
        <v>0</v>
      </c>
      <c r="M259">
        <f>INDEX(Val_min_Custo[],MATCH(Demanda_Interna[[#This Row],[Variaveis Decisão Transporte Silo-Mercado]],Val_min_Custo[Variável],0),2)</f>
        <v>0</v>
      </c>
      <c r="N259">
        <f>INDEX(ITERAC3[],MATCH(Demanda_Interna[[#This Row],[Variaveis Decisão Transporte Silo-Mercado]],ITERAC3[Variável],0),2)</f>
        <v>0</v>
      </c>
      <c r="O259">
        <f>INDEX(ITERAC6[],MATCH(Demanda_Interna[[#This Row],[Variaveis Decisão Transporte Silo-Mercado]],ITERAC6[Variável],0),2)</f>
        <v>0</v>
      </c>
      <c r="P259">
        <v>1.1200000000000001</v>
      </c>
      <c r="Q259" t="str">
        <f>Demanda_Interna[[#This Row],[Mercado]]&amp;Demanda_Interna[[#This Row],[Periodo]]</f>
        <v>Mato Grosso do Sul2</v>
      </c>
      <c r="R259">
        <v>1116.67</v>
      </c>
      <c r="S259" t="str">
        <f>Demanda_Interna[[#This Row],[Mercado Estado]]&amp;Demanda_Interna[[#This Row],[Estado Silo]]</f>
        <v>MSPR</v>
      </c>
      <c r="T259" s="7">
        <f>Demanda_Interna[[#This Row],[ICMS]]*Demanda_Interna[[#This Row],[Coluna1]]</f>
        <v>1250.6704000000002</v>
      </c>
      <c r="U259" t="str">
        <f>INDEX(Produtor_Silo[],MATCH(Demanda_Interna[[#This Row],[Silo]],Produtor_Silo[destino],0),3)</f>
        <v>CASCAVEL-PR</v>
      </c>
    </row>
    <row r="260" spans="1:21" x14ac:dyDescent="0.25">
      <c r="A260" t="s">
        <v>1662</v>
      </c>
      <c r="B260">
        <v>2</v>
      </c>
      <c r="C260">
        <v>1871566.8</v>
      </c>
      <c r="D260" t="s">
        <v>715</v>
      </c>
      <c r="E260" t="s">
        <v>635</v>
      </c>
      <c r="F260">
        <v>238742</v>
      </c>
      <c r="G260" s="7">
        <v>238.74199999999999</v>
      </c>
      <c r="H260" t="s">
        <v>715</v>
      </c>
      <c r="I260" s="11">
        <v>2.05E-4</v>
      </c>
      <c r="J260" s="7">
        <v>1</v>
      </c>
      <c r="K260" t="s">
        <v>1175</v>
      </c>
      <c r="L260">
        <f>INDEX(Val_Min_CO2[],MATCH(Demanda_Interna[[#This Row],[Variaveis Decisão Transporte Silo-Mercado]],Val_Min_CO2[Variável],0),2)</f>
        <v>0</v>
      </c>
      <c r="M260">
        <f>INDEX(Val_min_Custo[],MATCH(Demanda_Interna[[#This Row],[Variaveis Decisão Transporte Silo-Mercado]],Val_min_Custo[Variável],0),2)</f>
        <v>161690.79999999999</v>
      </c>
      <c r="N260">
        <f>INDEX(ITERAC3[],MATCH(Demanda_Interna[[#This Row],[Variaveis Decisão Transporte Silo-Mercado]],ITERAC3[Variável],0),2)</f>
        <v>106614.8</v>
      </c>
      <c r="O260">
        <f>INDEX(ITERAC6[],MATCH(Demanda_Interna[[#This Row],[Variaveis Decisão Transporte Silo-Mercado]],ITERAC6[Variável],0),2)</f>
        <v>161690.79999999999</v>
      </c>
      <c r="P260">
        <v>1.17</v>
      </c>
      <c r="Q260" t="str">
        <f>Demanda_Interna[[#This Row],[Mercado]]&amp;Demanda_Interna[[#This Row],[Periodo]]</f>
        <v>Mato Grosso do Sul2</v>
      </c>
      <c r="R260">
        <v>1116.67</v>
      </c>
      <c r="S260" t="str">
        <f>Demanda_Interna[[#This Row],[Mercado Estado]]&amp;Demanda_Interna[[#This Row],[Estado Silo]]</f>
        <v>MSMS</v>
      </c>
      <c r="T260" s="7">
        <f>Demanda_Interna[[#This Row],[ICMS]]*Demanda_Interna[[#This Row],[Coluna1]]</f>
        <v>1306.5038999999999</v>
      </c>
      <c r="U260" t="str">
        <f>INDEX(Produtor_Silo[],MATCH(Demanda_Interna[[#This Row],[Silo]],Produtor_Silo[destino],0),3)</f>
        <v>DOURADOS-MS</v>
      </c>
    </row>
    <row r="261" spans="1:21" x14ac:dyDescent="0.25">
      <c r="A261" t="s">
        <v>1662</v>
      </c>
      <c r="B261">
        <v>2</v>
      </c>
      <c r="C261">
        <v>1871566.8</v>
      </c>
      <c r="D261" t="s">
        <v>715</v>
      </c>
      <c r="E261" t="s">
        <v>636</v>
      </c>
      <c r="F261">
        <v>215975</v>
      </c>
      <c r="G261" s="7">
        <v>215.97499999999999</v>
      </c>
      <c r="H261" t="s">
        <v>715</v>
      </c>
      <c r="I261" s="11">
        <v>2.05E-4</v>
      </c>
      <c r="J261" s="7">
        <v>1</v>
      </c>
      <c r="K261" t="s">
        <v>1191</v>
      </c>
      <c r="L261">
        <f>INDEX(Val_Min_CO2[],MATCH(Demanda_Interna[[#This Row],[Variaveis Decisão Transporte Silo-Mercado]],Val_Min_CO2[Variável],0),2)</f>
        <v>0</v>
      </c>
      <c r="M261">
        <f>INDEX(Val_min_Custo[],MATCH(Demanda_Interna[[#This Row],[Variaveis Decisão Transporte Silo-Mercado]],Val_min_Custo[Variável],0),2)</f>
        <v>0</v>
      </c>
      <c r="N261">
        <f>INDEX(ITERAC3[],MATCH(Demanda_Interna[[#This Row],[Variaveis Decisão Transporte Silo-Mercado]],ITERAC3[Variável],0),2)</f>
        <v>0</v>
      </c>
      <c r="O261">
        <f>INDEX(ITERAC6[],MATCH(Demanda_Interna[[#This Row],[Variaveis Decisão Transporte Silo-Mercado]],ITERAC6[Variável],0),2)</f>
        <v>0</v>
      </c>
      <c r="P261">
        <v>1.17</v>
      </c>
      <c r="Q261" t="str">
        <f>Demanda_Interna[[#This Row],[Mercado]]&amp;Demanda_Interna[[#This Row],[Periodo]]</f>
        <v>Mato Grosso do Sul2</v>
      </c>
      <c r="R261">
        <v>1116.67</v>
      </c>
      <c r="S261" t="str">
        <f>Demanda_Interna[[#This Row],[Mercado Estado]]&amp;Demanda_Interna[[#This Row],[Estado Silo]]</f>
        <v>MSMS</v>
      </c>
      <c r="T261" s="7">
        <f>Demanda_Interna[[#This Row],[ICMS]]*Demanda_Interna[[#This Row],[Coluna1]]</f>
        <v>1306.5038999999999</v>
      </c>
      <c r="U261" t="str">
        <f>INDEX(Produtor_Silo[],MATCH(Demanda_Interna[[#This Row],[Silo]],Produtor_Silo[destino],0),3)</f>
        <v>DOURADOS-MS</v>
      </c>
    </row>
    <row r="262" spans="1:21" x14ac:dyDescent="0.25">
      <c r="A262" t="s">
        <v>1662</v>
      </c>
      <c r="B262">
        <v>2</v>
      </c>
      <c r="C262">
        <v>1871566.8</v>
      </c>
      <c r="D262" t="s">
        <v>715</v>
      </c>
      <c r="E262" t="s">
        <v>637</v>
      </c>
      <c r="F262">
        <v>232890</v>
      </c>
      <c r="G262" s="7">
        <v>232.89</v>
      </c>
      <c r="H262" t="s">
        <v>715</v>
      </c>
      <c r="I262" s="11">
        <v>2.05E-4</v>
      </c>
      <c r="J262" s="7">
        <v>1</v>
      </c>
      <c r="K262" t="s">
        <v>1207</v>
      </c>
      <c r="L262">
        <f>INDEX(Val_Min_CO2[],MATCH(Demanda_Interna[[#This Row],[Variaveis Decisão Transporte Silo-Mercado]],Val_Min_CO2[Variável],0),2)</f>
        <v>0</v>
      </c>
      <c r="M262">
        <f>INDEX(Val_min_Custo[],MATCH(Demanda_Interna[[#This Row],[Variaveis Decisão Transporte Silo-Mercado]],Val_min_Custo[Variável],0),2)</f>
        <v>0</v>
      </c>
      <c r="N262">
        <f>INDEX(ITERAC3[],MATCH(Demanda_Interna[[#This Row],[Variaveis Decisão Transporte Silo-Mercado]],ITERAC3[Variável],0),2)</f>
        <v>0</v>
      </c>
      <c r="O262">
        <f>INDEX(ITERAC6[],MATCH(Demanda_Interna[[#This Row],[Variaveis Decisão Transporte Silo-Mercado]],ITERAC6[Variável],0),2)</f>
        <v>0</v>
      </c>
      <c r="P262">
        <v>1.17</v>
      </c>
      <c r="Q262" t="str">
        <f>Demanda_Interna[[#This Row],[Mercado]]&amp;Demanda_Interna[[#This Row],[Periodo]]</f>
        <v>Mato Grosso do Sul2</v>
      </c>
      <c r="R262">
        <v>1116.67</v>
      </c>
      <c r="S262" t="str">
        <f>Demanda_Interna[[#This Row],[Mercado Estado]]&amp;Demanda_Interna[[#This Row],[Estado Silo]]</f>
        <v>MSMS</v>
      </c>
      <c r="T262" s="7">
        <f>Demanda_Interna[[#This Row],[ICMS]]*Demanda_Interna[[#This Row],[Coluna1]]</f>
        <v>1306.5038999999999</v>
      </c>
      <c r="U262" t="str">
        <f>INDEX(Produtor_Silo[],MATCH(Demanda_Interna[[#This Row],[Silo]],Produtor_Silo[destino],0),3)</f>
        <v>DOURADOS-MS</v>
      </c>
    </row>
    <row r="263" spans="1:21" x14ac:dyDescent="0.25">
      <c r="A263" t="s">
        <v>1662</v>
      </c>
      <c r="B263">
        <v>2</v>
      </c>
      <c r="C263">
        <v>1871566.8</v>
      </c>
      <c r="D263" t="s">
        <v>715</v>
      </c>
      <c r="E263" t="s">
        <v>629</v>
      </c>
      <c r="F263">
        <v>531778</v>
      </c>
      <c r="G263" s="7">
        <v>531.77800000000002</v>
      </c>
      <c r="H263" t="s">
        <v>718</v>
      </c>
      <c r="I263" s="11">
        <v>2.63E-4</v>
      </c>
      <c r="J263" s="7">
        <v>0.6</v>
      </c>
      <c r="K263" t="s">
        <v>1223</v>
      </c>
      <c r="L263">
        <f>INDEX(Val_Min_CO2[],MATCH(Demanda_Interna[[#This Row],[Variaveis Decisão Transporte Silo-Mercado]],Val_Min_CO2[Variável],0),2)</f>
        <v>255930</v>
      </c>
      <c r="M263">
        <f>INDEX(Val_min_Custo[],MATCH(Demanda_Interna[[#This Row],[Variaveis Decisão Transporte Silo-Mercado]],Val_min_Custo[Variável],0),2)</f>
        <v>0</v>
      </c>
      <c r="N263">
        <f>INDEX(ITERAC3[],MATCH(Demanda_Interna[[#This Row],[Variaveis Decisão Transporte Silo-Mercado]],ITERAC3[Variável],0),2)</f>
        <v>0</v>
      </c>
      <c r="O263">
        <f>INDEX(ITERAC6[],MATCH(Demanda_Interna[[#This Row],[Variaveis Decisão Transporte Silo-Mercado]],ITERAC6[Variável],0),2)</f>
        <v>0</v>
      </c>
      <c r="P263">
        <v>1.1200000000000001</v>
      </c>
      <c r="Q263" t="str">
        <f>Demanda_Interna[[#This Row],[Mercado]]&amp;Demanda_Interna[[#This Row],[Periodo]]</f>
        <v>Mato Grosso do Sul2</v>
      </c>
      <c r="R263">
        <v>1116.67</v>
      </c>
      <c r="S263" t="str">
        <f>Demanda_Interna[[#This Row],[Mercado Estado]]&amp;Demanda_Interna[[#This Row],[Estado Silo]]</f>
        <v>MSGO</v>
      </c>
      <c r="T263" s="7">
        <f>Demanda_Interna[[#This Row],[ICMS]]*Demanda_Interna[[#This Row],[Coluna1]]</f>
        <v>1250.6704000000002</v>
      </c>
      <c r="U263" t="str">
        <f>INDEX(Produtor_Silo[],MATCH(Demanda_Interna[[#This Row],[Silo]],Produtor_Silo[destino],0),3)</f>
        <v>JATAÍ-GO</v>
      </c>
    </row>
    <row r="264" spans="1:21" x14ac:dyDescent="0.25">
      <c r="A264" t="s">
        <v>1662</v>
      </c>
      <c r="B264">
        <v>2</v>
      </c>
      <c r="C264">
        <v>1871566.8</v>
      </c>
      <c r="D264" t="s">
        <v>715</v>
      </c>
      <c r="E264" t="s">
        <v>630</v>
      </c>
      <c r="F264">
        <v>531359</v>
      </c>
      <c r="G264" s="7">
        <v>531.35900000000004</v>
      </c>
      <c r="H264" t="s">
        <v>718</v>
      </c>
      <c r="I264" s="11">
        <v>2.63E-4</v>
      </c>
      <c r="J264" s="7">
        <v>0.6</v>
      </c>
      <c r="K264" t="s">
        <v>1239</v>
      </c>
      <c r="L264">
        <f>INDEX(Val_Min_CO2[],MATCH(Demanda_Interna[[#This Row],[Variaveis Decisão Transporte Silo-Mercado]],Val_Min_CO2[Variável],0),2)</f>
        <v>0</v>
      </c>
      <c r="M264">
        <f>INDEX(Val_min_Custo[],MATCH(Demanda_Interna[[#This Row],[Variaveis Decisão Transporte Silo-Mercado]],Val_min_Custo[Variável],0),2)</f>
        <v>0</v>
      </c>
      <c r="N264">
        <f>INDEX(ITERAC3[],MATCH(Demanda_Interna[[#This Row],[Variaveis Decisão Transporte Silo-Mercado]],ITERAC3[Variável],0),2)</f>
        <v>0</v>
      </c>
      <c r="O264">
        <f>INDEX(ITERAC6[],MATCH(Demanda_Interna[[#This Row],[Variaveis Decisão Transporte Silo-Mercado]],ITERAC6[Variável],0),2)</f>
        <v>0</v>
      </c>
      <c r="P264">
        <v>1.1200000000000001</v>
      </c>
      <c r="Q264" t="str">
        <f>Demanda_Interna[[#This Row],[Mercado]]&amp;Demanda_Interna[[#This Row],[Periodo]]</f>
        <v>Mato Grosso do Sul2</v>
      </c>
      <c r="R264">
        <v>1116.67</v>
      </c>
      <c r="S264" t="str">
        <f>Demanda_Interna[[#This Row],[Mercado Estado]]&amp;Demanda_Interna[[#This Row],[Estado Silo]]</f>
        <v>MSGO</v>
      </c>
      <c r="T264" s="7">
        <f>Demanda_Interna[[#This Row],[ICMS]]*Demanda_Interna[[#This Row],[Coluna1]]</f>
        <v>1250.6704000000002</v>
      </c>
      <c r="U264" t="str">
        <f>INDEX(Produtor_Silo[],MATCH(Demanda_Interna[[#This Row],[Silo]],Produtor_Silo[destino],0),3)</f>
        <v>JATAÍ-GO</v>
      </c>
    </row>
    <row r="265" spans="1:21" x14ac:dyDescent="0.25">
      <c r="A265" t="s">
        <v>1662</v>
      </c>
      <c r="B265">
        <v>2</v>
      </c>
      <c r="C265">
        <v>1871566.8</v>
      </c>
      <c r="D265" t="s">
        <v>715</v>
      </c>
      <c r="E265" t="s">
        <v>631</v>
      </c>
      <c r="F265">
        <v>528400</v>
      </c>
      <c r="G265" s="7">
        <v>528.4</v>
      </c>
      <c r="H265" t="s">
        <v>718</v>
      </c>
      <c r="I265" s="11">
        <v>2.63E-4</v>
      </c>
      <c r="J265" s="7">
        <v>0.6</v>
      </c>
      <c r="K265" t="s">
        <v>1255</v>
      </c>
      <c r="L265">
        <f>INDEX(Val_Min_CO2[],MATCH(Demanda_Interna[[#This Row],[Variaveis Decisão Transporte Silo-Mercado]],Val_Min_CO2[Variável],0),2)</f>
        <v>526232</v>
      </c>
      <c r="M265">
        <f>INDEX(Val_min_Custo[],MATCH(Demanda_Interna[[#This Row],[Variaveis Decisão Transporte Silo-Mercado]],Val_min_Custo[Variável],0),2)</f>
        <v>0</v>
      </c>
      <c r="N265">
        <f>INDEX(ITERAC3[],MATCH(Demanda_Interna[[#This Row],[Variaveis Decisão Transporte Silo-Mercado]],ITERAC3[Variável],0),2)</f>
        <v>0</v>
      </c>
      <c r="O265">
        <f>INDEX(ITERAC6[],MATCH(Demanda_Interna[[#This Row],[Variaveis Decisão Transporte Silo-Mercado]],ITERAC6[Variável],0),2)</f>
        <v>0</v>
      </c>
      <c r="P265">
        <v>1.1200000000000001</v>
      </c>
      <c r="Q265" t="str">
        <f>Demanda_Interna[[#This Row],[Mercado]]&amp;Demanda_Interna[[#This Row],[Periodo]]</f>
        <v>Mato Grosso do Sul2</v>
      </c>
      <c r="R265">
        <v>1116.67</v>
      </c>
      <c r="S265" t="str">
        <f>Demanda_Interna[[#This Row],[Mercado Estado]]&amp;Demanda_Interna[[#This Row],[Estado Silo]]</f>
        <v>MSGO</v>
      </c>
      <c r="T265" s="7">
        <f>Demanda_Interna[[#This Row],[ICMS]]*Demanda_Interna[[#This Row],[Coluna1]]</f>
        <v>1250.6704000000002</v>
      </c>
      <c r="U265" t="str">
        <f>INDEX(Produtor_Silo[],MATCH(Demanda_Interna[[#This Row],[Silo]],Produtor_Silo[destino],0),3)</f>
        <v>JATAÍ-GO</v>
      </c>
    </row>
    <row r="266" spans="1:21" x14ac:dyDescent="0.25">
      <c r="A266" t="s">
        <v>1662</v>
      </c>
      <c r="B266">
        <v>2</v>
      </c>
      <c r="C266">
        <v>1871566.8</v>
      </c>
      <c r="D266" t="s">
        <v>715</v>
      </c>
      <c r="E266" t="s">
        <v>638</v>
      </c>
      <c r="F266">
        <v>187786</v>
      </c>
      <c r="G266" s="7">
        <v>187.786</v>
      </c>
      <c r="H266" t="s">
        <v>715</v>
      </c>
      <c r="I266" s="11">
        <v>2.05E-4</v>
      </c>
      <c r="J266" s="7">
        <v>1</v>
      </c>
      <c r="K266" t="s">
        <v>1271</v>
      </c>
      <c r="L266">
        <f>INDEX(Val_Min_CO2[],MATCH(Demanda_Interna[[#This Row],[Variaveis Decisão Transporte Silo-Mercado]],Val_Min_CO2[Variável],0),2)</f>
        <v>303508.3</v>
      </c>
      <c r="M266">
        <f>INDEX(Val_min_Custo[],MATCH(Demanda_Interna[[#This Row],[Variaveis Decisão Transporte Silo-Mercado]],Val_min_Custo[Variável],0),2)</f>
        <v>1148420</v>
      </c>
      <c r="N266">
        <f>INDEX(ITERAC3[],MATCH(Demanda_Interna[[#This Row],[Variaveis Decisão Transporte Silo-Mercado]],ITERAC3[Variável],0),2)</f>
        <v>1203496</v>
      </c>
      <c r="O266">
        <f>INDEX(ITERAC6[],MATCH(Demanda_Interna[[#This Row],[Variaveis Decisão Transporte Silo-Mercado]],ITERAC6[Variável],0),2)</f>
        <v>1148420</v>
      </c>
      <c r="P266">
        <v>1.17</v>
      </c>
      <c r="Q266" t="str">
        <f>Demanda_Interna[[#This Row],[Mercado]]&amp;Demanda_Interna[[#This Row],[Periodo]]</f>
        <v>Mato Grosso do Sul2</v>
      </c>
      <c r="R266">
        <v>1116.67</v>
      </c>
      <c r="S266" t="str">
        <f>Demanda_Interna[[#This Row],[Mercado Estado]]&amp;Demanda_Interna[[#This Row],[Estado Silo]]</f>
        <v>MSMS</v>
      </c>
      <c r="T266" s="7">
        <f>Demanda_Interna[[#This Row],[ICMS]]*Demanda_Interna[[#This Row],[Coluna1]]</f>
        <v>1306.5038999999999</v>
      </c>
      <c r="U266" t="str">
        <f>INDEX(Produtor_Silo[],MATCH(Demanda_Interna[[#This Row],[Silo]],Produtor_Silo[destino],0),3)</f>
        <v>MARACAJU-MS</v>
      </c>
    </row>
    <row r="267" spans="1:21" x14ac:dyDescent="0.25">
      <c r="A267" t="s">
        <v>1662</v>
      </c>
      <c r="B267">
        <v>2</v>
      </c>
      <c r="C267">
        <v>1871566.8</v>
      </c>
      <c r="D267" t="s">
        <v>715</v>
      </c>
      <c r="E267" t="s">
        <v>639</v>
      </c>
      <c r="F267">
        <v>189196</v>
      </c>
      <c r="G267" s="7">
        <v>189.196</v>
      </c>
      <c r="H267" t="s">
        <v>715</v>
      </c>
      <c r="I267" s="11">
        <v>2.05E-4</v>
      </c>
      <c r="J267" s="7">
        <v>1</v>
      </c>
      <c r="K267" t="s">
        <v>1287</v>
      </c>
      <c r="L267">
        <f>INDEX(Val_Min_CO2[],MATCH(Demanda_Interna[[#This Row],[Variaveis Decisão Transporte Silo-Mercado]],Val_Min_CO2[Variável],0),2)</f>
        <v>785896.5</v>
      </c>
      <c r="M267">
        <f>INDEX(Val_min_Custo[],MATCH(Demanda_Interna[[#This Row],[Variaveis Decisão Transporte Silo-Mercado]],Val_min_Custo[Variável],0),2)</f>
        <v>561456</v>
      </c>
      <c r="N267">
        <f>INDEX(ITERAC3[],MATCH(Demanda_Interna[[#This Row],[Variaveis Decisão Transporte Silo-Mercado]],ITERAC3[Variável],0),2)</f>
        <v>561456</v>
      </c>
      <c r="O267">
        <f>INDEX(ITERAC6[],MATCH(Demanda_Interna[[#This Row],[Variaveis Decisão Transporte Silo-Mercado]],ITERAC6[Variável],0),2)</f>
        <v>561456</v>
      </c>
      <c r="P267">
        <v>1.17</v>
      </c>
      <c r="Q267" t="str">
        <f>Demanda_Interna[[#This Row],[Mercado]]&amp;Demanda_Interna[[#This Row],[Periodo]]</f>
        <v>Mato Grosso do Sul2</v>
      </c>
      <c r="R267">
        <v>1116.67</v>
      </c>
      <c r="S267" t="str">
        <f>Demanda_Interna[[#This Row],[Mercado Estado]]&amp;Demanda_Interna[[#This Row],[Estado Silo]]</f>
        <v>MSMS</v>
      </c>
      <c r="T267" s="7">
        <f>Demanda_Interna[[#This Row],[ICMS]]*Demanda_Interna[[#This Row],[Coluna1]]</f>
        <v>1306.5038999999999</v>
      </c>
      <c r="U267" t="str">
        <f>INDEX(Produtor_Silo[],MATCH(Demanda_Interna[[#This Row],[Silo]],Produtor_Silo[destino],0),3)</f>
        <v>MARACAJU-MS</v>
      </c>
    </row>
    <row r="268" spans="1:21" x14ac:dyDescent="0.25">
      <c r="A268" t="s">
        <v>1662</v>
      </c>
      <c r="B268">
        <v>2</v>
      </c>
      <c r="C268">
        <v>1871566.8</v>
      </c>
      <c r="D268" t="s">
        <v>715</v>
      </c>
      <c r="E268" t="s">
        <v>640</v>
      </c>
      <c r="F268">
        <v>156281</v>
      </c>
      <c r="G268" s="7">
        <v>156.28100000000001</v>
      </c>
      <c r="H268" t="s">
        <v>715</v>
      </c>
      <c r="I268" s="11">
        <v>2.05E-4</v>
      </c>
      <c r="J268" s="7">
        <v>1</v>
      </c>
      <c r="K268" t="s">
        <v>1303</v>
      </c>
      <c r="L268">
        <f>INDEX(Val_Min_CO2[],MATCH(Demanda_Interna[[#This Row],[Variaveis Decisão Transporte Silo-Mercado]],Val_Min_CO2[Variável],0),2)</f>
        <v>0</v>
      </c>
      <c r="M268">
        <f>INDEX(Val_min_Custo[],MATCH(Demanda_Interna[[#This Row],[Variaveis Decisão Transporte Silo-Mercado]],Val_min_Custo[Variável],0),2)</f>
        <v>0</v>
      </c>
      <c r="N268">
        <f>INDEX(ITERAC3[],MATCH(Demanda_Interna[[#This Row],[Variaveis Decisão Transporte Silo-Mercado]],ITERAC3[Variável],0),2)</f>
        <v>0</v>
      </c>
      <c r="O268">
        <f>INDEX(ITERAC6[],MATCH(Demanda_Interna[[#This Row],[Variaveis Decisão Transporte Silo-Mercado]],ITERAC6[Variável],0),2)</f>
        <v>0</v>
      </c>
      <c r="P268">
        <v>1.17</v>
      </c>
      <c r="Q268" t="str">
        <f>Demanda_Interna[[#This Row],[Mercado]]&amp;Demanda_Interna[[#This Row],[Periodo]]</f>
        <v>Mato Grosso do Sul2</v>
      </c>
      <c r="R268">
        <v>1116.67</v>
      </c>
      <c r="S268" t="str">
        <f>Demanda_Interna[[#This Row],[Mercado Estado]]&amp;Demanda_Interna[[#This Row],[Estado Silo]]</f>
        <v>MSMS</v>
      </c>
      <c r="T268" s="7">
        <f>Demanda_Interna[[#This Row],[ICMS]]*Demanda_Interna[[#This Row],[Coluna1]]</f>
        <v>1306.5038999999999</v>
      </c>
      <c r="U268" t="str">
        <f>INDEX(Produtor_Silo[],MATCH(Demanda_Interna[[#This Row],[Silo]],Produtor_Silo[destino],0),3)</f>
        <v>MARACAJU-MS</v>
      </c>
    </row>
    <row r="269" spans="1:21" x14ac:dyDescent="0.25">
      <c r="A269" t="s">
        <v>1662</v>
      </c>
      <c r="B269">
        <v>2</v>
      </c>
      <c r="C269">
        <v>1871566.8</v>
      </c>
      <c r="D269" t="s">
        <v>715</v>
      </c>
      <c r="E269" t="s">
        <v>620</v>
      </c>
      <c r="F269">
        <v>953779</v>
      </c>
      <c r="G269" s="7">
        <v>953.779</v>
      </c>
      <c r="H269" t="s">
        <v>705</v>
      </c>
      <c r="I269" s="11">
        <v>2.63E-4</v>
      </c>
      <c r="J269" s="7">
        <v>0.6</v>
      </c>
      <c r="K269" t="s">
        <v>1319</v>
      </c>
      <c r="L269">
        <f>INDEX(Val_Min_CO2[],MATCH(Demanda_Interna[[#This Row],[Variaveis Decisão Transporte Silo-Mercado]],Val_Min_CO2[Variável],0),2)</f>
        <v>0</v>
      </c>
      <c r="M269">
        <f>INDEX(Val_min_Custo[],MATCH(Demanda_Interna[[#This Row],[Variaveis Decisão Transporte Silo-Mercado]],Val_min_Custo[Variável],0),2)</f>
        <v>0</v>
      </c>
      <c r="N269">
        <f>INDEX(ITERAC3[],MATCH(Demanda_Interna[[#This Row],[Variaveis Decisão Transporte Silo-Mercado]],ITERAC3[Variável],0),2)</f>
        <v>0</v>
      </c>
      <c r="O269">
        <f>INDEX(ITERAC6[],MATCH(Demanda_Interna[[#This Row],[Variaveis Decisão Transporte Silo-Mercado]],ITERAC6[Variável],0),2)</f>
        <v>0</v>
      </c>
      <c r="P269">
        <v>1.1200000000000001</v>
      </c>
      <c r="Q269" t="str">
        <f>Demanda_Interna[[#This Row],[Mercado]]&amp;Demanda_Interna[[#This Row],[Periodo]]</f>
        <v>Mato Grosso do Sul2</v>
      </c>
      <c r="R269">
        <v>1116.67</v>
      </c>
      <c r="S269" t="str">
        <f>Demanda_Interna[[#This Row],[Mercado Estado]]&amp;Demanda_Interna[[#This Row],[Estado Silo]]</f>
        <v>MSMT</v>
      </c>
      <c r="T269" s="7">
        <f>Demanda_Interna[[#This Row],[ICMS]]*Demanda_Interna[[#This Row],[Coluna1]]</f>
        <v>1250.6704000000002</v>
      </c>
      <c r="U269" t="str">
        <f>INDEX(Produtor_Silo[],MATCH(Demanda_Interna[[#This Row],[Silo]],Produtor_Silo[destino],0),3)</f>
        <v>NOVA MUTUM-MT</v>
      </c>
    </row>
    <row r="270" spans="1:21" x14ac:dyDescent="0.25">
      <c r="A270" t="s">
        <v>1662</v>
      </c>
      <c r="B270">
        <v>2</v>
      </c>
      <c r="C270">
        <v>1871566.8</v>
      </c>
      <c r="D270" t="s">
        <v>715</v>
      </c>
      <c r="E270" t="s">
        <v>621</v>
      </c>
      <c r="F270">
        <v>955769</v>
      </c>
      <c r="G270" s="7">
        <v>955.76900000000001</v>
      </c>
      <c r="H270" t="s">
        <v>705</v>
      </c>
      <c r="I270" s="11">
        <v>2.63E-4</v>
      </c>
      <c r="J270" s="7">
        <v>0.6</v>
      </c>
      <c r="K270" t="s">
        <v>1335</v>
      </c>
      <c r="L270">
        <f>INDEX(Val_Min_CO2[],MATCH(Demanda_Interna[[#This Row],[Variaveis Decisão Transporte Silo-Mercado]],Val_Min_CO2[Variável],0),2)</f>
        <v>0</v>
      </c>
      <c r="M270">
        <f>INDEX(Val_min_Custo[],MATCH(Demanda_Interna[[#This Row],[Variaveis Decisão Transporte Silo-Mercado]],Val_min_Custo[Variável],0),2)</f>
        <v>0</v>
      </c>
      <c r="N270">
        <f>INDEX(ITERAC3[],MATCH(Demanda_Interna[[#This Row],[Variaveis Decisão Transporte Silo-Mercado]],ITERAC3[Variável],0),2)</f>
        <v>0</v>
      </c>
      <c r="O270">
        <f>INDEX(ITERAC6[],MATCH(Demanda_Interna[[#This Row],[Variaveis Decisão Transporte Silo-Mercado]],ITERAC6[Variável],0),2)</f>
        <v>0</v>
      </c>
      <c r="P270">
        <v>1.1200000000000001</v>
      </c>
      <c r="Q270" t="str">
        <f>Demanda_Interna[[#This Row],[Mercado]]&amp;Demanda_Interna[[#This Row],[Periodo]]</f>
        <v>Mato Grosso do Sul2</v>
      </c>
      <c r="R270">
        <v>1116.67</v>
      </c>
      <c r="S270" t="str">
        <f>Demanda_Interna[[#This Row],[Mercado Estado]]&amp;Demanda_Interna[[#This Row],[Estado Silo]]</f>
        <v>MSMT</v>
      </c>
      <c r="T270" s="7">
        <f>Demanda_Interna[[#This Row],[ICMS]]*Demanda_Interna[[#This Row],[Coluna1]]</f>
        <v>1250.6704000000002</v>
      </c>
      <c r="U270" t="str">
        <f>INDEX(Produtor_Silo[],MATCH(Demanda_Interna[[#This Row],[Silo]],Produtor_Silo[destino],0),3)</f>
        <v>NOVA MUTUM-MT</v>
      </c>
    </row>
    <row r="271" spans="1:21" x14ac:dyDescent="0.25">
      <c r="A271" t="s">
        <v>1662</v>
      </c>
      <c r="B271">
        <v>2</v>
      </c>
      <c r="C271">
        <v>1871566.8</v>
      </c>
      <c r="D271" t="s">
        <v>715</v>
      </c>
      <c r="E271" t="s">
        <v>622</v>
      </c>
      <c r="F271">
        <v>961312</v>
      </c>
      <c r="G271" s="7">
        <v>961.31200000000001</v>
      </c>
      <c r="H271" t="s">
        <v>705</v>
      </c>
      <c r="I271" s="11">
        <v>2.63E-4</v>
      </c>
      <c r="J271" s="7">
        <v>0.6</v>
      </c>
      <c r="K271" t="s">
        <v>1351</v>
      </c>
      <c r="L271">
        <f>INDEX(Val_Min_CO2[],MATCH(Demanda_Interna[[#This Row],[Variaveis Decisão Transporte Silo-Mercado]],Val_Min_CO2[Variável],0),2)</f>
        <v>0</v>
      </c>
      <c r="M271">
        <f>INDEX(Val_min_Custo[],MATCH(Demanda_Interna[[#This Row],[Variaveis Decisão Transporte Silo-Mercado]],Val_min_Custo[Variável],0),2)</f>
        <v>0</v>
      </c>
      <c r="N271">
        <f>INDEX(ITERAC3[],MATCH(Demanda_Interna[[#This Row],[Variaveis Decisão Transporte Silo-Mercado]],ITERAC3[Variável],0),2)</f>
        <v>0</v>
      </c>
      <c r="O271">
        <f>INDEX(ITERAC6[],MATCH(Demanda_Interna[[#This Row],[Variaveis Decisão Transporte Silo-Mercado]],ITERAC6[Variável],0),2)</f>
        <v>0</v>
      </c>
      <c r="P271">
        <v>1.1200000000000001</v>
      </c>
      <c r="Q271" t="str">
        <f>Demanda_Interna[[#This Row],[Mercado]]&amp;Demanda_Interna[[#This Row],[Periodo]]</f>
        <v>Mato Grosso do Sul2</v>
      </c>
      <c r="R271">
        <v>1116.67</v>
      </c>
      <c r="S271" t="str">
        <f>Demanda_Interna[[#This Row],[Mercado Estado]]&amp;Demanda_Interna[[#This Row],[Estado Silo]]</f>
        <v>MSMT</v>
      </c>
      <c r="T271" s="7">
        <f>Demanda_Interna[[#This Row],[ICMS]]*Demanda_Interna[[#This Row],[Coluna1]]</f>
        <v>1250.6704000000002</v>
      </c>
      <c r="U271" t="str">
        <f>INDEX(Produtor_Silo[],MATCH(Demanda_Interna[[#This Row],[Silo]],Produtor_Silo[destino],0),3)</f>
        <v>NOVA MUTUM-MT</v>
      </c>
    </row>
    <row r="272" spans="1:21" x14ac:dyDescent="0.25">
      <c r="A272" t="s">
        <v>1662</v>
      </c>
      <c r="B272">
        <v>2</v>
      </c>
      <c r="C272">
        <v>1871566.8</v>
      </c>
      <c r="D272" t="s">
        <v>715</v>
      </c>
      <c r="E272" t="s">
        <v>623</v>
      </c>
      <c r="F272">
        <v>1000847</v>
      </c>
      <c r="G272" s="7">
        <v>1000.847</v>
      </c>
      <c r="H272" t="s">
        <v>705</v>
      </c>
      <c r="I272" s="11">
        <v>2.63E-4</v>
      </c>
      <c r="J272" s="7">
        <v>0.6</v>
      </c>
      <c r="K272" t="s">
        <v>1367</v>
      </c>
      <c r="L272">
        <f>INDEX(Val_Min_CO2[],MATCH(Demanda_Interna[[#This Row],[Variaveis Decisão Transporte Silo-Mercado]],Val_Min_CO2[Variável],0),2)</f>
        <v>0</v>
      </c>
      <c r="M272">
        <f>INDEX(Val_min_Custo[],MATCH(Demanda_Interna[[#This Row],[Variaveis Decisão Transporte Silo-Mercado]],Val_min_Custo[Variável],0),2)</f>
        <v>0</v>
      </c>
      <c r="N272">
        <f>INDEX(ITERAC3[],MATCH(Demanda_Interna[[#This Row],[Variaveis Decisão Transporte Silo-Mercado]],ITERAC3[Variável],0),2)</f>
        <v>0</v>
      </c>
      <c r="O272">
        <f>INDEX(ITERAC6[],MATCH(Demanda_Interna[[#This Row],[Variaveis Decisão Transporte Silo-Mercado]],ITERAC6[Variável],0),2)</f>
        <v>0</v>
      </c>
      <c r="P272">
        <v>1.1200000000000001</v>
      </c>
      <c r="Q272" t="str">
        <f>Demanda_Interna[[#This Row],[Mercado]]&amp;Demanda_Interna[[#This Row],[Periodo]]</f>
        <v>Mato Grosso do Sul2</v>
      </c>
      <c r="R272">
        <v>1116.67</v>
      </c>
      <c r="S272" t="str">
        <f>Demanda_Interna[[#This Row],[Mercado Estado]]&amp;Demanda_Interna[[#This Row],[Estado Silo]]</f>
        <v>MSMT</v>
      </c>
      <c r="T272" s="7">
        <f>Demanda_Interna[[#This Row],[ICMS]]*Demanda_Interna[[#This Row],[Coluna1]]</f>
        <v>1250.6704000000002</v>
      </c>
      <c r="U272" t="str">
        <f>INDEX(Produtor_Silo[],MATCH(Demanda_Interna[[#This Row],[Silo]],Produtor_Silo[destino],0),3)</f>
        <v>NOVA UBIRATÃ-MT</v>
      </c>
    </row>
    <row r="273" spans="1:21" x14ac:dyDescent="0.25">
      <c r="A273" t="s">
        <v>1662</v>
      </c>
      <c r="B273">
        <v>2</v>
      </c>
      <c r="C273">
        <v>1871566.8</v>
      </c>
      <c r="D273" t="s">
        <v>715</v>
      </c>
      <c r="E273" t="s">
        <v>624</v>
      </c>
      <c r="F273">
        <v>971417</v>
      </c>
      <c r="G273" s="7">
        <v>971.41700000000003</v>
      </c>
      <c r="H273" t="s">
        <v>705</v>
      </c>
      <c r="I273" s="11">
        <v>2.63E-4</v>
      </c>
      <c r="J273" s="7">
        <v>0.6</v>
      </c>
      <c r="K273" t="s">
        <v>1383</v>
      </c>
      <c r="L273">
        <f>INDEX(Val_Min_CO2[],MATCH(Demanda_Interna[[#This Row],[Variaveis Decisão Transporte Silo-Mercado]],Val_Min_CO2[Variável],0),2)</f>
        <v>0</v>
      </c>
      <c r="M273">
        <f>INDEX(Val_min_Custo[],MATCH(Demanda_Interna[[#This Row],[Variaveis Decisão Transporte Silo-Mercado]],Val_min_Custo[Variável],0),2)</f>
        <v>0</v>
      </c>
      <c r="N273">
        <f>INDEX(ITERAC3[],MATCH(Demanda_Interna[[#This Row],[Variaveis Decisão Transporte Silo-Mercado]],ITERAC3[Variável],0),2)</f>
        <v>0</v>
      </c>
      <c r="O273">
        <f>INDEX(ITERAC6[],MATCH(Demanda_Interna[[#This Row],[Variaveis Decisão Transporte Silo-Mercado]],ITERAC6[Variável],0),2)</f>
        <v>0</v>
      </c>
      <c r="P273">
        <v>1.1200000000000001</v>
      </c>
      <c r="Q273" t="str">
        <f>Demanda_Interna[[#This Row],[Mercado]]&amp;Demanda_Interna[[#This Row],[Periodo]]</f>
        <v>Mato Grosso do Sul2</v>
      </c>
      <c r="R273">
        <v>1116.67</v>
      </c>
      <c r="S273" t="str">
        <f>Demanda_Interna[[#This Row],[Mercado Estado]]&amp;Demanda_Interna[[#This Row],[Estado Silo]]</f>
        <v>MSMT</v>
      </c>
      <c r="T273" s="7">
        <f>Demanda_Interna[[#This Row],[ICMS]]*Demanda_Interna[[#This Row],[Coluna1]]</f>
        <v>1250.6704000000002</v>
      </c>
      <c r="U273" t="str">
        <f>INDEX(Produtor_Silo[],MATCH(Demanda_Interna[[#This Row],[Silo]],Produtor_Silo[destino],0),3)</f>
        <v>NOVA UBIRATÃ-MT</v>
      </c>
    </row>
    <row r="274" spans="1:21" x14ac:dyDescent="0.25">
      <c r="A274" t="s">
        <v>1662</v>
      </c>
      <c r="B274">
        <v>2</v>
      </c>
      <c r="C274">
        <v>1871566.8</v>
      </c>
      <c r="D274" t="s">
        <v>715</v>
      </c>
      <c r="E274" t="s">
        <v>625</v>
      </c>
      <c r="F274">
        <v>1006598</v>
      </c>
      <c r="G274" s="7">
        <v>1006.598</v>
      </c>
      <c r="H274" t="s">
        <v>705</v>
      </c>
      <c r="I274" s="11">
        <v>2.63E-4</v>
      </c>
      <c r="J274" s="7">
        <v>0.6</v>
      </c>
      <c r="K274" t="s">
        <v>1399</v>
      </c>
      <c r="L274">
        <f>INDEX(Val_Min_CO2[],MATCH(Demanda_Interna[[#This Row],[Variaveis Decisão Transporte Silo-Mercado]],Val_Min_CO2[Variável],0),2)</f>
        <v>0</v>
      </c>
      <c r="M274">
        <f>INDEX(Val_min_Custo[],MATCH(Demanda_Interna[[#This Row],[Variaveis Decisão Transporte Silo-Mercado]],Val_min_Custo[Variável],0),2)</f>
        <v>0</v>
      </c>
      <c r="N274">
        <f>INDEX(ITERAC3[],MATCH(Demanda_Interna[[#This Row],[Variaveis Decisão Transporte Silo-Mercado]],ITERAC3[Variável],0),2)</f>
        <v>0</v>
      </c>
      <c r="O274">
        <f>INDEX(ITERAC6[],MATCH(Demanda_Interna[[#This Row],[Variaveis Decisão Transporte Silo-Mercado]],ITERAC6[Variável],0),2)</f>
        <v>0</v>
      </c>
      <c r="P274">
        <v>1.1200000000000001</v>
      </c>
      <c r="Q274" t="str">
        <f>Demanda_Interna[[#This Row],[Mercado]]&amp;Demanda_Interna[[#This Row],[Periodo]]</f>
        <v>Mato Grosso do Sul2</v>
      </c>
      <c r="R274">
        <v>1116.67</v>
      </c>
      <c r="S274" t="str">
        <f>Demanda_Interna[[#This Row],[Mercado Estado]]&amp;Demanda_Interna[[#This Row],[Estado Silo]]</f>
        <v>MSMT</v>
      </c>
      <c r="T274" s="7">
        <f>Demanda_Interna[[#This Row],[ICMS]]*Demanda_Interna[[#This Row],[Coluna1]]</f>
        <v>1250.6704000000002</v>
      </c>
      <c r="U274" t="str">
        <f>INDEX(Produtor_Silo[],MATCH(Demanda_Interna[[#This Row],[Silo]],Produtor_Silo[destino],0),3)</f>
        <v>NOVA UBIRATÃ-MT</v>
      </c>
    </row>
    <row r="275" spans="1:21" x14ac:dyDescent="0.25">
      <c r="A275" t="s">
        <v>1662</v>
      </c>
      <c r="B275">
        <v>2</v>
      </c>
      <c r="C275">
        <v>1871566.8</v>
      </c>
      <c r="D275" t="s">
        <v>715</v>
      </c>
      <c r="E275" t="s">
        <v>641</v>
      </c>
      <c r="F275">
        <v>969112</v>
      </c>
      <c r="G275" s="7">
        <v>969.11199999999997</v>
      </c>
      <c r="H275" t="s">
        <v>720</v>
      </c>
      <c r="I275" s="11">
        <v>2.63E-4</v>
      </c>
      <c r="J275" s="7">
        <v>0.6</v>
      </c>
      <c r="K275" t="s">
        <v>1415</v>
      </c>
      <c r="L275">
        <f>INDEX(Val_Min_CO2[],MATCH(Demanda_Interna[[#This Row],[Variaveis Decisão Transporte Silo-Mercado]],Val_Min_CO2[Variável],0),2)</f>
        <v>0</v>
      </c>
      <c r="M275">
        <f>INDEX(Val_min_Custo[],MATCH(Demanda_Interna[[#This Row],[Variaveis Decisão Transporte Silo-Mercado]],Val_min_Custo[Variável],0),2)</f>
        <v>0</v>
      </c>
      <c r="N275">
        <f>INDEX(ITERAC3[],MATCH(Demanda_Interna[[#This Row],[Variaveis Decisão Transporte Silo-Mercado]],ITERAC3[Variável],0),2)</f>
        <v>0</v>
      </c>
      <c r="O275">
        <f>INDEX(ITERAC6[],MATCH(Demanda_Interna[[#This Row],[Variaveis Decisão Transporte Silo-Mercado]],ITERAC6[Variável],0),2)</f>
        <v>0</v>
      </c>
      <c r="P275">
        <v>1.1200000000000001</v>
      </c>
      <c r="Q275" t="str">
        <f>Demanda_Interna[[#This Row],[Mercado]]&amp;Demanda_Interna[[#This Row],[Periodo]]</f>
        <v>Mato Grosso do Sul2</v>
      </c>
      <c r="R275">
        <v>1116.67</v>
      </c>
      <c r="S275" t="str">
        <f>Demanda_Interna[[#This Row],[Mercado Estado]]&amp;Demanda_Interna[[#This Row],[Estado Silo]]</f>
        <v>MSMG</v>
      </c>
      <c r="T275" s="7">
        <f>Demanda_Interna[[#This Row],[ICMS]]*Demanda_Interna[[#This Row],[Coluna1]]</f>
        <v>1250.6704000000002</v>
      </c>
      <c r="U275" t="str">
        <f>INDEX(Produtor_Silo[],MATCH(Demanda_Interna[[#This Row],[Silo]],Produtor_Silo[destino],0),3)</f>
        <v>PATOS DE MINAS-MG</v>
      </c>
    </row>
    <row r="276" spans="1:21" x14ac:dyDescent="0.25">
      <c r="A276" t="s">
        <v>1662</v>
      </c>
      <c r="B276">
        <v>2</v>
      </c>
      <c r="C276">
        <v>1871566.8</v>
      </c>
      <c r="D276" t="s">
        <v>715</v>
      </c>
      <c r="E276" t="s">
        <v>642</v>
      </c>
      <c r="F276">
        <v>959006</v>
      </c>
      <c r="G276" s="7">
        <v>959.00599999999997</v>
      </c>
      <c r="H276" t="s">
        <v>720</v>
      </c>
      <c r="I276" s="11">
        <v>2.63E-4</v>
      </c>
      <c r="J276" s="7">
        <v>0.6</v>
      </c>
      <c r="K276" t="s">
        <v>1431</v>
      </c>
      <c r="L276">
        <f>INDEX(Val_Min_CO2[],MATCH(Demanda_Interna[[#This Row],[Variaveis Decisão Transporte Silo-Mercado]],Val_Min_CO2[Variável],0),2)</f>
        <v>0</v>
      </c>
      <c r="M276">
        <f>INDEX(Val_min_Custo[],MATCH(Demanda_Interna[[#This Row],[Variaveis Decisão Transporte Silo-Mercado]],Val_min_Custo[Variável],0),2)</f>
        <v>0</v>
      </c>
      <c r="N276">
        <f>INDEX(ITERAC3[],MATCH(Demanda_Interna[[#This Row],[Variaveis Decisão Transporte Silo-Mercado]],ITERAC3[Variável],0),2)</f>
        <v>0</v>
      </c>
      <c r="O276">
        <f>INDEX(ITERAC6[],MATCH(Demanda_Interna[[#This Row],[Variaveis Decisão Transporte Silo-Mercado]],ITERAC6[Variável],0),2)</f>
        <v>0</v>
      </c>
      <c r="P276">
        <v>1.1200000000000001</v>
      </c>
      <c r="Q276" t="str">
        <f>Demanda_Interna[[#This Row],[Mercado]]&amp;Demanda_Interna[[#This Row],[Periodo]]</f>
        <v>Mato Grosso do Sul2</v>
      </c>
      <c r="R276">
        <v>1116.67</v>
      </c>
      <c r="S276" t="str">
        <f>Demanda_Interna[[#This Row],[Mercado Estado]]&amp;Demanda_Interna[[#This Row],[Estado Silo]]</f>
        <v>MSMG</v>
      </c>
      <c r="T276" s="7">
        <f>Demanda_Interna[[#This Row],[ICMS]]*Demanda_Interna[[#This Row],[Coluna1]]</f>
        <v>1250.6704000000002</v>
      </c>
      <c r="U276" t="str">
        <f>INDEX(Produtor_Silo[],MATCH(Demanda_Interna[[#This Row],[Silo]],Produtor_Silo[destino],0),3)</f>
        <v>PATOS DE MINAS-MG</v>
      </c>
    </row>
    <row r="277" spans="1:21" x14ac:dyDescent="0.25">
      <c r="A277" t="s">
        <v>1662</v>
      </c>
      <c r="B277">
        <v>2</v>
      </c>
      <c r="C277">
        <v>1871566.8</v>
      </c>
      <c r="D277" t="s">
        <v>715</v>
      </c>
      <c r="E277" t="s">
        <v>643</v>
      </c>
      <c r="F277">
        <v>996651</v>
      </c>
      <c r="G277" s="7">
        <v>996.65099999999995</v>
      </c>
      <c r="H277" t="s">
        <v>720</v>
      </c>
      <c r="I277" s="11">
        <v>2.63E-4</v>
      </c>
      <c r="J277" s="7">
        <v>0.6</v>
      </c>
      <c r="K277" t="s">
        <v>1447</v>
      </c>
      <c r="L277">
        <f>INDEX(Val_Min_CO2[],MATCH(Demanda_Interna[[#This Row],[Variaveis Decisão Transporte Silo-Mercado]],Val_Min_CO2[Variável],0),2)</f>
        <v>0</v>
      </c>
      <c r="M277">
        <f>INDEX(Val_min_Custo[],MATCH(Demanda_Interna[[#This Row],[Variaveis Decisão Transporte Silo-Mercado]],Val_min_Custo[Variável],0),2)</f>
        <v>0</v>
      </c>
      <c r="N277">
        <f>INDEX(ITERAC3[],MATCH(Demanda_Interna[[#This Row],[Variaveis Decisão Transporte Silo-Mercado]],ITERAC3[Variável],0),2)</f>
        <v>0</v>
      </c>
      <c r="O277">
        <f>INDEX(ITERAC6[],MATCH(Demanda_Interna[[#This Row],[Variaveis Decisão Transporte Silo-Mercado]],ITERAC6[Variável],0),2)</f>
        <v>0</v>
      </c>
      <c r="P277">
        <v>1.1200000000000001</v>
      </c>
      <c r="Q277" t="str">
        <f>Demanda_Interna[[#This Row],[Mercado]]&amp;Demanda_Interna[[#This Row],[Periodo]]</f>
        <v>Mato Grosso do Sul2</v>
      </c>
      <c r="R277">
        <v>1116.67</v>
      </c>
      <c r="S277" t="str">
        <f>Demanda_Interna[[#This Row],[Mercado Estado]]&amp;Demanda_Interna[[#This Row],[Estado Silo]]</f>
        <v>MSMG</v>
      </c>
      <c r="T277" s="7">
        <f>Demanda_Interna[[#This Row],[ICMS]]*Demanda_Interna[[#This Row],[Coluna1]]</f>
        <v>1250.6704000000002</v>
      </c>
      <c r="U277" t="str">
        <f>INDEX(Produtor_Silo[],MATCH(Demanda_Interna[[#This Row],[Silo]],Produtor_Silo[destino],0),3)</f>
        <v>PATOS DE MINAS-MG</v>
      </c>
    </row>
    <row r="278" spans="1:21" x14ac:dyDescent="0.25">
      <c r="A278" t="s">
        <v>1662</v>
      </c>
      <c r="B278">
        <v>2</v>
      </c>
      <c r="C278">
        <v>1871566.8</v>
      </c>
      <c r="D278" t="s">
        <v>715</v>
      </c>
      <c r="E278" t="s">
        <v>632</v>
      </c>
      <c r="F278">
        <v>606159</v>
      </c>
      <c r="G278" s="7">
        <v>606.15899999999999</v>
      </c>
      <c r="H278" t="s">
        <v>718</v>
      </c>
      <c r="I278" s="11">
        <v>2.63E-4</v>
      </c>
      <c r="J278" s="7">
        <v>0.6</v>
      </c>
      <c r="K278" t="s">
        <v>1463</v>
      </c>
      <c r="L278">
        <f>INDEX(Val_Min_CO2[],MATCH(Demanda_Interna[[#This Row],[Variaveis Decisão Transporte Silo-Mercado]],Val_Min_CO2[Variável],0),2)</f>
        <v>0</v>
      </c>
      <c r="M278">
        <f>INDEX(Val_min_Custo[],MATCH(Demanda_Interna[[#This Row],[Variaveis Decisão Transporte Silo-Mercado]],Val_min_Custo[Variável],0),2)</f>
        <v>0</v>
      </c>
      <c r="N278">
        <f>INDEX(ITERAC3[],MATCH(Demanda_Interna[[#This Row],[Variaveis Decisão Transporte Silo-Mercado]],ITERAC3[Variável],0),2)</f>
        <v>0</v>
      </c>
      <c r="O278">
        <f>INDEX(ITERAC6[],MATCH(Demanda_Interna[[#This Row],[Variaveis Decisão Transporte Silo-Mercado]],ITERAC6[Variável],0),2)</f>
        <v>0</v>
      </c>
      <c r="P278">
        <v>1.1200000000000001</v>
      </c>
      <c r="Q278" t="str">
        <f>Demanda_Interna[[#This Row],[Mercado]]&amp;Demanda_Interna[[#This Row],[Periodo]]</f>
        <v>Mato Grosso do Sul2</v>
      </c>
      <c r="R278">
        <v>1116.67</v>
      </c>
      <c r="S278" t="str">
        <f>Demanda_Interna[[#This Row],[Mercado Estado]]&amp;Demanda_Interna[[#This Row],[Estado Silo]]</f>
        <v>MSGO</v>
      </c>
      <c r="T278" s="7">
        <f>Demanda_Interna[[#This Row],[ICMS]]*Demanda_Interna[[#This Row],[Coluna1]]</f>
        <v>1250.6704000000002</v>
      </c>
      <c r="U278" t="str">
        <f>INDEX(Produtor_Silo[],MATCH(Demanda_Interna[[#This Row],[Silo]],Produtor_Silo[destino],0),3)</f>
        <v>RIO VERDE-GO</v>
      </c>
    </row>
    <row r="279" spans="1:21" x14ac:dyDescent="0.25">
      <c r="A279" t="s">
        <v>1662</v>
      </c>
      <c r="B279">
        <v>2</v>
      </c>
      <c r="C279">
        <v>1871566.8</v>
      </c>
      <c r="D279" t="s">
        <v>715</v>
      </c>
      <c r="E279" t="s">
        <v>633</v>
      </c>
      <c r="F279">
        <v>605589</v>
      </c>
      <c r="G279" s="7">
        <v>605.58900000000006</v>
      </c>
      <c r="H279" t="s">
        <v>718</v>
      </c>
      <c r="I279" s="11">
        <v>2.63E-4</v>
      </c>
      <c r="J279" s="7">
        <v>0.6</v>
      </c>
      <c r="K279" t="s">
        <v>1479</v>
      </c>
      <c r="L279">
        <f>INDEX(Val_Min_CO2[],MATCH(Demanda_Interna[[#This Row],[Variaveis Decisão Transporte Silo-Mercado]],Val_Min_CO2[Variável],0),2)</f>
        <v>0</v>
      </c>
      <c r="M279">
        <f>INDEX(Val_min_Custo[],MATCH(Demanda_Interna[[#This Row],[Variaveis Decisão Transporte Silo-Mercado]],Val_min_Custo[Variável],0),2)</f>
        <v>0</v>
      </c>
      <c r="N279">
        <f>INDEX(ITERAC3[],MATCH(Demanda_Interna[[#This Row],[Variaveis Decisão Transporte Silo-Mercado]],ITERAC3[Variável],0),2)</f>
        <v>0</v>
      </c>
      <c r="O279">
        <f>INDEX(ITERAC6[],MATCH(Demanda_Interna[[#This Row],[Variaveis Decisão Transporte Silo-Mercado]],ITERAC6[Variável],0),2)</f>
        <v>0</v>
      </c>
      <c r="P279">
        <v>1.1200000000000001</v>
      </c>
      <c r="Q279" t="str">
        <f>Demanda_Interna[[#This Row],[Mercado]]&amp;Demanda_Interna[[#This Row],[Periodo]]</f>
        <v>Mato Grosso do Sul2</v>
      </c>
      <c r="R279">
        <v>1116.67</v>
      </c>
      <c r="S279" t="str">
        <f>Demanda_Interna[[#This Row],[Mercado Estado]]&amp;Demanda_Interna[[#This Row],[Estado Silo]]</f>
        <v>MSGO</v>
      </c>
      <c r="T279" s="7">
        <f>Demanda_Interna[[#This Row],[ICMS]]*Demanda_Interna[[#This Row],[Coluna1]]</f>
        <v>1250.6704000000002</v>
      </c>
      <c r="U279" t="str">
        <f>INDEX(Produtor_Silo[],MATCH(Demanda_Interna[[#This Row],[Silo]],Produtor_Silo[destino],0),3)</f>
        <v>RIO VERDE-GO</v>
      </c>
    </row>
    <row r="280" spans="1:21" x14ac:dyDescent="0.25">
      <c r="A280" t="s">
        <v>1662</v>
      </c>
      <c r="B280">
        <v>2</v>
      </c>
      <c r="C280">
        <v>1871566.8</v>
      </c>
      <c r="D280" t="s">
        <v>715</v>
      </c>
      <c r="E280" t="s">
        <v>634</v>
      </c>
      <c r="F280">
        <v>694919</v>
      </c>
      <c r="G280" s="7">
        <v>694.91899999999998</v>
      </c>
      <c r="H280" t="s">
        <v>718</v>
      </c>
      <c r="I280" s="11">
        <v>2.63E-4</v>
      </c>
      <c r="J280" s="7">
        <v>0.6</v>
      </c>
      <c r="K280" t="s">
        <v>1495</v>
      </c>
      <c r="L280">
        <f>INDEX(Val_Min_CO2[],MATCH(Demanda_Interna[[#This Row],[Variaveis Decisão Transporte Silo-Mercado]],Val_Min_CO2[Variável],0),2)</f>
        <v>0</v>
      </c>
      <c r="M280">
        <f>INDEX(Val_min_Custo[],MATCH(Demanda_Interna[[#This Row],[Variaveis Decisão Transporte Silo-Mercado]],Val_min_Custo[Variável],0),2)</f>
        <v>0</v>
      </c>
      <c r="N280">
        <f>INDEX(ITERAC3[],MATCH(Demanda_Interna[[#This Row],[Variaveis Decisão Transporte Silo-Mercado]],ITERAC3[Variável],0),2)</f>
        <v>0</v>
      </c>
      <c r="O280">
        <f>INDEX(ITERAC6[],MATCH(Demanda_Interna[[#This Row],[Variaveis Decisão Transporte Silo-Mercado]],ITERAC6[Variável],0),2)</f>
        <v>0</v>
      </c>
      <c r="P280">
        <v>1.1200000000000001</v>
      </c>
      <c r="Q280" t="str">
        <f>Demanda_Interna[[#This Row],[Mercado]]&amp;Demanda_Interna[[#This Row],[Periodo]]</f>
        <v>Mato Grosso do Sul2</v>
      </c>
      <c r="R280">
        <v>1116.67</v>
      </c>
      <c r="S280" t="str">
        <f>Demanda_Interna[[#This Row],[Mercado Estado]]&amp;Demanda_Interna[[#This Row],[Estado Silo]]</f>
        <v>MSGO</v>
      </c>
      <c r="T280" s="7">
        <f>Demanda_Interna[[#This Row],[ICMS]]*Demanda_Interna[[#This Row],[Coluna1]]</f>
        <v>1250.6704000000002</v>
      </c>
      <c r="U280" t="str">
        <f>INDEX(Produtor_Silo[],MATCH(Demanda_Interna[[#This Row],[Silo]],Produtor_Silo[destino],0),3)</f>
        <v>RIO VERDE-GO</v>
      </c>
    </row>
    <row r="281" spans="1:21" x14ac:dyDescent="0.25">
      <c r="A281" t="s">
        <v>1662</v>
      </c>
      <c r="B281">
        <v>2</v>
      </c>
      <c r="C281">
        <v>1871566.8</v>
      </c>
      <c r="D281" t="s">
        <v>715</v>
      </c>
      <c r="E281" t="s">
        <v>626</v>
      </c>
      <c r="F281">
        <v>1091583</v>
      </c>
      <c r="G281" s="7">
        <v>1091.5830000000001</v>
      </c>
      <c r="H281" t="s">
        <v>705</v>
      </c>
      <c r="I281" s="11">
        <v>2.63E-4</v>
      </c>
      <c r="J281" s="7">
        <v>0.6</v>
      </c>
      <c r="K281" t="s">
        <v>1511</v>
      </c>
      <c r="L281">
        <f>INDEX(Val_Min_CO2[],MATCH(Demanda_Interna[[#This Row],[Variaveis Decisão Transporte Silo-Mercado]],Val_Min_CO2[Variável],0),2)</f>
        <v>0</v>
      </c>
      <c r="M281">
        <f>INDEX(Val_min_Custo[],MATCH(Demanda_Interna[[#This Row],[Variaveis Decisão Transporte Silo-Mercado]],Val_min_Custo[Variável],0),2)</f>
        <v>0</v>
      </c>
      <c r="N281">
        <f>INDEX(ITERAC3[],MATCH(Demanda_Interna[[#This Row],[Variaveis Decisão Transporte Silo-Mercado]],ITERAC3[Variável],0),2)</f>
        <v>0</v>
      </c>
      <c r="O281">
        <f>INDEX(ITERAC6[],MATCH(Demanda_Interna[[#This Row],[Variaveis Decisão Transporte Silo-Mercado]],ITERAC6[Variável],0),2)</f>
        <v>0</v>
      </c>
      <c r="P281">
        <v>1.1200000000000001</v>
      </c>
      <c r="Q281" t="str">
        <f>Demanda_Interna[[#This Row],[Mercado]]&amp;Demanda_Interna[[#This Row],[Periodo]]</f>
        <v>Mato Grosso do Sul2</v>
      </c>
      <c r="R281">
        <v>1116.67</v>
      </c>
      <c r="S281" t="str">
        <f>Demanda_Interna[[#This Row],[Mercado Estado]]&amp;Demanda_Interna[[#This Row],[Estado Silo]]</f>
        <v>MSMT</v>
      </c>
      <c r="T281" s="7">
        <f>Demanda_Interna[[#This Row],[ICMS]]*Demanda_Interna[[#This Row],[Coluna1]]</f>
        <v>1250.6704000000002</v>
      </c>
      <c r="U281" t="str">
        <f>INDEX(Produtor_Silo[],MATCH(Demanda_Interna[[#This Row],[Silo]],Produtor_Silo[destino],0),3)</f>
        <v>SORRISO-MT</v>
      </c>
    </row>
    <row r="282" spans="1:21" x14ac:dyDescent="0.25">
      <c r="A282" t="s">
        <v>1662</v>
      </c>
      <c r="B282">
        <v>2</v>
      </c>
      <c r="C282">
        <v>1871566.8</v>
      </c>
      <c r="D282" t="s">
        <v>715</v>
      </c>
      <c r="E282" t="s">
        <v>627</v>
      </c>
      <c r="F282">
        <v>1063125</v>
      </c>
      <c r="G282" s="7">
        <v>1063.125</v>
      </c>
      <c r="H282" t="s">
        <v>705</v>
      </c>
      <c r="I282" s="11">
        <v>2.63E-4</v>
      </c>
      <c r="J282" s="7">
        <v>0.6</v>
      </c>
      <c r="K282" t="s">
        <v>1527</v>
      </c>
      <c r="L282">
        <f>INDEX(Val_Min_CO2[],MATCH(Demanda_Interna[[#This Row],[Variaveis Decisão Transporte Silo-Mercado]],Val_Min_CO2[Variável],0),2)</f>
        <v>0</v>
      </c>
      <c r="M282">
        <f>INDEX(Val_min_Custo[],MATCH(Demanda_Interna[[#This Row],[Variaveis Decisão Transporte Silo-Mercado]],Val_min_Custo[Variável],0),2)</f>
        <v>0</v>
      </c>
      <c r="N282">
        <f>INDEX(ITERAC3[],MATCH(Demanda_Interna[[#This Row],[Variaveis Decisão Transporte Silo-Mercado]],ITERAC3[Variável],0),2)</f>
        <v>0</v>
      </c>
      <c r="O282">
        <f>INDEX(ITERAC6[],MATCH(Demanda_Interna[[#This Row],[Variaveis Decisão Transporte Silo-Mercado]],ITERAC6[Variável],0),2)</f>
        <v>0</v>
      </c>
      <c r="P282">
        <v>1.1200000000000001</v>
      </c>
      <c r="Q282" t="str">
        <f>Demanda_Interna[[#This Row],[Mercado]]&amp;Demanda_Interna[[#This Row],[Periodo]]</f>
        <v>Mato Grosso do Sul2</v>
      </c>
      <c r="R282">
        <v>1116.67</v>
      </c>
      <c r="S282" t="str">
        <f>Demanda_Interna[[#This Row],[Mercado Estado]]&amp;Demanda_Interna[[#This Row],[Estado Silo]]</f>
        <v>MSMT</v>
      </c>
      <c r="T282" s="7">
        <f>Demanda_Interna[[#This Row],[ICMS]]*Demanda_Interna[[#This Row],[Coluna1]]</f>
        <v>1250.6704000000002</v>
      </c>
      <c r="U282" t="str">
        <f>INDEX(Produtor_Silo[],MATCH(Demanda_Interna[[#This Row],[Silo]],Produtor_Silo[destino],0),3)</f>
        <v>SORRISO-MT</v>
      </c>
    </row>
    <row r="283" spans="1:21" x14ac:dyDescent="0.25">
      <c r="A283" t="s">
        <v>1662</v>
      </c>
      <c r="B283">
        <v>2</v>
      </c>
      <c r="C283">
        <v>1871566.8</v>
      </c>
      <c r="D283" t="s">
        <v>715</v>
      </c>
      <c r="E283" t="s">
        <v>628</v>
      </c>
      <c r="F283">
        <v>1093270</v>
      </c>
      <c r="G283" s="7">
        <v>1093.27</v>
      </c>
      <c r="H283" t="s">
        <v>705</v>
      </c>
      <c r="I283" s="11">
        <v>2.63E-4</v>
      </c>
      <c r="J283" s="7">
        <v>0.6</v>
      </c>
      <c r="K283" t="s">
        <v>1543</v>
      </c>
      <c r="L283">
        <f>INDEX(Val_Min_CO2[],MATCH(Demanda_Interna[[#This Row],[Variaveis Decisão Transporte Silo-Mercado]],Val_Min_CO2[Variável],0),2)</f>
        <v>0</v>
      </c>
      <c r="M283">
        <f>INDEX(Val_min_Custo[],MATCH(Demanda_Interna[[#This Row],[Variaveis Decisão Transporte Silo-Mercado]],Val_min_Custo[Variável],0),2)</f>
        <v>0</v>
      </c>
      <c r="N283">
        <f>INDEX(ITERAC3[],MATCH(Demanda_Interna[[#This Row],[Variaveis Decisão Transporte Silo-Mercado]],ITERAC3[Variável],0),2)</f>
        <v>0</v>
      </c>
      <c r="O283">
        <f>INDEX(ITERAC6[],MATCH(Demanda_Interna[[#This Row],[Variaveis Decisão Transporte Silo-Mercado]],ITERAC6[Variável],0),2)</f>
        <v>0</v>
      </c>
      <c r="P283">
        <v>1.1200000000000001</v>
      </c>
      <c r="Q283" t="str">
        <f>Demanda_Interna[[#This Row],[Mercado]]&amp;Demanda_Interna[[#This Row],[Periodo]]</f>
        <v>Mato Grosso do Sul2</v>
      </c>
      <c r="R283">
        <v>1116.67</v>
      </c>
      <c r="S283" t="str">
        <f>Demanda_Interna[[#This Row],[Mercado Estado]]&amp;Demanda_Interna[[#This Row],[Estado Silo]]</f>
        <v>MSMT</v>
      </c>
      <c r="T283" s="7">
        <f>Demanda_Interna[[#This Row],[ICMS]]*Demanda_Interna[[#This Row],[Coluna1]]</f>
        <v>1250.6704000000002</v>
      </c>
      <c r="U283" t="str">
        <f>INDEX(Produtor_Silo[],MATCH(Demanda_Interna[[#This Row],[Silo]],Produtor_Silo[destino],0),3)</f>
        <v>SORRISO-MT</v>
      </c>
    </row>
    <row r="284" spans="1:21" x14ac:dyDescent="0.25">
      <c r="A284" t="s">
        <v>1662</v>
      </c>
      <c r="B284">
        <v>2</v>
      </c>
      <c r="C284">
        <v>1871566.8</v>
      </c>
      <c r="D284" t="s">
        <v>715</v>
      </c>
      <c r="E284" t="s">
        <v>650</v>
      </c>
      <c r="F284">
        <v>595710</v>
      </c>
      <c r="G284" s="7">
        <v>595.71</v>
      </c>
      <c r="H284" t="s">
        <v>712</v>
      </c>
      <c r="I284" s="11">
        <v>2.05E-4</v>
      </c>
      <c r="J284" s="7">
        <v>1</v>
      </c>
      <c r="K284" t="s">
        <v>1559</v>
      </c>
      <c r="L284">
        <f>INDEX(Val_Min_CO2[],MATCH(Demanda_Interna[[#This Row],[Variaveis Decisão Transporte Silo-Mercado]],Val_Min_CO2[Variável],0),2)</f>
        <v>0</v>
      </c>
      <c r="M284">
        <f>INDEX(Val_min_Custo[],MATCH(Demanda_Interna[[#This Row],[Variaveis Decisão Transporte Silo-Mercado]],Val_min_Custo[Variável],0),2)</f>
        <v>0</v>
      </c>
      <c r="N284">
        <f>INDEX(ITERAC3[],MATCH(Demanda_Interna[[#This Row],[Variaveis Decisão Transporte Silo-Mercado]],ITERAC3[Variável],0),2)</f>
        <v>0</v>
      </c>
      <c r="O284">
        <f>INDEX(ITERAC6[],MATCH(Demanda_Interna[[#This Row],[Variaveis Decisão Transporte Silo-Mercado]],ITERAC6[Variável],0),2)</f>
        <v>0</v>
      </c>
      <c r="P284">
        <v>1.1200000000000001</v>
      </c>
      <c r="Q284" t="str">
        <f>Demanda_Interna[[#This Row],[Mercado]]&amp;Demanda_Interna[[#This Row],[Periodo]]</f>
        <v>Mato Grosso do Sul2</v>
      </c>
      <c r="R284">
        <v>1116.67</v>
      </c>
      <c r="S284" t="str">
        <f>Demanda_Interna[[#This Row],[Mercado Estado]]&amp;Demanda_Interna[[#This Row],[Estado Silo]]</f>
        <v>MSPR</v>
      </c>
      <c r="T284" s="7">
        <f>Demanda_Interna[[#This Row],[ICMS]]*Demanda_Interna[[#This Row],[Coluna1]]</f>
        <v>1250.6704000000002</v>
      </c>
      <c r="U284" t="str">
        <f>INDEX(Produtor_Silo[],MATCH(Demanda_Interna[[#This Row],[Silo]],Produtor_Silo[destino],0),3)</f>
        <v>TOLEDO-PR</v>
      </c>
    </row>
    <row r="285" spans="1:21" x14ac:dyDescent="0.25">
      <c r="A285" t="s">
        <v>1662</v>
      </c>
      <c r="B285">
        <v>2</v>
      </c>
      <c r="C285">
        <v>1871566.8</v>
      </c>
      <c r="D285" t="s">
        <v>715</v>
      </c>
      <c r="E285" t="s">
        <v>651</v>
      </c>
      <c r="F285">
        <v>596327</v>
      </c>
      <c r="G285" s="7">
        <v>596.327</v>
      </c>
      <c r="H285" t="s">
        <v>712</v>
      </c>
      <c r="I285" s="11">
        <v>2.05E-4</v>
      </c>
      <c r="J285" s="7">
        <v>1</v>
      </c>
      <c r="K285" t="s">
        <v>1575</v>
      </c>
      <c r="L285">
        <f>INDEX(Val_Min_CO2[],MATCH(Demanda_Interna[[#This Row],[Variaveis Decisão Transporte Silo-Mercado]],Val_Min_CO2[Variável],0),2)</f>
        <v>0</v>
      </c>
      <c r="M285">
        <f>INDEX(Val_min_Custo[],MATCH(Demanda_Interna[[#This Row],[Variaveis Decisão Transporte Silo-Mercado]],Val_min_Custo[Variável],0),2)</f>
        <v>0</v>
      </c>
      <c r="N285">
        <f>INDEX(ITERAC3[],MATCH(Demanda_Interna[[#This Row],[Variaveis Decisão Transporte Silo-Mercado]],ITERAC3[Variável],0),2)</f>
        <v>0</v>
      </c>
      <c r="O285">
        <f>INDEX(ITERAC6[],MATCH(Demanda_Interna[[#This Row],[Variaveis Decisão Transporte Silo-Mercado]],ITERAC6[Variável],0),2)</f>
        <v>0</v>
      </c>
      <c r="P285">
        <v>1.1200000000000001</v>
      </c>
      <c r="Q285" t="str">
        <f>Demanda_Interna[[#This Row],[Mercado]]&amp;Demanda_Interna[[#This Row],[Periodo]]</f>
        <v>Mato Grosso do Sul2</v>
      </c>
      <c r="R285">
        <v>1116.67</v>
      </c>
      <c r="S285" t="str">
        <f>Demanda_Interna[[#This Row],[Mercado Estado]]&amp;Demanda_Interna[[#This Row],[Estado Silo]]</f>
        <v>MSPR</v>
      </c>
      <c r="T285" s="7">
        <f>Demanda_Interna[[#This Row],[ICMS]]*Demanda_Interna[[#This Row],[Coluna1]]</f>
        <v>1250.6704000000002</v>
      </c>
      <c r="U285" t="str">
        <f>INDEX(Produtor_Silo[],MATCH(Demanda_Interna[[#This Row],[Silo]],Produtor_Silo[destino],0),3)</f>
        <v>TOLEDO-PR</v>
      </c>
    </row>
    <row r="286" spans="1:21" x14ac:dyDescent="0.25">
      <c r="A286" t="s">
        <v>1662</v>
      </c>
      <c r="B286">
        <v>2</v>
      </c>
      <c r="C286">
        <v>1871566.8</v>
      </c>
      <c r="D286" t="s">
        <v>715</v>
      </c>
      <c r="E286" t="s">
        <v>652</v>
      </c>
      <c r="F286">
        <v>583598</v>
      </c>
      <c r="G286" s="7">
        <v>583.59799999999996</v>
      </c>
      <c r="H286" t="s">
        <v>712</v>
      </c>
      <c r="I286" s="11">
        <v>2.05E-4</v>
      </c>
      <c r="J286" s="7">
        <v>1</v>
      </c>
      <c r="K286" t="s">
        <v>1591</v>
      </c>
      <c r="L286">
        <f>INDEX(Val_Min_CO2[],MATCH(Demanda_Interna[[#This Row],[Variaveis Decisão Transporte Silo-Mercado]],Val_Min_CO2[Variável],0),2)</f>
        <v>0</v>
      </c>
      <c r="M286">
        <f>INDEX(Val_min_Custo[],MATCH(Demanda_Interna[[#This Row],[Variaveis Decisão Transporte Silo-Mercado]],Val_min_Custo[Variável],0),2)</f>
        <v>0</v>
      </c>
      <c r="N286">
        <f>INDEX(ITERAC3[],MATCH(Demanda_Interna[[#This Row],[Variaveis Decisão Transporte Silo-Mercado]],ITERAC3[Variável],0),2)</f>
        <v>0</v>
      </c>
      <c r="O286">
        <f>INDEX(ITERAC6[],MATCH(Demanda_Interna[[#This Row],[Variaveis Decisão Transporte Silo-Mercado]],ITERAC6[Variável],0),2)</f>
        <v>0</v>
      </c>
      <c r="P286">
        <v>1.1200000000000001</v>
      </c>
      <c r="Q286" t="str">
        <f>Demanda_Interna[[#This Row],[Mercado]]&amp;Demanda_Interna[[#This Row],[Periodo]]</f>
        <v>Mato Grosso do Sul2</v>
      </c>
      <c r="R286">
        <v>1116.67</v>
      </c>
      <c r="S286" t="str">
        <f>Demanda_Interna[[#This Row],[Mercado Estado]]&amp;Demanda_Interna[[#This Row],[Estado Silo]]</f>
        <v>MSPR</v>
      </c>
      <c r="T286" s="7">
        <f>Demanda_Interna[[#This Row],[ICMS]]*Demanda_Interna[[#This Row],[Coluna1]]</f>
        <v>1250.6704000000002</v>
      </c>
      <c r="U286" t="str">
        <f>INDEX(Produtor_Silo[],MATCH(Demanda_Interna[[#This Row],[Silo]],Produtor_Silo[destino],0),3)</f>
        <v>TOLEDO-PR</v>
      </c>
    </row>
    <row r="287" spans="1:21" x14ac:dyDescent="0.25">
      <c r="A287" t="s">
        <v>1662</v>
      </c>
      <c r="B287">
        <v>2</v>
      </c>
      <c r="C287">
        <v>1871566.8</v>
      </c>
      <c r="D287" t="s">
        <v>715</v>
      </c>
      <c r="E287" t="s">
        <v>644</v>
      </c>
      <c r="F287">
        <v>764800</v>
      </c>
      <c r="G287" s="7">
        <v>764.8</v>
      </c>
      <c r="H287" t="s">
        <v>720</v>
      </c>
      <c r="I287" s="11">
        <v>2.63E-4</v>
      </c>
      <c r="J287" s="7">
        <v>0.6</v>
      </c>
      <c r="K287" t="s">
        <v>1607</v>
      </c>
      <c r="L287">
        <f>INDEX(Val_Min_CO2[],MATCH(Demanda_Interna[[#This Row],[Variaveis Decisão Transporte Silo-Mercado]],Val_Min_CO2[Variável],0),2)</f>
        <v>0</v>
      </c>
      <c r="M287">
        <f>INDEX(Val_min_Custo[],MATCH(Demanda_Interna[[#This Row],[Variaveis Decisão Transporte Silo-Mercado]],Val_min_Custo[Variável],0),2)</f>
        <v>0</v>
      </c>
      <c r="N287">
        <f>INDEX(ITERAC3[],MATCH(Demanda_Interna[[#This Row],[Variaveis Decisão Transporte Silo-Mercado]],ITERAC3[Variável],0),2)</f>
        <v>0</v>
      </c>
      <c r="O287">
        <f>INDEX(ITERAC6[],MATCH(Demanda_Interna[[#This Row],[Variaveis Decisão Transporte Silo-Mercado]],ITERAC6[Variável],0),2)</f>
        <v>0</v>
      </c>
      <c r="P287">
        <v>1.1200000000000001</v>
      </c>
      <c r="Q287" t="str">
        <f>Demanda_Interna[[#This Row],[Mercado]]&amp;Demanda_Interna[[#This Row],[Periodo]]</f>
        <v>Mato Grosso do Sul2</v>
      </c>
      <c r="R287">
        <v>1116.67</v>
      </c>
      <c r="S287" t="str">
        <f>Demanda_Interna[[#This Row],[Mercado Estado]]&amp;Demanda_Interna[[#This Row],[Estado Silo]]</f>
        <v>MSMG</v>
      </c>
      <c r="T287" s="7">
        <f>Demanda_Interna[[#This Row],[ICMS]]*Demanda_Interna[[#This Row],[Coluna1]]</f>
        <v>1250.6704000000002</v>
      </c>
      <c r="U287" t="str">
        <f>INDEX(Produtor_Silo[],MATCH(Demanda_Interna[[#This Row],[Silo]],Produtor_Silo[destino],0),3)</f>
        <v>UBERLÂNDIA-MG</v>
      </c>
    </row>
    <row r="288" spans="1:21" x14ac:dyDescent="0.25">
      <c r="A288" t="s">
        <v>1662</v>
      </c>
      <c r="B288">
        <v>2</v>
      </c>
      <c r="C288">
        <v>1871566.8</v>
      </c>
      <c r="D288" t="s">
        <v>715</v>
      </c>
      <c r="E288" t="s">
        <v>645</v>
      </c>
      <c r="F288">
        <v>764386</v>
      </c>
      <c r="G288" s="7">
        <v>764.38599999999997</v>
      </c>
      <c r="H288" t="s">
        <v>720</v>
      </c>
      <c r="I288" s="11">
        <v>2.63E-4</v>
      </c>
      <c r="J288" s="7">
        <v>0.6</v>
      </c>
      <c r="K288" t="s">
        <v>1623</v>
      </c>
      <c r="L288">
        <f>INDEX(Val_Min_CO2[],MATCH(Demanda_Interna[[#This Row],[Variaveis Decisão Transporte Silo-Mercado]],Val_Min_CO2[Variável],0),2)</f>
        <v>0</v>
      </c>
      <c r="M288">
        <f>INDEX(Val_min_Custo[],MATCH(Demanda_Interna[[#This Row],[Variaveis Decisão Transporte Silo-Mercado]],Val_min_Custo[Variável],0),2)</f>
        <v>0</v>
      </c>
      <c r="N288">
        <f>INDEX(ITERAC3[],MATCH(Demanda_Interna[[#This Row],[Variaveis Decisão Transporte Silo-Mercado]],ITERAC3[Variável],0),2)</f>
        <v>0</v>
      </c>
      <c r="O288">
        <f>INDEX(ITERAC6[],MATCH(Demanda_Interna[[#This Row],[Variaveis Decisão Transporte Silo-Mercado]],ITERAC6[Variável],0),2)</f>
        <v>0</v>
      </c>
      <c r="P288">
        <v>1.1200000000000001</v>
      </c>
      <c r="Q288" t="str">
        <f>Demanda_Interna[[#This Row],[Mercado]]&amp;Demanda_Interna[[#This Row],[Periodo]]</f>
        <v>Mato Grosso do Sul2</v>
      </c>
      <c r="R288">
        <v>1116.67</v>
      </c>
      <c r="S288" t="str">
        <f>Demanda_Interna[[#This Row],[Mercado Estado]]&amp;Demanda_Interna[[#This Row],[Estado Silo]]</f>
        <v>MSMG</v>
      </c>
      <c r="T288" s="7">
        <f>Demanda_Interna[[#This Row],[ICMS]]*Demanda_Interna[[#This Row],[Coluna1]]</f>
        <v>1250.6704000000002</v>
      </c>
      <c r="U288" t="str">
        <f>INDEX(Produtor_Silo[],MATCH(Demanda_Interna[[#This Row],[Silo]],Produtor_Silo[destino],0),3)</f>
        <v>UBERLÂNDIA-MG</v>
      </c>
    </row>
    <row r="289" spans="1:21" x14ac:dyDescent="0.25">
      <c r="A289" t="s">
        <v>1662</v>
      </c>
      <c r="B289">
        <v>2</v>
      </c>
      <c r="C289">
        <v>1871566.8</v>
      </c>
      <c r="D289" t="s">
        <v>715</v>
      </c>
      <c r="E289" t="s">
        <v>646</v>
      </c>
      <c r="F289">
        <v>763647</v>
      </c>
      <c r="G289" s="7">
        <v>763.64700000000005</v>
      </c>
      <c r="H289" t="s">
        <v>720</v>
      </c>
      <c r="I289" s="11">
        <v>2.63E-4</v>
      </c>
      <c r="J289" s="7">
        <v>0.6</v>
      </c>
      <c r="K289" t="s">
        <v>1639</v>
      </c>
      <c r="L289">
        <f>INDEX(Val_Min_CO2[],MATCH(Demanda_Interna[[#This Row],[Variaveis Decisão Transporte Silo-Mercado]],Val_Min_CO2[Variável],0),2)</f>
        <v>0</v>
      </c>
      <c r="M289">
        <f>INDEX(Val_min_Custo[],MATCH(Demanda_Interna[[#This Row],[Variaveis Decisão Transporte Silo-Mercado]],Val_min_Custo[Variável],0),2)</f>
        <v>0</v>
      </c>
      <c r="N289">
        <f>INDEX(ITERAC3[],MATCH(Demanda_Interna[[#This Row],[Variaveis Decisão Transporte Silo-Mercado]],ITERAC3[Variável],0),2)</f>
        <v>0</v>
      </c>
      <c r="O289">
        <f>INDEX(ITERAC6[],MATCH(Demanda_Interna[[#This Row],[Variaveis Decisão Transporte Silo-Mercado]],ITERAC6[Variável],0),2)</f>
        <v>0</v>
      </c>
      <c r="P289">
        <v>1.1200000000000001</v>
      </c>
      <c r="Q289" t="str">
        <f>Demanda_Interna[[#This Row],[Mercado]]&amp;Demanda_Interna[[#This Row],[Periodo]]</f>
        <v>Mato Grosso do Sul2</v>
      </c>
      <c r="R289">
        <v>1116.67</v>
      </c>
      <c r="S289" t="str">
        <f>Demanda_Interna[[#This Row],[Mercado Estado]]&amp;Demanda_Interna[[#This Row],[Estado Silo]]</f>
        <v>MSMG</v>
      </c>
      <c r="T289" s="7">
        <f>Demanda_Interna[[#This Row],[ICMS]]*Demanda_Interna[[#This Row],[Coluna1]]</f>
        <v>1250.6704000000002</v>
      </c>
      <c r="U289" t="str">
        <f>INDEX(Produtor_Silo[],MATCH(Demanda_Interna[[#This Row],[Silo]],Produtor_Silo[destino],0),3)</f>
        <v>UBERLÂNDIA-MG</v>
      </c>
    </row>
    <row r="290" spans="1:21" x14ac:dyDescent="0.25">
      <c r="A290" t="s">
        <v>1663</v>
      </c>
      <c r="B290">
        <v>2</v>
      </c>
      <c r="C290">
        <v>150837.6</v>
      </c>
      <c r="D290" t="s">
        <v>1664</v>
      </c>
      <c r="E290" t="s">
        <v>617</v>
      </c>
      <c r="F290">
        <v>1672742</v>
      </c>
      <c r="G290" s="7">
        <v>1672.742</v>
      </c>
      <c r="H290" t="s">
        <v>705</v>
      </c>
      <c r="I290" s="11">
        <v>2.63E-4</v>
      </c>
      <c r="J290" s="7">
        <v>0.6</v>
      </c>
      <c r="K290" t="s">
        <v>1087</v>
      </c>
      <c r="L290">
        <f>INDEX(Val_Min_CO2[],MATCH(Demanda_Interna[[#This Row],[Variaveis Decisão Transporte Silo-Mercado]],Val_Min_CO2[Variável],0),2)</f>
        <v>0</v>
      </c>
      <c r="M290">
        <f>INDEX(Val_min_Custo[],MATCH(Demanda_Interna[[#This Row],[Variaveis Decisão Transporte Silo-Mercado]],Val_min_Custo[Variável],0),2)</f>
        <v>0</v>
      </c>
      <c r="N290">
        <f>INDEX(ITERAC3[],MATCH(Demanda_Interna[[#This Row],[Variaveis Decisão Transporte Silo-Mercado]],ITERAC3[Variável],0),2)</f>
        <v>0</v>
      </c>
      <c r="O290">
        <f>INDEX(ITERAC6[],MATCH(Demanda_Interna[[#This Row],[Variaveis Decisão Transporte Silo-Mercado]],ITERAC6[Variável],0),2)</f>
        <v>0</v>
      </c>
      <c r="P290">
        <v>1.1200000000000001</v>
      </c>
      <c r="Q290" t="str">
        <f>Demanda_Interna[[#This Row],[Mercado]]&amp;Demanda_Interna[[#This Row],[Periodo]]</f>
        <v>Tocantins2</v>
      </c>
      <c r="R290">
        <v>1116.67</v>
      </c>
      <c r="S290" t="str">
        <f>Demanda_Interna[[#This Row],[Mercado Estado]]&amp;Demanda_Interna[[#This Row],[Estado Silo]]</f>
        <v>TOMT</v>
      </c>
      <c r="T290" s="7">
        <f>Demanda_Interna[[#This Row],[ICMS]]*Demanda_Interna[[#This Row],[Coluna1]]</f>
        <v>1250.6704000000002</v>
      </c>
      <c r="U290" t="str">
        <f>INDEX(Produtor_Silo[],MATCH(Demanda_Interna[[#This Row],[Silo]],Produtor_Silo[destino],0),3)</f>
        <v>CAMPO NOVO DO PARECIS-MT</v>
      </c>
    </row>
    <row r="291" spans="1:21" x14ac:dyDescent="0.25">
      <c r="A291" t="s">
        <v>1663</v>
      </c>
      <c r="B291">
        <v>2</v>
      </c>
      <c r="C291">
        <v>150837.6</v>
      </c>
      <c r="D291" t="s">
        <v>1664</v>
      </c>
      <c r="E291" t="s">
        <v>618</v>
      </c>
      <c r="F291">
        <v>1635261</v>
      </c>
      <c r="G291" s="7">
        <v>1635.261</v>
      </c>
      <c r="H291" t="s">
        <v>705</v>
      </c>
      <c r="I291" s="11">
        <v>2.63E-4</v>
      </c>
      <c r="J291" s="7">
        <v>0.6</v>
      </c>
      <c r="K291" t="s">
        <v>1103</v>
      </c>
      <c r="L291">
        <f>INDEX(Val_Min_CO2[],MATCH(Demanda_Interna[[#This Row],[Variaveis Decisão Transporte Silo-Mercado]],Val_Min_CO2[Variável],0),2)</f>
        <v>0</v>
      </c>
      <c r="M291">
        <f>INDEX(Val_min_Custo[],MATCH(Demanda_Interna[[#This Row],[Variaveis Decisão Transporte Silo-Mercado]],Val_min_Custo[Variável],0),2)</f>
        <v>0</v>
      </c>
      <c r="N291">
        <f>INDEX(ITERAC3[],MATCH(Demanda_Interna[[#This Row],[Variaveis Decisão Transporte Silo-Mercado]],ITERAC3[Variável],0),2)</f>
        <v>0</v>
      </c>
      <c r="O291">
        <f>INDEX(ITERAC6[],MATCH(Demanda_Interna[[#This Row],[Variaveis Decisão Transporte Silo-Mercado]],ITERAC6[Variável],0),2)</f>
        <v>0</v>
      </c>
      <c r="P291">
        <v>1.1200000000000001</v>
      </c>
      <c r="Q291" t="str">
        <f>Demanda_Interna[[#This Row],[Mercado]]&amp;Demanda_Interna[[#This Row],[Periodo]]</f>
        <v>Tocantins2</v>
      </c>
      <c r="R291">
        <v>1116.67</v>
      </c>
      <c r="S291" t="str">
        <f>Demanda_Interna[[#This Row],[Mercado Estado]]&amp;Demanda_Interna[[#This Row],[Estado Silo]]</f>
        <v>TOMT</v>
      </c>
      <c r="T291" s="7">
        <f>Demanda_Interna[[#This Row],[ICMS]]*Demanda_Interna[[#This Row],[Coluna1]]</f>
        <v>1250.6704000000002</v>
      </c>
      <c r="U291" t="str">
        <f>INDEX(Produtor_Silo[],MATCH(Demanda_Interna[[#This Row],[Silo]],Produtor_Silo[destino],0),3)</f>
        <v>CAMPO NOVO DO PARECIS-MT</v>
      </c>
    </row>
    <row r="292" spans="1:21" x14ac:dyDescent="0.25">
      <c r="A292" t="s">
        <v>1663</v>
      </c>
      <c r="B292">
        <v>2</v>
      </c>
      <c r="C292">
        <v>150837.6</v>
      </c>
      <c r="D292" t="s">
        <v>1664</v>
      </c>
      <c r="E292" t="s">
        <v>619</v>
      </c>
      <c r="F292">
        <v>1672794</v>
      </c>
      <c r="G292" s="7">
        <v>1672.7940000000001</v>
      </c>
      <c r="H292" t="s">
        <v>705</v>
      </c>
      <c r="I292" s="11">
        <v>2.63E-4</v>
      </c>
      <c r="J292" s="7">
        <v>0.6</v>
      </c>
      <c r="K292" t="s">
        <v>1119</v>
      </c>
      <c r="L292">
        <f>INDEX(Val_Min_CO2[],MATCH(Demanda_Interna[[#This Row],[Variaveis Decisão Transporte Silo-Mercado]],Val_Min_CO2[Variável],0),2)</f>
        <v>0</v>
      </c>
      <c r="M292">
        <f>INDEX(Val_min_Custo[],MATCH(Demanda_Interna[[#This Row],[Variaveis Decisão Transporte Silo-Mercado]],Val_min_Custo[Variável],0),2)</f>
        <v>0</v>
      </c>
      <c r="N292">
        <f>INDEX(ITERAC3[],MATCH(Demanda_Interna[[#This Row],[Variaveis Decisão Transporte Silo-Mercado]],ITERAC3[Variável],0),2)</f>
        <v>0</v>
      </c>
      <c r="O292">
        <f>INDEX(ITERAC6[],MATCH(Demanda_Interna[[#This Row],[Variaveis Decisão Transporte Silo-Mercado]],ITERAC6[Variável],0),2)</f>
        <v>0</v>
      </c>
      <c r="P292">
        <v>1.1200000000000001</v>
      </c>
      <c r="Q292" t="str">
        <f>Demanda_Interna[[#This Row],[Mercado]]&amp;Demanda_Interna[[#This Row],[Periodo]]</f>
        <v>Tocantins2</v>
      </c>
      <c r="R292">
        <v>1116.67</v>
      </c>
      <c r="S292" t="str">
        <f>Demanda_Interna[[#This Row],[Mercado Estado]]&amp;Demanda_Interna[[#This Row],[Estado Silo]]</f>
        <v>TOMT</v>
      </c>
      <c r="T292" s="7">
        <f>Demanda_Interna[[#This Row],[ICMS]]*Demanda_Interna[[#This Row],[Coluna1]]</f>
        <v>1250.6704000000002</v>
      </c>
      <c r="U292" t="str">
        <f>INDEX(Produtor_Silo[],MATCH(Demanda_Interna[[#This Row],[Silo]],Produtor_Silo[destino],0),3)</f>
        <v>CAMPO NOVO DO PARECIS-MT</v>
      </c>
    </row>
    <row r="293" spans="1:21" x14ac:dyDescent="0.25">
      <c r="A293" t="s">
        <v>1663</v>
      </c>
      <c r="B293">
        <v>2</v>
      </c>
      <c r="C293">
        <v>150837.6</v>
      </c>
      <c r="D293" t="s">
        <v>1664</v>
      </c>
      <c r="E293" t="s">
        <v>647</v>
      </c>
      <c r="F293">
        <v>2045906</v>
      </c>
      <c r="G293" s="7">
        <v>2045.9059999999999</v>
      </c>
      <c r="H293" t="s">
        <v>712</v>
      </c>
      <c r="I293" s="11">
        <v>2.05E-4</v>
      </c>
      <c r="J293" s="7">
        <v>1</v>
      </c>
      <c r="K293" t="s">
        <v>1135</v>
      </c>
      <c r="L293">
        <f>INDEX(Val_Min_CO2[],MATCH(Demanda_Interna[[#This Row],[Variaveis Decisão Transporte Silo-Mercado]],Val_Min_CO2[Variável],0),2)</f>
        <v>0</v>
      </c>
      <c r="M293">
        <f>INDEX(Val_min_Custo[],MATCH(Demanda_Interna[[#This Row],[Variaveis Decisão Transporte Silo-Mercado]],Val_min_Custo[Variável],0),2)</f>
        <v>0</v>
      </c>
      <c r="N293">
        <f>INDEX(ITERAC3[],MATCH(Demanda_Interna[[#This Row],[Variaveis Decisão Transporte Silo-Mercado]],ITERAC3[Variável],0),2)</f>
        <v>0</v>
      </c>
      <c r="O293">
        <f>INDEX(ITERAC6[],MATCH(Demanda_Interna[[#This Row],[Variaveis Decisão Transporte Silo-Mercado]],ITERAC6[Variável],0),2)</f>
        <v>0</v>
      </c>
      <c r="P293">
        <v>1.1200000000000001</v>
      </c>
      <c r="Q293" t="str">
        <f>Demanda_Interna[[#This Row],[Mercado]]&amp;Demanda_Interna[[#This Row],[Periodo]]</f>
        <v>Tocantins2</v>
      </c>
      <c r="R293">
        <v>1116.67</v>
      </c>
      <c r="S293" t="str">
        <f>Demanda_Interna[[#This Row],[Mercado Estado]]&amp;Demanda_Interna[[#This Row],[Estado Silo]]</f>
        <v>TOPR</v>
      </c>
      <c r="T293" s="7">
        <f>Demanda_Interna[[#This Row],[ICMS]]*Demanda_Interna[[#This Row],[Coluna1]]</f>
        <v>1250.6704000000002</v>
      </c>
      <c r="U293" t="str">
        <f>INDEX(Produtor_Silo[],MATCH(Demanda_Interna[[#This Row],[Silo]],Produtor_Silo[destino],0),3)</f>
        <v>CASCAVEL-PR</v>
      </c>
    </row>
    <row r="294" spans="1:21" x14ac:dyDescent="0.25">
      <c r="A294" t="s">
        <v>1663</v>
      </c>
      <c r="B294">
        <v>2</v>
      </c>
      <c r="C294">
        <v>150837.6</v>
      </c>
      <c r="D294" t="s">
        <v>1664</v>
      </c>
      <c r="E294" t="s">
        <v>648</v>
      </c>
      <c r="F294">
        <v>2044496</v>
      </c>
      <c r="G294" s="7">
        <v>2044.4960000000001</v>
      </c>
      <c r="H294" t="s">
        <v>712</v>
      </c>
      <c r="I294" s="11">
        <v>2.05E-4</v>
      </c>
      <c r="J294" s="7">
        <v>1</v>
      </c>
      <c r="K294" t="s">
        <v>1151</v>
      </c>
      <c r="L294">
        <f>INDEX(Val_Min_CO2[],MATCH(Demanda_Interna[[#This Row],[Variaveis Decisão Transporte Silo-Mercado]],Val_Min_CO2[Variável],0),2)</f>
        <v>0</v>
      </c>
      <c r="M294">
        <f>INDEX(Val_min_Custo[],MATCH(Demanda_Interna[[#This Row],[Variaveis Decisão Transporte Silo-Mercado]],Val_min_Custo[Variável],0),2)</f>
        <v>0</v>
      </c>
      <c r="N294">
        <f>INDEX(ITERAC3[],MATCH(Demanda_Interna[[#This Row],[Variaveis Decisão Transporte Silo-Mercado]],ITERAC3[Variável],0),2)</f>
        <v>0</v>
      </c>
      <c r="O294">
        <f>INDEX(ITERAC6[],MATCH(Demanda_Interna[[#This Row],[Variaveis Decisão Transporte Silo-Mercado]],ITERAC6[Variável],0),2)</f>
        <v>0</v>
      </c>
      <c r="P294">
        <v>1.1200000000000001</v>
      </c>
      <c r="Q294" t="str">
        <f>Demanda_Interna[[#This Row],[Mercado]]&amp;Demanda_Interna[[#This Row],[Periodo]]</f>
        <v>Tocantins2</v>
      </c>
      <c r="R294">
        <v>1116.67</v>
      </c>
      <c r="S294" t="str">
        <f>Demanda_Interna[[#This Row],[Mercado Estado]]&amp;Demanda_Interna[[#This Row],[Estado Silo]]</f>
        <v>TOPR</v>
      </c>
      <c r="T294" s="7">
        <f>Demanda_Interna[[#This Row],[ICMS]]*Demanda_Interna[[#This Row],[Coluna1]]</f>
        <v>1250.6704000000002</v>
      </c>
      <c r="U294" t="str">
        <f>INDEX(Produtor_Silo[],MATCH(Demanda_Interna[[#This Row],[Silo]],Produtor_Silo[destino],0),3)</f>
        <v>CASCAVEL-PR</v>
      </c>
    </row>
    <row r="295" spans="1:21" x14ac:dyDescent="0.25">
      <c r="A295" t="s">
        <v>1663</v>
      </c>
      <c r="B295">
        <v>2</v>
      </c>
      <c r="C295">
        <v>150837.6</v>
      </c>
      <c r="D295" t="s">
        <v>1664</v>
      </c>
      <c r="E295" t="s">
        <v>649</v>
      </c>
      <c r="F295">
        <v>2042231</v>
      </c>
      <c r="G295" s="7">
        <v>2042.231</v>
      </c>
      <c r="H295" t="s">
        <v>712</v>
      </c>
      <c r="I295" s="11">
        <v>2.05E-4</v>
      </c>
      <c r="J295" s="7">
        <v>1</v>
      </c>
      <c r="K295" t="s">
        <v>1167</v>
      </c>
      <c r="L295">
        <f>INDEX(Val_Min_CO2[],MATCH(Demanda_Interna[[#This Row],[Variaveis Decisão Transporte Silo-Mercado]],Val_Min_CO2[Variável],0),2)</f>
        <v>0</v>
      </c>
      <c r="M295">
        <f>INDEX(Val_min_Custo[],MATCH(Demanda_Interna[[#This Row],[Variaveis Decisão Transporte Silo-Mercado]],Val_min_Custo[Variável],0),2)</f>
        <v>0</v>
      </c>
      <c r="N295">
        <f>INDEX(ITERAC3[],MATCH(Demanda_Interna[[#This Row],[Variaveis Decisão Transporte Silo-Mercado]],ITERAC3[Variável],0),2)</f>
        <v>0</v>
      </c>
      <c r="O295">
        <f>INDEX(ITERAC6[],MATCH(Demanda_Interna[[#This Row],[Variaveis Decisão Transporte Silo-Mercado]],ITERAC6[Variável],0),2)</f>
        <v>0</v>
      </c>
      <c r="P295">
        <v>1.1200000000000001</v>
      </c>
      <c r="Q295" t="str">
        <f>Demanda_Interna[[#This Row],[Mercado]]&amp;Demanda_Interna[[#This Row],[Periodo]]</f>
        <v>Tocantins2</v>
      </c>
      <c r="R295">
        <v>1116.67</v>
      </c>
      <c r="S295" t="str">
        <f>Demanda_Interna[[#This Row],[Mercado Estado]]&amp;Demanda_Interna[[#This Row],[Estado Silo]]</f>
        <v>TOPR</v>
      </c>
      <c r="T295" s="7">
        <f>Demanda_Interna[[#This Row],[ICMS]]*Demanda_Interna[[#This Row],[Coluna1]]</f>
        <v>1250.6704000000002</v>
      </c>
      <c r="U295" t="str">
        <f>INDEX(Produtor_Silo[],MATCH(Demanda_Interna[[#This Row],[Silo]],Produtor_Silo[destino],0),3)</f>
        <v>CASCAVEL-PR</v>
      </c>
    </row>
    <row r="296" spans="1:21" x14ac:dyDescent="0.25">
      <c r="A296" t="s">
        <v>1663</v>
      </c>
      <c r="B296">
        <v>2</v>
      </c>
      <c r="C296">
        <v>150837.6</v>
      </c>
      <c r="D296" t="s">
        <v>1664</v>
      </c>
      <c r="E296" t="s">
        <v>635</v>
      </c>
      <c r="F296">
        <v>1889255</v>
      </c>
      <c r="G296" s="7">
        <v>1889.2550000000001</v>
      </c>
      <c r="H296" t="s">
        <v>715</v>
      </c>
      <c r="I296" s="11">
        <v>2.05E-4</v>
      </c>
      <c r="J296" s="7">
        <v>1</v>
      </c>
      <c r="K296" t="s">
        <v>1183</v>
      </c>
      <c r="L296">
        <f>INDEX(Val_Min_CO2[],MATCH(Demanda_Interna[[#This Row],[Variaveis Decisão Transporte Silo-Mercado]],Val_Min_CO2[Variável],0),2)</f>
        <v>0</v>
      </c>
      <c r="M296">
        <f>INDEX(Val_min_Custo[],MATCH(Demanda_Interna[[#This Row],[Variaveis Decisão Transporte Silo-Mercado]],Val_min_Custo[Variável],0),2)</f>
        <v>0</v>
      </c>
      <c r="N296">
        <f>INDEX(ITERAC3[],MATCH(Demanda_Interna[[#This Row],[Variaveis Decisão Transporte Silo-Mercado]],ITERAC3[Variável],0),2)</f>
        <v>0</v>
      </c>
      <c r="O296">
        <f>INDEX(ITERAC6[],MATCH(Demanda_Interna[[#This Row],[Variaveis Decisão Transporte Silo-Mercado]],ITERAC6[Variável],0),2)</f>
        <v>0</v>
      </c>
      <c r="P296">
        <v>1.1200000000000001</v>
      </c>
      <c r="Q296" t="str">
        <f>Demanda_Interna[[#This Row],[Mercado]]&amp;Demanda_Interna[[#This Row],[Periodo]]</f>
        <v>Tocantins2</v>
      </c>
      <c r="R296">
        <v>1116.67</v>
      </c>
      <c r="S296" t="str">
        <f>Demanda_Interna[[#This Row],[Mercado Estado]]&amp;Demanda_Interna[[#This Row],[Estado Silo]]</f>
        <v>TOMS</v>
      </c>
      <c r="T296" s="7">
        <f>Demanda_Interna[[#This Row],[ICMS]]*Demanda_Interna[[#This Row],[Coluna1]]</f>
        <v>1250.6704000000002</v>
      </c>
      <c r="U296" t="str">
        <f>INDEX(Produtor_Silo[],MATCH(Demanda_Interna[[#This Row],[Silo]],Produtor_Silo[destino],0),3)</f>
        <v>DOURADOS-MS</v>
      </c>
    </row>
    <row r="297" spans="1:21" x14ac:dyDescent="0.25">
      <c r="A297" t="s">
        <v>1663</v>
      </c>
      <c r="B297">
        <v>2</v>
      </c>
      <c r="C297">
        <v>150837.6</v>
      </c>
      <c r="D297" t="s">
        <v>1664</v>
      </c>
      <c r="E297" t="s">
        <v>636</v>
      </c>
      <c r="F297">
        <v>1866487</v>
      </c>
      <c r="G297" s="7">
        <v>1866.4870000000001</v>
      </c>
      <c r="H297" t="s">
        <v>715</v>
      </c>
      <c r="I297" s="11">
        <v>2.05E-4</v>
      </c>
      <c r="J297" s="7">
        <v>1</v>
      </c>
      <c r="K297" t="s">
        <v>1199</v>
      </c>
      <c r="L297">
        <f>INDEX(Val_Min_CO2[],MATCH(Demanda_Interna[[#This Row],[Variaveis Decisão Transporte Silo-Mercado]],Val_Min_CO2[Variável],0),2)</f>
        <v>0</v>
      </c>
      <c r="M297">
        <f>INDEX(Val_min_Custo[],MATCH(Demanda_Interna[[#This Row],[Variaveis Decisão Transporte Silo-Mercado]],Val_min_Custo[Variável],0),2)</f>
        <v>0</v>
      </c>
      <c r="N297">
        <f>INDEX(ITERAC3[],MATCH(Demanda_Interna[[#This Row],[Variaveis Decisão Transporte Silo-Mercado]],ITERAC3[Variável],0),2)</f>
        <v>0</v>
      </c>
      <c r="O297">
        <f>INDEX(ITERAC6[],MATCH(Demanda_Interna[[#This Row],[Variaveis Decisão Transporte Silo-Mercado]],ITERAC6[Variável],0),2)</f>
        <v>0</v>
      </c>
      <c r="P297">
        <v>1.1200000000000001</v>
      </c>
      <c r="Q297" t="str">
        <f>Demanda_Interna[[#This Row],[Mercado]]&amp;Demanda_Interna[[#This Row],[Periodo]]</f>
        <v>Tocantins2</v>
      </c>
      <c r="R297">
        <v>1116.67</v>
      </c>
      <c r="S297" t="str">
        <f>Demanda_Interna[[#This Row],[Mercado Estado]]&amp;Demanda_Interna[[#This Row],[Estado Silo]]</f>
        <v>TOMS</v>
      </c>
      <c r="T297" s="7">
        <f>Demanda_Interna[[#This Row],[ICMS]]*Demanda_Interna[[#This Row],[Coluna1]]</f>
        <v>1250.6704000000002</v>
      </c>
      <c r="U297" t="str">
        <f>INDEX(Produtor_Silo[],MATCH(Demanda_Interna[[#This Row],[Silo]],Produtor_Silo[destino],0),3)</f>
        <v>DOURADOS-MS</v>
      </c>
    </row>
    <row r="298" spans="1:21" x14ac:dyDescent="0.25">
      <c r="A298" t="s">
        <v>1663</v>
      </c>
      <c r="B298">
        <v>2</v>
      </c>
      <c r="C298">
        <v>150837.6</v>
      </c>
      <c r="D298" t="s">
        <v>1664</v>
      </c>
      <c r="E298" t="s">
        <v>637</v>
      </c>
      <c r="F298">
        <v>1883403</v>
      </c>
      <c r="G298" s="7">
        <v>1883.403</v>
      </c>
      <c r="H298" t="s">
        <v>715</v>
      </c>
      <c r="I298" s="11">
        <v>2.05E-4</v>
      </c>
      <c r="J298" s="7">
        <v>1</v>
      </c>
      <c r="K298" t="s">
        <v>1215</v>
      </c>
      <c r="L298">
        <f>INDEX(Val_Min_CO2[],MATCH(Demanda_Interna[[#This Row],[Variaveis Decisão Transporte Silo-Mercado]],Val_Min_CO2[Variável],0),2)</f>
        <v>0</v>
      </c>
      <c r="M298">
        <f>INDEX(Val_min_Custo[],MATCH(Demanda_Interna[[#This Row],[Variaveis Decisão Transporte Silo-Mercado]],Val_min_Custo[Variável],0),2)</f>
        <v>0</v>
      </c>
      <c r="N298">
        <f>INDEX(ITERAC3[],MATCH(Demanda_Interna[[#This Row],[Variaveis Decisão Transporte Silo-Mercado]],ITERAC3[Variável],0),2)</f>
        <v>0</v>
      </c>
      <c r="O298">
        <f>INDEX(ITERAC6[],MATCH(Demanda_Interna[[#This Row],[Variaveis Decisão Transporte Silo-Mercado]],ITERAC6[Variável],0),2)</f>
        <v>0</v>
      </c>
      <c r="P298">
        <v>1.1200000000000001</v>
      </c>
      <c r="Q298" t="str">
        <f>Demanda_Interna[[#This Row],[Mercado]]&amp;Demanda_Interna[[#This Row],[Periodo]]</f>
        <v>Tocantins2</v>
      </c>
      <c r="R298">
        <v>1116.67</v>
      </c>
      <c r="S298" t="str">
        <f>Demanda_Interna[[#This Row],[Mercado Estado]]&amp;Demanda_Interna[[#This Row],[Estado Silo]]</f>
        <v>TOMS</v>
      </c>
      <c r="T298" s="7">
        <f>Demanda_Interna[[#This Row],[ICMS]]*Demanda_Interna[[#This Row],[Coluna1]]</f>
        <v>1250.6704000000002</v>
      </c>
      <c r="U298" t="str">
        <f>INDEX(Produtor_Silo[],MATCH(Demanda_Interna[[#This Row],[Silo]],Produtor_Silo[destino],0),3)</f>
        <v>DOURADOS-MS</v>
      </c>
    </row>
    <row r="299" spans="1:21" x14ac:dyDescent="0.25">
      <c r="A299" t="s">
        <v>1663</v>
      </c>
      <c r="B299">
        <v>2</v>
      </c>
      <c r="C299">
        <v>150837.6</v>
      </c>
      <c r="D299" t="s">
        <v>1664</v>
      </c>
      <c r="E299" t="s">
        <v>629</v>
      </c>
      <c r="F299">
        <v>1128056</v>
      </c>
      <c r="G299" s="7">
        <v>1128.056</v>
      </c>
      <c r="H299" t="s">
        <v>718</v>
      </c>
      <c r="I299" s="11">
        <v>2.63E-4</v>
      </c>
      <c r="J299" s="7">
        <v>0.6</v>
      </c>
      <c r="K299" t="s">
        <v>1231</v>
      </c>
      <c r="L299">
        <f>INDEX(Val_Min_CO2[],MATCH(Demanda_Interna[[#This Row],[Variaveis Decisão Transporte Silo-Mercado]],Val_Min_CO2[Variável],0),2)</f>
        <v>0</v>
      </c>
      <c r="M299">
        <f>INDEX(Val_min_Custo[],MATCH(Demanda_Interna[[#This Row],[Variaveis Decisão Transporte Silo-Mercado]],Val_min_Custo[Variável],0),2)</f>
        <v>0</v>
      </c>
      <c r="N299">
        <f>INDEX(ITERAC3[],MATCH(Demanda_Interna[[#This Row],[Variaveis Decisão Transporte Silo-Mercado]],ITERAC3[Variável],0),2)</f>
        <v>0</v>
      </c>
      <c r="O299">
        <f>INDEX(ITERAC6[],MATCH(Demanda_Interna[[#This Row],[Variaveis Decisão Transporte Silo-Mercado]],ITERAC6[Variável],0),2)</f>
        <v>0</v>
      </c>
      <c r="P299">
        <v>1.1200000000000001</v>
      </c>
      <c r="Q299" t="str">
        <f>Demanda_Interna[[#This Row],[Mercado]]&amp;Demanda_Interna[[#This Row],[Periodo]]</f>
        <v>Tocantins2</v>
      </c>
      <c r="R299">
        <v>1116.67</v>
      </c>
      <c r="S299" t="str">
        <f>Demanda_Interna[[#This Row],[Mercado Estado]]&amp;Demanda_Interna[[#This Row],[Estado Silo]]</f>
        <v>TOGO</v>
      </c>
      <c r="T299" s="7">
        <f>Demanda_Interna[[#This Row],[ICMS]]*Demanda_Interna[[#This Row],[Coluna1]]</f>
        <v>1250.6704000000002</v>
      </c>
      <c r="U299" t="str">
        <f>INDEX(Produtor_Silo[],MATCH(Demanda_Interna[[#This Row],[Silo]],Produtor_Silo[destino],0),3)</f>
        <v>JATAÍ-GO</v>
      </c>
    </row>
    <row r="300" spans="1:21" x14ac:dyDescent="0.25">
      <c r="A300" t="s">
        <v>1663</v>
      </c>
      <c r="B300">
        <v>2</v>
      </c>
      <c r="C300">
        <v>150837.6</v>
      </c>
      <c r="D300" t="s">
        <v>1664</v>
      </c>
      <c r="E300" t="s">
        <v>630</v>
      </c>
      <c r="F300">
        <v>1127637</v>
      </c>
      <c r="G300" s="7">
        <v>1127.6369999999999</v>
      </c>
      <c r="H300" t="s">
        <v>718</v>
      </c>
      <c r="I300" s="11">
        <v>2.63E-4</v>
      </c>
      <c r="J300" s="7">
        <v>0.6</v>
      </c>
      <c r="K300" t="s">
        <v>1247</v>
      </c>
      <c r="L300">
        <f>INDEX(Val_Min_CO2[],MATCH(Demanda_Interna[[#This Row],[Variaveis Decisão Transporte Silo-Mercado]],Val_Min_CO2[Variável],0),2)</f>
        <v>0</v>
      </c>
      <c r="M300">
        <f>INDEX(Val_min_Custo[],MATCH(Demanda_Interna[[#This Row],[Variaveis Decisão Transporte Silo-Mercado]],Val_min_Custo[Variável],0),2)</f>
        <v>0</v>
      </c>
      <c r="N300">
        <f>INDEX(ITERAC3[],MATCH(Demanda_Interna[[#This Row],[Variaveis Decisão Transporte Silo-Mercado]],ITERAC3[Variável],0),2)</f>
        <v>0</v>
      </c>
      <c r="O300">
        <f>INDEX(ITERAC6[],MATCH(Demanda_Interna[[#This Row],[Variaveis Decisão Transporte Silo-Mercado]],ITERAC6[Variável],0),2)</f>
        <v>0</v>
      </c>
      <c r="P300">
        <v>1.1200000000000001</v>
      </c>
      <c r="Q300" t="str">
        <f>Demanda_Interna[[#This Row],[Mercado]]&amp;Demanda_Interna[[#This Row],[Periodo]]</f>
        <v>Tocantins2</v>
      </c>
      <c r="R300">
        <v>1116.67</v>
      </c>
      <c r="S300" t="str">
        <f>Demanda_Interna[[#This Row],[Mercado Estado]]&amp;Demanda_Interna[[#This Row],[Estado Silo]]</f>
        <v>TOGO</v>
      </c>
      <c r="T300" s="7">
        <f>Demanda_Interna[[#This Row],[ICMS]]*Demanda_Interna[[#This Row],[Coluna1]]</f>
        <v>1250.6704000000002</v>
      </c>
      <c r="U300" t="str">
        <f>INDEX(Produtor_Silo[],MATCH(Demanda_Interna[[#This Row],[Silo]],Produtor_Silo[destino],0),3)</f>
        <v>JATAÍ-GO</v>
      </c>
    </row>
    <row r="301" spans="1:21" x14ac:dyDescent="0.25">
      <c r="A301" t="s">
        <v>1663</v>
      </c>
      <c r="B301">
        <v>2</v>
      </c>
      <c r="C301">
        <v>150837.6</v>
      </c>
      <c r="D301" t="s">
        <v>1664</v>
      </c>
      <c r="E301" t="s">
        <v>631</v>
      </c>
      <c r="F301">
        <v>1125587</v>
      </c>
      <c r="G301" s="7">
        <v>1125.587</v>
      </c>
      <c r="H301" t="s">
        <v>718</v>
      </c>
      <c r="I301" s="11">
        <v>2.63E-4</v>
      </c>
      <c r="J301" s="7">
        <v>0.6</v>
      </c>
      <c r="K301" t="s">
        <v>1263</v>
      </c>
      <c r="L301">
        <f>INDEX(Val_Min_CO2[],MATCH(Demanda_Interna[[#This Row],[Variaveis Decisão Transporte Silo-Mercado]],Val_Min_CO2[Variável],0),2)</f>
        <v>0</v>
      </c>
      <c r="M301">
        <f>INDEX(Val_min_Custo[],MATCH(Demanda_Interna[[#This Row],[Variaveis Decisão Transporte Silo-Mercado]],Val_min_Custo[Variável],0),2)</f>
        <v>0</v>
      </c>
      <c r="N301">
        <f>INDEX(ITERAC3[],MATCH(Demanda_Interna[[#This Row],[Variaveis Decisão Transporte Silo-Mercado]],ITERAC3[Variável],0),2)</f>
        <v>0</v>
      </c>
      <c r="O301">
        <f>INDEX(ITERAC6[],MATCH(Demanda_Interna[[#This Row],[Variaveis Decisão Transporte Silo-Mercado]],ITERAC6[Variável],0),2)</f>
        <v>0</v>
      </c>
      <c r="P301">
        <v>1.1200000000000001</v>
      </c>
      <c r="Q301" t="str">
        <f>Demanda_Interna[[#This Row],[Mercado]]&amp;Demanda_Interna[[#This Row],[Periodo]]</f>
        <v>Tocantins2</v>
      </c>
      <c r="R301">
        <v>1116.67</v>
      </c>
      <c r="S301" t="str">
        <f>Demanda_Interna[[#This Row],[Mercado Estado]]&amp;Demanda_Interna[[#This Row],[Estado Silo]]</f>
        <v>TOGO</v>
      </c>
      <c r="T301" s="7">
        <f>Demanda_Interna[[#This Row],[ICMS]]*Demanda_Interna[[#This Row],[Coluna1]]</f>
        <v>1250.6704000000002</v>
      </c>
      <c r="U301" t="str">
        <f>INDEX(Produtor_Silo[],MATCH(Demanda_Interna[[#This Row],[Silo]],Produtor_Silo[destino],0),3)</f>
        <v>JATAÍ-GO</v>
      </c>
    </row>
    <row r="302" spans="1:21" x14ac:dyDescent="0.25">
      <c r="A302" t="s">
        <v>1663</v>
      </c>
      <c r="B302">
        <v>2</v>
      </c>
      <c r="C302">
        <v>150837.6</v>
      </c>
      <c r="D302" t="s">
        <v>1664</v>
      </c>
      <c r="E302" t="s">
        <v>638</v>
      </c>
      <c r="F302">
        <v>1851844</v>
      </c>
      <c r="G302" s="7">
        <v>1851.8440000000001</v>
      </c>
      <c r="H302" t="s">
        <v>715</v>
      </c>
      <c r="I302" s="11">
        <v>2.05E-4</v>
      </c>
      <c r="J302" s="7">
        <v>1</v>
      </c>
      <c r="K302" t="s">
        <v>1279</v>
      </c>
      <c r="L302">
        <f>INDEX(Val_Min_CO2[],MATCH(Demanda_Interna[[#This Row],[Variaveis Decisão Transporte Silo-Mercado]],Val_Min_CO2[Variável],0),2)</f>
        <v>0</v>
      </c>
      <c r="M302">
        <f>INDEX(Val_min_Custo[],MATCH(Demanda_Interna[[#This Row],[Variaveis Decisão Transporte Silo-Mercado]],Val_min_Custo[Variável],0),2)</f>
        <v>0</v>
      </c>
      <c r="N302">
        <f>INDEX(ITERAC3[],MATCH(Demanda_Interna[[#This Row],[Variaveis Decisão Transporte Silo-Mercado]],ITERAC3[Variável],0),2)</f>
        <v>0</v>
      </c>
      <c r="O302">
        <f>INDEX(ITERAC6[],MATCH(Demanda_Interna[[#This Row],[Variaveis Decisão Transporte Silo-Mercado]],ITERAC6[Variável],0),2)</f>
        <v>0</v>
      </c>
      <c r="P302">
        <v>1.1200000000000001</v>
      </c>
      <c r="Q302" t="str">
        <f>Demanda_Interna[[#This Row],[Mercado]]&amp;Demanda_Interna[[#This Row],[Periodo]]</f>
        <v>Tocantins2</v>
      </c>
      <c r="R302">
        <v>1116.67</v>
      </c>
      <c r="S302" t="str">
        <f>Demanda_Interna[[#This Row],[Mercado Estado]]&amp;Demanda_Interna[[#This Row],[Estado Silo]]</f>
        <v>TOMS</v>
      </c>
      <c r="T302" s="7">
        <f>Demanda_Interna[[#This Row],[ICMS]]*Demanda_Interna[[#This Row],[Coluna1]]</f>
        <v>1250.6704000000002</v>
      </c>
      <c r="U302" t="str">
        <f>INDEX(Produtor_Silo[],MATCH(Demanda_Interna[[#This Row],[Silo]],Produtor_Silo[destino],0),3)</f>
        <v>MARACAJU-MS</v>
      </c>
    </row>
    <row r="303" spans="1:21" x14ac:dyDescent="0.25">
      <c r="A303" t="s">
        <v>1663</v>
      </c>
      <c r="B303">
        <v>2</v>
      </c>
      <c r="C303">
        <v>150837.6</v>
      </c>
      <c r="D303" t="s">
        <v>1664</v>
      </c>
      <c r="E303" t="s">
        <v>639</v>
      </c>
      <c r="F303">
        <v>1853253</v>
      </c>
      <c r="G303" s="7">
        <v>1853.2529999999999</v>
      </c>
      <c r="H303" t="s">
        <v>715</v>
      </c>
      <c r="I303" s="11">
        <v>2.05E-4</v>
      </c>
      <c r="J303" s="7">
        <v>1</v>
      </c>
      <c r="K303" t="s">
        <v>1295</v>
      </c>
      <c r="L303">
        <f>INDEX(Val_Min_CO2[],MATCH(Demanda_Interna[[#This Row],[Variaveis Decisão Transporte Silo-Mercado]],Val_Min_CO2[Variável],0),2)</f>
        <v>0</v>
      </c>
      <c r="M303">
        <f>INDEX(Val_min_Custo[],MATCH(Demanda_Interna[[#This Row],[Variaveis Decisão Transporte Silo-Mercado]],Val_min_Custo[Variável],0),2)</f>
        <v>0</v>
      </c>
      <c r="N303">
        <f>INDEX(ITERAC3[],MATCH(Demanda_Interna[[#This Row],[Variaveis Decisão Transporte Silo-Mercado]],ITERAC3[Variável],0),2)</f>
        <v>0</v>
      </c>
      <c r="O303">
        <f>INDEX(ITERAC6[],MATCH(Demanda_Interna[[#This Row],[Variaveis Decisão Transporte Silo-Mercado]],ITERAC6[Variável],0),2)</f>
        <v>0</v>
      </c>
      <c r="P303">
        <v>1.1200000000000001</v>
      </c>
      <c r="Q303" t="str">
        <f>Demanda_Interna[[#This Row],[Mercado]]&amp;Demanda_Interna[[#This Row],[Periodo]]</f>
        <v>Tocantins2</v>
      </c>
      <c r="R303">
        <v>1116.67</v>
      </c>
      <c r="S303" t="str">
        <f>Demanda_Interna[[#This Row],[Mercado Estado]]&amp;Demanda_Interna[[#This Row],[Estado Silo]]</f>
        <v>TOMS</v>
      </c>
      <c r="T303" s="7">
        <f>Demanda_Interna[[#This Row],[ICMS]]*Demanda_Interna[[#This Row],[Coluna1]]</f>
        <v>1250.6704000000002</v>
      </c>
      <c r="U303" t="str">
        <f>INDEX(Produtor_Silo[],MATCH(Demanda_Interna[[#This Row],[Silo]],Produtor_Silo[destino],0),3)</f>
        <v>MARACAJU-MS</v>
      </c>
    </row>
    <row r="304" spans="1:21" x14ac:dyDescent="0.25">
      <c r="A304" t="s">
        <v>1663</v>
      </c>
      <c r="B304">
        <v>2</v>
      </c>
      <c r="C304">
        <v>150837.6</v>
      </c>
      <c r="D304" t="s">
        <v>1664</v>
      </c>
      <c r="E304" t="s">
        <v>640</v>
      </c>
      <c r="F304">
        <v>1820339</v>
      </c>
      <c r="G304" s="7">
        <v>1820.3389999999999</v>
      </c>
      <c r="H304" t="s">
        <v>715</v>
      </c>
      <c r="I304" s="11">
        <v>2.05E-4</v>
      </c>
      <c r="J304" s="7">
        <v>1</v>
      </c>
      <c r="K304" t="s">
        <v>1311</v>
      </c>
      <c r="L304">
        <f>INDEX(Val_Min_CO2[],MATCH(Demanda_Interna[[#This Row],[Variaveis Decisão Transporte Silo-Mercado]],Val_Min_CO2[Variável],0),2)</f>
        <v>0</v>
      </c>
      <c r="M304">
        <f>INDEX(Val_min_Custo[],MATCH(Demanda_Interna[[#This Row],[Variaveis Decisão Transporte Silo-Mercado]],Val_min_Custo[Variável],0),2)</f>
        <v>0</v>
      </c>
      <c r="N304">
        <f>INDEX(ITERAC3[],MATCH(Demanda_Interna[[#This Row],[Variaveis Decisão Transporte Silo-Mercado]],ITERAC3[Variável],0),2)</f>
        <v>0</v>
      </c>
      <c r="O304">
        <f>INDEX(ITERAC6[],MATCH(Demanda_Interna[[#This Row],[Variaveis Decisão Transporte Silo-Mercado]],ITERAC6[Variável],0),2)</f>
        <v>0</v>
      </c>
      <c r="P304">
        <v>1.1200000000000001</v>
      </c>
      <c r="Q304" t="str">
        <f>Demanda_Interna[[#This Row],[Mercado]]&amp;Demanda_Interna[[#This Row],[Periodo]]</f>
        <v>Tocantins2</v>
      </c>
      <c r="R304">
        <v>1116.67</v>
      </c>
      <c r="S304" t="str">
        <f>Demanda_Interna[[#This Row],[Mercado Estado]]&amp;Demanda_Interna[[#This Row],[Estado Silo]]</f>
        <v>TOMS</v>
      </c>
      <c r="T304" s="7">
        <f>Demanda_Interna[[#This Row],[ICMS]]*Demanda_Interna[[#This Row],[Coluna1]]</f>
        <v>1250.6704000000002</v>
      </c>
      <c r="U304" t="str">
        <f>INDEX(Produtor_Silo[],MATCH(Demanda_Interna[[#This Row],[Silo]],Produtor_Silo[destino],0),3)</f>
        <v>MARACAJU-MS</v>
      </c>
    </row>
    <row r="305" spans="1:21" x14ac:dyDescent="0.25">
      <c r="A305" t="s">
        <v>1663</v>
      </c>
      <c r="B305">
        <v>2</v>
      </c>
      <c r="C305">
        <v>150837.6</v>
      </c>
      <c r="D305" t="s">
        <v>1664</v>
      </c>
      <c r="E305" t="s">
        <v>620</v>
      </c>
      <c r="F305">
        <v>1419910</v>
      </c>
      <c r="G305" s="7">
        <v>1419.91</v>
      </c>
      <c r="H305" t="s">
        <v>705</v>
      </c>
      <c r="I305" s="11">
        <v>2.63E-4</v>
      </c>
      <c r="J305" s="7">
        <v>0.6</v>
      </c>
      <c r="K305" t="s">
        <v>1327</v>
      </c>
      <c r="L305">
        <f>INDEX(Val_Min_CO2[],MATCH(Demanda_Interna[[#This Row],[Variaveis Decisão Transporte Silo-Mercado]],Val_Min_CO2[Variável],0),2)</f>
        <v>0</v>
      </c>
      <c r="M305">
        <f>INDEX(Val_min_Custo[],MATCH(Demanda_Interna[[#This Row],[Variaveis Decisão Transporte Silo-Mercado]],Val_min_Custo[Variável],0),2)</f>
        <v>0</v>
      </c>
      <c r="N305">
        <f>INDEX(ITERAC3[],MATCH(Demanda_Interna[[#This Row],[Variaveis Decisão Transporte Silo-Mercado]],ITERAC3[Variável],0),2)</f>
        <v>0</v>
      </c>
      <c r="O305">
        <f>INDEX(ITERAC6[],MATCH(Demanda_Interna[[#This Row],[Variaveis Decisão Transporte Silo-Mercado]],ITERAC6[Variável],0),2)</f>
        <v>0</v>
      </c>
      <c r="P305">
        <v>1.1200000000000001</v>
      </c>
      <c r="Q305" t="str">
        <f>Demanda_Interna[[#This Row],[Mercado]]&amp;Demanda_Interna[[#This Row],[Periodo]]</f>
        <v>Tocantins2</v>
      </c>
      <c r="R305">
        <v>1116.67</v>
      </c>
      <c r="S305" t="str">
        <f>Demanda_Interna[[#This Row],[Mercado Estado]]&amp;Demanda_Interna[[#This Row],[Estado Silo]]</f>
        <v>TOMT</v>
      </c>
      <c r="T305" s="7">
        <f>Demanda_Interna[[#This Row],[ICMS]]*Demanda_Interna[[#This Row],[Coluna1]]</f>
        <v>1250.6704000000002</v>
      </c>
      <c r="U305" t="str">
        <f>INDEX(Produtor_Silo[],MATCH(Demanda_Interna[[#This Row],[Silo]],Produtor_Silo[destino],0),3)</f>
        <v>NOVA MUTUM-MT</v>
      </c>
    </row>
    <row r="306" spans="1:21" x14ac:dyDescent="0.25">
      <c r="A306" t="s">
        <v>1663</v>
      </c>
      <c r="B306">
        <v>2</v>
      </c>
      <c r="C306">
        <v>150837.6</v>
      </c>
      <c r="D306" t="s">
        <v>1664</v>
      </c>
      <c r="E306" t="s">
        <v>621</v>
      </c>
      <c r="F306">
        <v>1421901</v>
      </c>
      <c r="G306" s="7">
        <v>1421.9010000000001</v>
      </c>
      <c r="H306" t="s">
        <v>705</v>
      </c>
      <c r="I306" s="11">
        <v>2.63E-4</v>
      </c>
      <c r="J306" s="7">
        <v>0.6</v>
      </c>
      <c r="K306" t="s">
        <v>1343</v>
      </c>
      <c r="L306">
        <f>INDEX(Val_Min_CO2[],MATCH(Demanda_Interna[[#This Row],[Variaveis Decisão Transporte Silo-Mercado]],Val_Min_CO2[Variável],0),2)</f>
        <v>0</v>
      </c>
      <c r="M306">
        <f>INDEX(Val_min_Custo[],MATCH(Demanda_Interna[[#This Row],[Variaveis Decisão Transporte Silo-Mercado]],Val_min_Custo[Variável],0),2)</f>
        <v>0</v>
      </c>
      <c r="N306">
        <f>INDEX(ITERAC3[],MATCH(Demanda_Interna[[#This Row],[Variaveis Decisão Transporte Silo-Mercado]],ITERAC3[Variável],0),2)</f>
        <v>0</v>
      </c>
      <c r="O306">
        <f>INDEX(ITERAC6[],MATCH(Demanda_Interna[[#This Row],[Variaveis Decisão Transporte Silo-Mercado]],ITERAC6[Variável],0),2)</f>
        <v>0</v>
      </c>
      <c r="P306">
        <v>1.1200000000000001</v>
      </c>
      <c r="Q306" t="str">
        <f>Demanda_Interna[[#This Row],[Mercado]]&amp;Demanda_Interna[[#This Row],[Periodo]]</f>
        <v>Tocantins2</v>
      </c>
      <c r="R306">
        <v>1116.67</v>
      </c>
      <c r="S306" t="str">
        <f>Demanda_Interna[[#This Row],[Mercado Estado]]&amp;Demanda_Interna[[#This Row],[Estado Silo]]</f>
        <v>TOMT</v>
      </c>
      <c r="T306" s="7">
        <f>Demanda_Interna[[#This Row],[ICMS]]*Demanda_Interna[[#This Row],[Coluna1]]</f>
        <v>1250.6704000000002</v>
      </c>
      <c r="U306" t="str">
        <f>INDEX(Produtor_Silo[],MATCH(Demanda_Interna[[#This Row],[Silo]],Produtor_Silo[destino],0),3)</f>
        <v>NOVA MUTUM-MT</v>
      </c>
    </row>
    <row r="307" spans="1:21" x14ac:dyDescent="0.25">
      <c r="A307" t="s">
        <v>1663</v>
      </c>
      <c r="B307">
        <v>2</v>
      </c>
      <c r="C307">
        <v>150837.6</v>
      </c>
      <c r="D307" t="s">
        <v>1664</v>
      </c>
      <c r="E307" t="s">
        <v>622</v>
      </c>
      <c r="F307">
        <v>1403691</v>
      </c>
      <c r="G307" s="7">
        <v>1403.691</v>
      </c>
      <c r="H307" t="s">
        <v>705</v>
      </c>
      <c r="I307" s="11">
        <v>2.63E-4</v>
      </c>
      <c r="J307" s="7">
        <v>0.6</v>
      </c>
      <c r="K307" t="s">
        <v>1359</v>
      </c>
      <c r="L307">
        <f>INDEX(Val_Min_CO2[],MATCH(Demanda_Interna[[#This Row],[Variaveis Decisão Transporte Silo-Mercado]],Val_Min_CO2[Variável],0),2)</f>
        <v>0</v>
      </c>
      <c r="M307">
        <f>INDEX(Val_min_Custo[],MATCH(Demanda_Interna[[#This Row],[Variaveis Decisão Transporte Silo-Mercado]],Val_min_Custo[Variável],0),2)</f>
        <v>0</v>
      </c>
      <c r="N307">
        <f>INDEX(ITERAC3[],MATCH(Demanda_Interna[[#This Row],[Variaveis Decisão Transporte Silo-Mercado]],ITERAC3[Variável],0),2)</f>
        <v>0</v>
      </c>
      <c r="O307">
        <f>INDEX(ITERAC6[],MATCH(Demanda_Interna[[#This Row],[Variaveis Decisão Transporte Silo-Mercado]],ITERAC6[Variável],0),2)</f>
        <v>0</v>
      </c>
      <c r="P307">
        <v>1.1200000000000001</v>
      </c>
      <c r="Q307" t="str">
        <f>Demanda_Interna[[#This Row],[Mercado]]&amp;Demanda_Interna[[#This Row],[Periodo]]</f>
        <v>Tocantins2</v>
      </c>
      <c r="R307">
        <v>1116.67</v>
      </c>
      <c r="S307" t="str">
        <f>Demanda_Interna[[#This Row],[Mercado Estado]]&amp;Demanda_Interna[[#This Row],[Estado Silo]]</f>
        <v>TOMT</v>
      </c>
      <c r="T307" s="7">
        <f>Demanda_Interna[[#This Row],[ICMS]]*Demanda_Interna[[#This Row],[Coluna1]]</f>
        <v>1250.6704000000002</v>
      </c>
      <c r="U307" t="str">
        <f>INDEX(Produtor_Silo[],MATCH(Demanda_Interna[[#This Row],[Silo]],Produtor_Silo[destino],0),3)</f>
        <v>NOVA MUTUM-MT</v>
      </c>
    </row>
    <row r="308" spans="1:21" x14ac:dyDescent="0.25">
      <c r="A308" t="s">
        <v>1663</v>
      </c>
      <c r="B308">
        <v>2</v>
      </c>
      <c r="C308">
        <v>150837.6</v>
      </c>
      <c r="D308" t="s">
        <v>1664</v>
      </c>
      <c r="E308" t="s">
        <v>623</v>
      </c>
      <c r="F308">
        <v>1413293</v>
      </c>
      <c r="G308" s="7">
        <v>1413.2929999999999</v>
      </c>
      <c r="H308" t="s">
        <v>705</v>
      </c>
      <c r="I308" s="11">
        <v>2.63E-4</v>
      </c>
      <c r="J308" s="7">
        <v>0.6</v>
      </c>
      <c r="K308" t="s">
        <v>1375</v>
      </c>
      <c r="L308">
        <f>INDEX(Val_Min_CO2[],MATCH(Demanda_Interna[[#This Row],[Variaveis Decisão Transporte Silo-Mercado]],Val_Min_CO2[Variável],0),2)</f>
        <v>0</v>
      </c>
      <c r="M308">
        <f>INDEX(Val_min_Custo[],MATCH(Demanda_Interna[[#This Row],[Variaveis Decisão Transporte Silo-Mercado]],Val_min_Custo[Variável],0),2)</f>
        <v>0</v>
      </c>
      <c r="N308">
        <f>INDEX(ITERAC3[],MATCH(Demanda_Interna[[#This Row],[Variaveis Decisão Transporte Silo-Mercado]],ITERAC3[Variável],0),2)</f>
        <v>0</v>
      </c>
      <c r="O308">
        <f>INDEX(ITERAC6[],MATCH(Demanda_Interna[[#This Row],[Variaveis Decisão Transporte Silo-Mercado]],ITERAC6[Variável],0),2)</f>
        <v>0</v>
      </c>
      <c r="P308">
        <v>1.1200000000000001</v>
      </c>
      <c r="Q308" t="str">
        <f>Demanda_Interna[[#This Row],[Mercado]]&amp;Demanda_Interna[[#This Row],[Periodo]]</f>
        <v>Tocantins2</v>
      </c>
      <c r="R308">
        <v>1116.67</v>
      </c>
      <c r="S308" t="str">
        <f>Demanda_Interna[[#This Row],[Mercado Estado]]&amp;Demanda_Interna[[#This Row],[Estado Silo]]</f>
        <v>TOMT</v>
      </c>
      <c r="T308" s="7">
        <f>Demanda_Interna[[#This Row],[ICMS]]*Demanda_Interna[[#This Row],[Coluna1]]</f>
        <v>1250.6704000000002</v>
      </c>
      <c r="U308" t="str">
        <f>INDEX(Produtor_Silo[],MATCH(Demanda_Interna[[#This Row],[Silo]],Produtor_Silo[destino],0),3)</f>
        <v>NOVA UBIRATÃ-MT</v>
      </c>
    </row>
    <row r="309" spans="1:21" x14ac:dyDescent="0.25">
      <c r="A309" t="s">
        <v>1663</v>
      </c>
      <c r="B309">
        <v>2</v>
      </c>
      <c r="C309">
        <v>150837.6</v>
      </c>
      <c r="D309" t="s">
        <v>1664</v>
      </c>
      <c r="E309" t="s">
        <v>624</v>
      </c>
      <c r="F309">
        <v>1275849</v>
      </c>
      <c r="G309" s="7">
        <v>1275.8489999999999</v>
      </c>
      <c r="H309" t="s">
        <v>705</v>
      </c>
      <c r="I309" s="11">
        <v>2.63E-4</v>
      </c>
      <c r="J309" s="7">
        <v>0.6</v>
      </c>
      <c r="K309" t="s">
        <v>1391</v>
      </c>
      <c r="L309">
        <f>INDEX(Val_Min_CO2[],MATCH(Demanda_Interna[[#This Row],[Variaveis Decisão Transporte Silo-Mercado]],Val_Min_CO2[Variável],0),2)</f>
        <v>0</v>
      </c>
      <c r="M309">
        <f>INDEX(Val_min_Custo[],MATCH(Demanda_Interna[[#This Row],[Variaveis Decisão Transporte Silo-Mercado]],Val_min_Custo[Variável],0),2)</f>
        <v>0</v>
      </c>
      <c r="N309">
        <f>INDEX(ITERAC3[],MATCH(Demanda_Interna[[#This Row],[Variaveis Decisão Transporte Silo-Mercado]],ITERAC3[Variável],0),2)</f>
        <v>0</v>
      </c>
      <c r="O309">
        <f>INDEX(ITERAC6[],MATCH(Demanda_Interna[[#This Row],[Variaveis Decisão Transporte Silo-Mercado]],ITERAC6[Variável],0),2)</f>
        <v>0</v>
      </c>
      <c r="P309">
        <v>1.1200000000000001</v>
      </c>
      <c r="Q309" t="str">
        <f>Demanda_Interna[[#This Row],[Mercado]]&amp;Demanda_Interna[[#This Row],[Periodo]]</f>
        <v>Tocantins2</v>
      </c>
      <c r="R309">
        <v>1116.67</v>
      </c>
      <c r="S309" t="str">
        <f>Demanda_Interna[[#This Row],[Mercado Estado]]&amp;Demanda_Interna[[#This Row],[Estado Silo]]</f>
        <v>TOMT</v>
      </c>
      <c r="T309" s="7">
        <f>Demanda_Interna[[#This Row],[ICMS]]*Demanda_Interna[[#This Row],[Coluna1]]</f>
        <v>1250.6704000000002</v>
      </c>
      <c r="U309" t="str">
        <f>INDEX(Produtor_Silo[],MATCH(Demanda_Interna[[#This Row],[Silo]],Produtor_Silo[destino],0),3)</f>
        <v>NOVA UBIRATÃ-MT</v>
      </c>
    </row>
    <row r="310" spans="1:21" x14ac:dyDescent="0.25">
      <c r="A310" t="s">
        <v>1663</v>
      </c>
      <c r="B310">
        <v>2</v>
      </c>
      <c r="C310">
        <v>150837.6</v>
      </c>
      <c r="D310" t="s">
        <v>1664</v>
      </c>
      <c r="E310" t="s">
        <v>625</v>
      </c>
      <c r="F310">
        <v>1343338</v>
      </c>
      <c r="G310" s="7">
        <v>1343.338</v>
      </c>
      <c r="H310" t="s">
        <v>705</v>
      </c>
      <c r="I310" s="11">
        <v>2.63E-4</v>
      </c>
      <c r="J310" s="7">
        <v>0.6</v>
      </c>
      <c r="K310" t="s">
        <v>1407</v>
      </c>
      <c r="L310">
        <f>INDEX(Val_Min_CO2[],MATCH(Demanda_Interna[[#This Row],[Variaveis Decisão Transporte Silo-Mercado]],Val_Min_CO2[Variável],0),2)</f>
        <v>0</v>
      </c>
      <c r="M310">
        <f>INDEX(Val_min_Custo[],MATCH(Demanda_Interna[[#This Row],[Variaveis Decisão Transporte Silo-Mercado]],Val_min_Custo[Variável],0),2)</f>
        <v>0</v>
      </c>
      <c r="N310">
        <f>INDEX(ITERAC3[],MATCH(Demanda_Interna[[#This Row],[Variaveis Decisão Transporte Silo-Mercado]],ITERAC3[Variável],0),2)</f>
        <v>0</v>
      </c>
      <c r="O310">
        <f>INDEX(ITERAC6[],MATCH(Demanda_Interna[[#This Row],[Variaveis Decisão Transporte Silo-Mercado]],ITERAC6[Variável],0),2)</f>
        <v>0</v>
      </c>
      <c r="P310">
        <v>1.1200000000000001</v>
      </c>
      <c r="Q310" t="str">
        <f>Demanda_Interna[[#This Row],[Mercado]]&amp;Demanda_Interna[[#This Row],[Periodo]]</f>
        <v>Tocantins2</v>
      </c>
      <c r="R310">
        <v>1116.67</v>
      </c>
      <c r="S310" t="str">
        <f>Demanda_Interna[[#This Row],[Mercado Estado]]&amp;Demanda_Interna[[#This Row],[Estado Silo]]</f>
        <v>TOMT</v>
      </c>
      <c r="T310" s="7">
        <f>Demanda_Interna[[#This Row],[ICMS]]*Demanda_Interna[[#This Row],[Coluna1]]</f>
        <v>1250.6704000000002</v>
      </c>
      <c r="U310" t="str">
        <f>INDEX(Produtor_Silo[],MATCH(Demanda_Interna[[#This Row],[Silo]],Produtor_Silo[destino],0),3)</f>
        <v>NOVA UBIRATÃ-MT</v>
      </c>
    </row>
    <row r="311" spans="1:21" x14ac:dyDescent="0.25">
      <c r="A311" t="s">
        <v>1663</v>
      </c>
      <c r="B311">
        <v>2</v>
      </c>
      <c r="C311">
        <v>150837.6</v>
      </c>
      <c r="D311" t="s">
        <v>1664</v>
      </c>
      <c r="E311" t="s">
        <v>641</v>
      </c>
      <c r="F311">
        <v>1229568</v>
      </c>
      <c r="G311" s="7">
        <v>1229.568</v>
      </c>
      <c r="H311" t="s">
        <v>720</v>
      </c>
      <c r="I311" s="11">
        <v>2.63E-4</v>
      </c>
      <c r="J311" s="7">
        <v>0.6</v>
      </c>
      <c r="K311" t="s">
        <v>1423</v>
      </c>
      <c r="L311">
        <f>INDEX(Val_Min_CO2[],MATCH(Demanda_Interna[[#This Row],[Variaveis Decisão Transporte Silo-Mercado]],Val_Min_CO2[Variável],0),2)</f>
        <v>0</v>
      </c>
      <c r="M311">
        <f>INDEX(Val_min_Custo[],MATCH(Demanda_Interna[[#This Row],[Variaveis Decisão Transporte Silo-Mercado]],Val_min_Custo[Variável],0),2)</f>
        <v>0</v>
      </c>
      <c r="N311">
        <f>INDEX(ITERAC3[],MATCH(Demanda_Interna[[#This Row],[Variaveis Decisão Transporte Silo-Mercado]],ITERAC3[Variável],0),2)</f>
        <v>0</v>
      </c>
      <c r="O311">
        <f>INDEX(ITERAC6[],MATCH(Demanda_Interna[[#This Row],[Variaveis Decisão Transporte Silo-Mercado]],ITERAC6[Variável],0),2)</f>
        <v>0</v>
      </c>
      <c r="P311">
        <v>1.1200000000000001</v>
      </c>
      <c r="Q311" t="str">
        <f>Demanda_Interna[[#This Row],[Mercado]]&amp;Demanda_Interna[[#This Row],[Periodo]]</f>
        <v>Tocantins2</v>
      </c>
      <c r="R311">
        <v>1116.67</v>
      </c>
      <c r="S311" t="str">
        <f>Demanda_Interna[[#This Row],[Mercado Estado]]&amp;Demanda_Interna[[#This Row],[Estado Silo]]</f>
        <v>TOMG</v>
      </c>
      <c r="T311" s="7">
        <f>Demanda_Interna[[#This Row],[ICMS]]*Demanda_Interna[[#This Row],[Coluna1]]</f>
        <v>1250.6704000000002</v>
      </c>
      <c r="U311" t="str">
        <f>INDEX(Produtor_Silo[],MATCH(Demanda_Interna[[#This Row],[Silo]],Produtor_Silo[destino],0),3)</f>
        <v>PATOS DE MINAS-MG</v>
      </c>
    </row>
    <row r="312" spans="1:21" x14ac:dyDescent="0.25">
      <c r="A312" t="s">
        <v>1663</v>
      </c>
      <c r="B312">
        <v>2</v>
      </c>
      <c r="C312">
        <v>150837.6</v>
      </c>
      <c r="D312" t="s">
        <v>1664</v>
      </c>
      <c r="E312" t="s">
        <v>642</v>
      </c>
      <c r="F312">
        <v>1238892</v>
      </c>
      <c r="G312" s="7">
        <v>1238.8920000000001</v>
      </c>
      <c r="H312" t="s">
        <v>720</v>
      </c>
      <c r="I312" s="11">
        <v>2.63E-4</v>
      </c>
      <c r="J312" s="7">
        <v>0.6</v>
      </c>
      <c r="K312" t="s">
        <v>1439</v>
      </c>
      <c r="L312">
        <f>INDEX(Val_Min_CO2[],MATCH(Demanda_Interna[[#This Row],[Variaveis Decisão Transporte Silo-Mercado]],Val_Min_CO2[Variável],0),2)</f>
        <v>0</v>
      </c>
      <c r="M312">
        <f>INDEX(Val_min_Custo[],MATCH(Demanda_Interna[[#This Row],[Variaveis Decisão Transporte Silo-Mercado]],Val_min_Custo[Variável],0),2)</f>
        <v>0</v>
      </c>
      <c r="N312">
        <f>INDEX(ITERAC3[],MATCH(Demanda_Interna[[#This Row],[Variaveis Decisão Transporte Silo-Mercado]],ITERAC3[Variável],0),2)</f>
        <v>0</v>
      </c>
      <c r="O312">
        <f>INDEX(ITERAC6[],MATCH(Demanda_Interna[[#This Row],[Variaveis Decisão Transporte Silo-Mercado]],ITERAC6[Variável],0),2)</f>
        <v>0</v>
      </c>
      <c r="P312">
        <v>1.1200000000000001</v>
      </c>
      <c r="Q312" t="str">
        <f>Demanda_Interna[[#This Row],[Mercado]]&amp;Demanda_Interna[[#This Row],[Periodo]]</f>
        <v>Tocantins2</v>
      </c>
      <c r="R312">
        <v>1116.67</v>
      </c>
      <c r="S312" t="str">
        <f>Demanda_Interna[[#This Row],[Mercado Estado]]&amp;Demanda_Interna[[#This Row],[Estado Silo]]</f>
        <v>TOMG</v>
      </c>
      <c r="T312" s="7">
        <f>Demanda_Interna[[#This Row],[ICMS]]*Demanda_Interna[[#This Row],[Coluna1]]</f>
        <v>1250.6704000000002</v>
      </c>
      <c r="U312" t="str">
        <f>INDEX(Produtor_Silo[],MATCH(Demanda_Interna[[#This Row],[Silo]],Produtor_Silo[destino],0),3)</f>
        <v>PATOS DE MINAS-MG</v>
      </c>
    </row>
    <row r="313" spans="1:21" x14ac:dyDescent="0.25">
      <c r="A313" t="s">
        <v>1663</v>
      </c>
      <c r="B313">
        <v>2</v>
      </c>
      <c r="C313">
        <v>150837.6</v>
      </c>
      <c r="D313" t="s">
        <v>1664</v>
      </c>
      <c r="E313" t="s">
        <v>643</v>
      </c>
      <c r="F313">
        <v>1224155</v>
      </c>
      <c r="G313" s="7">
        <v>1224.155</v>
      </c>
      <c r="H313" t="s">
        <v>720</v>
      </c>
      <c r="I313" s="11">
        <v>2.63E-4</v>
      </c>
      <c r="J313" s="7">
        <v>0.6</v>
      </c>
      <c r="K313" t="s">
        <v>1455</v>
      </c>
      <c r="L313">
        <f>INDEX(Val_Min_CO2[],MATCH(Demanda_Interna[[#This Row],[Variaveis Decisão Transporte Silo-Mercado]],Val_Min_CO2[Variável],0),2)</f>
        <v>0</v>
      </c>
      <c r="M313">
        <f>INDEX(Val_min_Custo[],MATCH(Demanda_Interna[[#This Row],[Variaveis Decisão Transporte Silo-Mercado]],Val_min_Custo[Variável],0),2)</f>
        <v>0</v>
      </c>
      <c r="N313">
        <f>INDEX(ITERAC3[],MATCH(Demanda_Interna[[#This Row],[Variaveis Decisão Transporte Silo-Mercado]],ITERAC3[Variável],0),2)</f>
        <v>0</v>
      </c>
      <c r="O313">
        <f>INDEX(ITERAC6[],MATCH(Demanda_Interna[[#This Row],[Variaveis Decisão Transporte Silo-Mercado]],ITERAC6[Variável],0),2)</f>
        <v>0</v>
      </c>
      <c r="P313">
        <v>1.1200000000000001</v>
      </c>
      <c r="Q313" t="str">
        <f>Demanda_Interna[[#This Row],[Mercado]]&amp;Demanda_Interna[[#This Row],[Periodo]]</f>
        <v>Tocantins2</v>
      </c>
      <c r="R313">
        <v>1116.67</v>
      </c>
      <c r="S313" t="str">
        <f>Demanda_Interna[[#This Row],[Mercado Estado]]&amp;Demanda_Interna[[#This Row],[Estado Silo]]</f>
        <v>TOMG</v>
      </c>
      <c r="T313" s="7">
        <f>Demanda_Interna[[#This Row],[ICMS]]*Demanda_Interna[[#This Row],[Coluna1]]</f>
        <v>1250.6704000000002</v>
      </c>
      <c r="U313" t="str">
        <f>INDEX(Produtor_Silo[],MATCH(Demanda_Interna[[#This Row],[Silo]],Produtor_Silo[destino],0),3)</f>
        <v>PATOS DE MINAS-MG</v>
      </c>
    </row>
    <row r="314" spans="1:21" x14ac:dyDescent="0.25">
      <c r="A314" t="s">
        <v>1663</v>
      </c>
      <c r="B314">
        <v>2</v>
      </c>
      <c r="C314">
        <v>150837.6</v>
      </c>
      <c r="D314" t="s">
        <v>1664</v>
      </c>
      <c r="E314" t="s">
        <v>632</v>
      </c>
      <c r="F314">
        <v>1021566</v>
      </c>
      <c r="G314" s="7">
        <v>1021.566</v>
      </c>
      <c r="H314" t="s">
        <v>718</v>
      </c>
      <c r="I314" s="11">
        <v>2.63E-4</v>
      </c>
      <c r="J314" s="7">
        <v>0.6</v>
      </c>
      <c r="K314" t="s">
        <v>1471</v>
      </c>
      <c r="L314">
        <f>INDEX(Val_Min_CO2[],MATCH(Demanda_Interna[[#This Row],[Variaveis Decisão Transporte Silo-Mercado]],Val_Min_CO2[Variável],0),2)</f>
        <v>0</v>
      </c>
      <c r="M314">
        <f>INDEX(Val_min_Custo[],MATCH(Demanda_Interna[[#This Row],[Variaveis Decisão Transporte Silo-Mercado]],Val_min_Custo[Variável],0),2)</f>
        <v>0</v>
      </c>
      <c r="N314">
        <f>INDEX(ITERAC3[],MATCH(Demanda_Interna[[#This Row],[Variaveis Decisão Transporte Silo-Mercado]],ITERAC3[Variável],0),2)</f>
        <v>0</v>
      </c>
      <c r="O314">
        <f>INDEX(ITERAC6[],MATCH(Demanda_Interna[[#This Row],[Variaveis Decisão Transporte Silo-Mercado]],ITERAC6[Variável],0),2)</f>
        <v>0</v>
      </c>
      <c r="P314">
        <v>1.1200000000000001</v>
      </c>
      <c r="Q314" t="str">
        <f>Demanda_Interna[[#This Row],[Mercado]]&amp;Demanda_Interna[[#This Row],[Periodo]]</f>
        <v>Tocantins2</v>
      </c>
      <c r="R314">
        <v>1116.67</v>
      </c>
      <c r="S314" t="str">
        <f>Demanda_Interna[[#This Row],[Mercado Estado]]&amp;Demanda_Interna[[#This Row],[Estado Silo]]</f>
        <v>TOGO</v>
      </c>
      <c r="T314" s="7">
        <f>Demanda_Interna[[#This Row],[ICMS]]*Demanda_Interna[[#This Row],[Coluna1]]</f>
        <v>1250.6704000000002</v>
      </c>
      <c r="U314" t="str">
        <f>INDEX(Produtor_Silo[],MATCH(Demanda_Interna[[#This Row],[Silo]],Produtor_Silo[destino],0),3)</f>
        <v>RIO VERDE-GO</v>
      </c>
    </row>
    <row r="315" spans="1:21" x14ac:dyDescent="0.25">
      <c r="A315" t="s">
        <v>1663</v>
      </c>
      <c r="B315">
        <v>2</v>
      </c>
      <c r="C315">
        <v>150837.6</v>
      </c>
      <c r="D315" t="s">
        <v>1664</v>
      </c>
      <c r="E315" t="s">
        <v>633</v>
      </c>
      <c r="F315">
        <v>1020996</v>
      </c>
      <c r="G315" s="7">
        <v>1020.996</v>
      </c>
      <c r="H315" t="s">
        <v>718</v>
      </c>
      <c r="I315" s="11">
        <v>2.63E-4</v>
      </c>
      <c r="J315" s="7">
        <v>0.6</v>
      </c>
      <c r="K315" t="s">
        <v>1487</v>
      </c>
      <c r="L315">
        <f>INDEX(Val_Min_CO2[],MATCH(Demanda_Interna[[#This Row],[Variaveis Decisão Transporte Silo-Mercado]],Val_Min_CO2[Variável],0),2)</f>
        <v>150837.6</v>
      </c>
      <c r="M315">
        <f>INDEX(Val_min_Custo[],MATCH(Demanda_Interna[[#This Row],[Variaveis Decisão Transporte Silo-Mercado]],Val_min_Custo[Variável],0),2)</f>
        <v>150837.6</v>
      </c>
      <c r="N315">
        <f>INDEX(ITERAC3[],MATCH(Demanda_Interna[[#This Row],[Variaveis Decisão Transporte Silo-Mercado]],ITERAC3[Variável],0),2)</f>
        <v>150837.6</v>
      </c>
      <c r="O315">
        <f>INDEX(ITERAC6[],MATCH(Demanda_Interna[[#This Row],[Variaveis Decisão Transporte Silo-Mercado]],ITERAC6[Variável],0),2)</f>
        <v>150837.6</v>
      </c>
      <c r="P315">
        <v>1.1200000000000001</v>
      </c>
      <c r="Q315" t="str">
        <f>Demanda_Interna[[#This Row],[Mercado]]&amp;Demanda_Interna[[#This Row],[Periodo]]</f>
        <v>Tocantins2</v>
      </c>
      <c r="R315">
        <v>1116.67</v>
      </c>
      <c r="S315" t="str">
        <f>Demanda_Interna[[#This Row],[Mercado Estado]]&amp;Demanda_Interna[[#This Row],[Estado Silo]]</f>
        <v>TOGO</v>
      </c>
      <c r="T315" s="7">
        <f>Demanda_Interna[[#This Row],[ICMS]]*Demanda_Interna[[#This Row],[Coluna1]]</f>
        <v>1250.6704000000002</v>
      </c>
      <c r="U315" t="str">
        <f>INDEX(Produtor_Silo[],MATCH(Demanda_Interna[[#This Row],[Silo]],Produtor_Silo[destino],0),3)</f>
        <v>RIO VERDE-GO</v>
      </c>
    </row>
    <row r="316" spans="1:21" x14ac:dyDescent="0.25">
      <c r="A316" t="s">
        <v>1663</v>
      </c>
      <c r="B316">
        <v>2</v>
      </c>
      <c r="C316">
        <v>150837.6</v>
      </c>
      <c r="D316" t="s">
        <v>1664</v>
      </c>
      <c r="E316" t="s">
        <v>634</v>
      </c>
      <c r="F316">
        <v>995943</v>
      </c>
      <c r="G316" s="7">
        <v>995.94299999999998</v>
      </c>
      <c r="H316" t="s">
        <v>718</v>
      </c>
      <c r="I316" s="11">
        <v>2.63E-4</v>
      </c>
      <c r="J316" s="7">
        <v>0.6</v>
      </c>
      <c r="K316" t="s">
        <v>1503</v>
      </c>
      <c r="L316">
        <f>INDEX(Val_Min_CO2[],MATCH(Demanda_Interna[[#This Row],[Variaveis Decisão Transporte Silo-Mercado]],Val_Min_CO2[Variável],0),2)</f>
        <v>0</v>
      </c>
      <c r="M316">
        <f>INDEX(Val_min_Custo[],MATCH(Demanda_Interna[[#This Row],[Variaveis Decisão Transporte Silo-Mercado]],Val_min_Custo[Variável],0),2)</f>
        <v>0</v>
      </c>
      <c r="N316">
        <f>INDEX(ITERAC3[],MATCH(Demanda_Interna[[#This Row],[Variaveis Decisão Transporte Silo-Mercado]],ITERAC3[Variável],0),2)</f>
        <v>0</v>
      </c>
      <c r="O316">
        <f>INDEX(ITERAC6[],MATCH(Demanda_Interna[[#This Row],[Variaveis Decisão Transporte Silo-Mercado]],ITERAC6[Variável],0),2)</f>
        <v>0</v>
      </c>
      <c r="P316">
        <v>1.1200000000000001</v>
      </c>
      <c r="Q316" t="str">
        <f>Demanda_Interna[[#This Row],[Mercado]]&amp;Demanda_Interna[[#This Row],[Periodo]]</f>
        <v>Tocantins2</v>
      </c>
      <c r="R316">
        <v>1116.67</v>
      </c>
      <c r="S316" t="str">
        <f>Demanda_Interna[[#This Row],[Mercado Estado]]&amp;Demanda_Interna[[#This Row],[Estado Silo]]</f>
        <v>TOGO</v>
      </c>
      <c r="T316" s="7">
        <f>Demanda_Interna[[#This Row],[ICMS]]*Demanda_Interna[[#This Row],[Coluna1]]</f>
        <v>1250.6704000000002</v>
      </c>
      <c r="U316" t="str">
        <f>INDEX(Produtor_Silo[],MATCH(Demanda_Interna[[#This Row],[Silo]],Produtor_Silo[destino],0),3)</f>
        <v>RIO VERDE-GO</v>
      </c>
    </row>
    <row r="317" spans="1:21" x14ac:dyDescent="0.25">
      <c r="A317" t="s">
        <v>1663</v>
      </c>
      <c r="B317">
        <v>2</v>
      </c>
      <c r="C317">
        <v>150837.6</v>
      </c>
      <c r="D317" t="s">
        <v>1664</v>
      </c>
      <c r="E317" t="s">
        <v>626</v>
      </c>
      <c r="F317">
        <v>1219528</v>
      </c>
      <c r="G317" s="7">
        <v>1219.528</v>
      </c>
      <c r="H317" t="s">
        <v>705</v>
      </c>
      <c r="I317" s="11">
        <v>2.63E-4</v>
      </c>
      <c r="J317" s="7">
        <v>0.6</v>
      </c>
      <c r="K317" t="s">
        <v>1519</v>
      </c>
      <c r="L317">
        <f>INDEX(Val_Min_CO2[],MATCH(Demanda_Interna[[#This Row],[Variaveis Decisão Transporte Silo-Mercado]],Val_Min_CO2[Variável],0),2)</f>
        <v>0</v>
      </c>
      <c r="M317">
        <f>INDEX(Val_min_Custo[],MATCH(Demanda_Interna[[#This Row],[Variaveis Decisão Transporte Silo-Mercado]],Val_min_Custo[Variável],0),2)</f>
        <v>0</v>
      </c>
      <c r="N317">
        <f>INDEX(ITERAC3[],MATCH(Demanda_Interna[[#This Row],[Variaveis Decisão Transporte Silo-Mercado]],ITERAC3[Variável],0),2)</f>
        <v>0</v>
      </c>
      <c r="O317">
        <f>INDEX(ITERAC6[],MATCH(Demanda_Interna[[#This Row],[Variaveis Decisão Transporte Silo-Mercado]],ITERAC6[Variável],0),2)</f>
        <v>0</v>
      </c>
      <c r="P317">
        <v>1.1200000000000001</v>
      </c>
      <c r="Q317" t="str">
        <f>Demanda_Interna[[#This Row],[Mercado]]&amp;Demanda_Interna[[#This Row],[Periodo]]</f>
        <v>Tocantins2</v>
      </c>
      <c r="R317">
        <v>1116.67</v>
      </c>
      <c r="S317" t="str">
        <f>Demanda_Interna[[#This Row],[Mercado Estado]]&amp;Demanda_Interna[[#This Row],[Estado Silo]]</f>
        <v>TOMT</v>
      </c>
      <c r="T317" s="7">
        <f>Demanda_Interna[[#This Row],[ICMS]]*Demanda_Interna[[#This Row],[Coluna1]]</f>
        <v>1250.6704000000002</v>
      </c>
      <c r="U317" t="str">
        <f>INDEX(Produtor_Silo[],MATCH(Demanda_Interna[[#This Row],[Silo]],Produtor_Silo[destino],0),3)</f>
        <v>SORRISO-MT</v>
      </c>
    </row>
    <row r="318" spans="1:21" x14ac:dyDescent="0.25">
      <c r="A318" t="s">
        <v>1663</v>
      </c>
      <c r="B318">
        <v>2</v>
      </c>
      <c r="C318">
        <v>150837.6</v>
      </c>
      <c r="D318" t="s">
        <v>1664</v>
      </c>
      <c r="E318" t="s">
        <v>627</v>
      </c>
      <c r="F318">
        <v>1249243</v>
      </c>
      <c r="G318" s="7">
        <v>1249.2429999999999</v>
      </c>
      <c r="H318" t="s">
        <v>705</v>
      </c>
      <c r="I318" s="11">
        <v>2.63E-4</v>
      </c>
      <c r="J318" s="7">
        <v>0.6</v>
      </c>
      <c r="K318" t="s">
        <v>1535</v>
      </c>
      <c r="L318">
        <f>INDEX(Val_Min_CO2[],MATCH(Demanda_Interna[[#This Row],[Variaveis Decisão Transporte Silo-Mercado]],Val_Min_CO2[Variável],0),2)</f>
        <v>0</v>
      </c>
      <c r="M318">
        <f>INDEX(Val_min_Custo[],MATCH(Demanda_Interna[[#This Row],[Variaveis Decisão Transporte Silo-Mercado]],Val_min_Custo[Variável],0),2)</f>
        <v>0</v>
      </c>
      <c r="N318">
        <f>INDEX(ITERAC3[],MATCH(Demanda_Interna[[#This Row],[Variaveis Decisão Transporte Silo-Mercado]],ITERAC3[Variável],0),2)</f>
        <v>0</v>
      </c>
      <c r="O318">
        <f>INDEX(ITERAC6[],MATCH(Demanda_Interna[[#This Row],[Variaveis Decisão Transporte Silo-Mercado]],ITERAC6[Variável],0),2)</f>
        <v>0</v>
      </c>
      <c r="P318">
        <v>1.1200000000000001</v>
      </c>
      <c r="Q318" t="str">
        <f>Demanda_Interna[[#This Row],[Mercado]]&amp;Demanda_Interna[[#This Row],[Periodo]]</f>
        <v>Tocantins2</v>
      </c>
      <c r="R318">
        <v>1116.67</v>
      </c>
      <c r="S318" t="str">
        <f>Demanda_Interna[[#This Row],[Mercado Estado]]&amp;Demanda_Interna[[#This Row],[Estado Silo]]</f>
        <v>TOMT</v>
      </c>
      <c r="T318" s="7">
        <f>Demanda_Interna[[#This Row],[ICMS]]*Demanda_Interna[[#This Row],[Coluna1]]</f>
        <v>1250.6704000000002</v>
      </c>
      <c r="U318" t="str">
        <f>INDEX(Produtor_Silo[],MATCH(Demanda_Interna[[#This Row],[Silo]],Produtor_Silo[destino],0),3)</f>
        <v>SORRISO-MT</v>
      </c>
    </row>
    <row r="319" spans="1:21" x14ac:dyDescent="0.25">
      <c r="A319" t="s">
        <v>1663</v>
      </c>
      <c r="B319">
        <v>2</v>
      </c>
      <c r="C319">
        <v>150837.6</v>
      </c>
      <c r="D319" t="s">
        <v>1664</v>
      </c>
      <c r="E319" t="s">
        <v>628</v>
      </c>
      <c r="F319">
        <v>1219015</v>
      </c>
      <c r="G319" s="7">
        <v>1219.0150000000001</v>
      </c>
      <c r="H319" t="s">
        <v>705</v>
      </c>
      <c r="I319" s="11">
        <v>2.63E-4</v>
      </c>
      <c r="J319" s="7">
        <v>0.6</v>
      </c>
      <c r="K319" t="s">
        <v>1551</v>
      </c>
      <c r="L319">
        <f>INDEX(Val_Min_CO2[],MATCH(Demanda_Interna[[#This Row],[Variaveis Decisão Transporte Silo-Mercado]],Val_Min_CO2[Variável],0),2)</f>
        <v>0</v>
      </c>
      <c r="M319">
        <f>INDEX(Val_min_Custo[],MATCH(Demanda_Interna[[#This Row],[Variaveis Decisão Transporte Silo-Mercado]],Val_min_Custo[Variável],0),2)</f>
        <v>0</v>
      </c>
      <c r="N319">
        <f>INDEX(ITERAC3[],MATCH(Demanda_Interna[[#This Row],[Variaveis Decisão Transporte Silo-Mercado]],ITERAC3[Variável],0),2)</f>
        <v>0</v>
      </c>
      <c r="O319">
        <f>INDEX(ITERAC6[],MATCH(Demanda_Interna[[#This Row],[Variaveis Decisão Transporte Silo-Mercado]],ITERAC6[Variável],0),2)</f>
        <v>0</v>
      </c>
      <c r="P319">
        <v>1.1200000000000001</v>
      </c>
      <c r="Q319" t="str">
        <f>Demanda_Interna[[#This Row],[Mercado]]&amp;Demanda_Interna[[#This Row],[Periodo]]</f>
        <v>Tocantins2</v>
      </c>
      <c r="R319">
        <v>1116.67</v>
      </c>
      <c r="S319" t="str">
        <f>Demanda_Interna[[#This Row],[Mercado Estado]]&amp;Demanda_Interna[[#This Row],[Estado Silo]]</f>
        <v>TOMT</v>
      </c>
      <c r="T319" s="7">
        <f>Demanda_Interna[[#This Row],[ICMS]]*Demanda_Interna[[#This Row],[Coluna1]]</f>
        <v>1250.6704000000002</v>
      </c>
      <c r="U319" t="str">
        <f>INDEX(Produtor_Silo[],MATCH(Demanda_Interna[[#This Row],[Silo]],Produtor_Silo[destino],0),3)</f>
        <v>SORRISO-MT</v>
      </c>
    </row>
    <row r="320" spans="1:21" x14ac:dyDescent="0.25">
      <c r="A320" t="s">
        <v>1663</v>
      </c>
      <c r="B320">
        <v>2</v>
      </c>
      <c r="C320">
        <v>150837.6</v>
      </c>
      <c r="D320" t="s">
        <v>1664</v>
      </c>
      <c r="E320" t="s">
        <v>650</v>
      </c>
      <c r="F320">
        <v>2038969</v>
      </c>
      <c r="G320" s="7">
        <v>2038.9690000000001</v>
      </c>
      <c r="H320" t="s">
        <v>712</v>
      </c>
      <c r="I320" s="11">
        <v>2.05E-4</v>
      </c>
      <c r="J320" s="7">
        <v>1</v>
      </c>
      <c r="K320" t="s">
        <v>1567</v>
      </c>
      <c r="L320">
        <f>INDEX(Val_Min_CO2[],MATCH(Demanda_Interna[[#This Row],[Variaveis Decisão Transporte Silo-Mercado]],Val_Min_CO2[Variável],0),2)</f>
        <v>0</v>
      </c>
      <c r="M320">
        <f>INDEX(Val_min_Custo[],MATCH(Demanda_Interna[[#This Row],[Variaveis Decisão Transporte Silo-Mercado]],Val_min_Custo[Variável],0),2)</f>
        <v>0</v>
      </c>
      <c r="N320">
        <f>INDEX(ITERAC3[],MATCH(Demanda_Interna[[#This Row],[Variaveis Decisão Transporte Silo-Mercado]],ITERAC3[Variável],0),2)</f>
        <v>0</v>
      </c>
      <c r="O320">
        <f>INDEX(ITERAC6[],MATCH(Demanda_Interna[[#This Row],[Variaveis Decisão Transporte Silo-Mercado]],ITERAC6[Variável],0),2)</f>
        <v>0</v>
      </c>
      <c r="P320">
        <v>1.1200000000000001</v>
      </c>
      <c r="Q320" t="str">
        <f>Demanda_Interna[[#This Row],[Mercado]]&amp;Demanda_Interna[[#This Row],[Periodo]]</f>
        <v>Tocantins2</v>
      </c>
      <c r="R320">
        <v>1116.67</v>
      </c>
      <c r="S320" t="str">
        <f>Demanda_Interna[[#This Row],[Mercado Estado]]&amp;Demanda_Interna[[#This Row],[Estado Silo]]</f>
        <v>TOPR</v>
      </c>
      <c r="T320" s="7">
        <f>Demanda_Interna[[#This Row],[ICMS]]*Demanda_Interna[[#This Row],[Coluna1]]</f>
        <v>1250.6704000000002</v>
      </c>
      <c r="U320" t="str">
        <f>INDEX(Produtor_Silo[],MATCH(Demanda_Interna[[#This Row],[Silo]],Produtor_Silo[destino],0),3)</f>
        <v>TOLEDO-PR</v>
      </c>
    </row>
    <row r="321" spans="1:21" x14ac:dyDescent="0.25">
      <c r="A321" t="s">
        <v>1663</v>
      </c>
      <c r="B321">
        <v>2</v>
      </c>
      <c r="C321">
        <v>150837.6</v>
      </c>
      <c r="D321" t="s">
        <v>1664</v>
      </c>
      <c r="E321" t="s">
        <v>651</v>
      </c>
      <c r="F321">
        <v>2030355</v>
      </c>
      <c r="G321" s="7">
        <v>2030.355</v>
      </c>
      <c r="H321" t="s">
        <v>712</v>
      </c>
      <c r="I321" s="11">
        <v>2.05E-4</v>
      </c>
      <c r="J321" s="7">
        <v>1</v>
      </c>
      <c r="K321" t="s">
        <v>1583</v>
      </c>
      <c r="L321">
        <f>INDEX(Val_Min_CO2[],MATCH(Demanda_Interna[[#This Row],[Variaveis Decisão Transporte Silo-Mercado]],Val_Min_CO2[Variável],0),2)</f>
        <v>0</v>
      </c>
      <c r="M321">
        <f>INDEX(Val_min_Custo[],MATCH(Demanda_Interna[[#This Row],[Variaveis Decisão Transporte Silo-Mercado]],Val_min_Custo[Variável],0),2)</f>
        <v>0</v>
      </c>
      <c r="N321">
        <f>INDEX(ITERAC3[],MATCH(Demanda_Interna[[#This Row],[Variaveis Decisão Transporte Silo-Mercado]],ITERAC3[Variável],0),2)</f>
        <v>0</v>
      </c>
      <c r="O321">
        <f>INDEX(ITERAC6[],MATCH(Demanda_Interna[[#This Row],[Variaveis Decisão Transporte Silo-Mercado]],ITERAC6[Variável],0),2)</f>
        <v>0</v>
      </c>
      <c r="P321">
        <v>1.1200000000000001</v>
      </c>
      <c r="Q321" t="str">
        <f>Demanda_Interna[[#This Row],[Mercado]]&amp;Demanda_Interna[[#This Row],[Periodo]]</f>
        <v>Tocantins2</v>
      </c>
      <c r="R321">
        <v>1116.67</v>
      </c>
      <c r="S321" t="str">
        <f>Demanda_Interna[[#This Row],[Mercado Estado]]&amp;Demanda_Interna[[#This Row],[Estado Silo]]</f>
        <v>TOPR</v>
      </c>
      <c r="T321" s="7">
        <f>Demanda_Interna[[#This Row],[ICMS]]*Demanda_Interna[[#This Row],[Coluna1]]</f>
        <v>1250.6704000000002</v>
      </c>
      <c r="U321" t="str">
        <f>INDEX(Produtor_Silo[],MATCH(Demanda_Interna[[#This Row],[Silo]],Produtor_Silo[destino],0),3)</f>
        <v>TOLEDO-PR</v>
      </c>
    </row>
    <row r="322" spans="1:21" x14ac:dyDescent="0.25">
      <c r="A322" t="s">
        <v>1663</v>
      </c>
      <c r="B322">
        <v>2</v>
      </c>
      <c r="C322">
        <v>150837.6</v>
      </c>
      <c r="D322" t="s">
        <v>1664</v>
      </c>
      <c r="E322" t="s">
        <v>652</v>
      </c>
      <c r="F322">
        <v>2039315</v>
      </c>
      <c r="G322" s="7">
        <v>2039.3150000000001</v>
      </c>
      <c r="H322" t="s">
        <v>712</v>
      </c>
      <c r="I322" s="11">
        <v>2.05E-4</v>
      </c>
      <c r="J322" s="7">
        <v>1</v>
      </c>
      <c r="K322" t="s">
        <v>1599</v>
      </c>
      <c r="L322">
        <f>INDEX(Val_Min_CO2[],MATCH(Demanda_Interna[[#This Row],[Variaveis Decisão Transporte Silo-Mercado]],Val_Min_CO2[Variável],0),2)</f>
        <v>0</v>
      </c>
      <c r="M322">
        <f>INDEX(Val_min_Custo[],MATCH(Demanda_Interna[[#This Row],[Variaveis Decisão Transporte Silo-Mercado]],Val_min_Custo[Variável],0),2)</f>
        <v>0</v>
      </c>
      <c r="N322">
        <f>INDEX(ITERAC3[],MATCH(Demanda_Interna[[#This Row],[Variaveis Decisão Transporte Silo-Mercado]],ITERAC3[Variável],0),2)</f>
        <v>0</v>
      </c>
      <c r="O322">
        <f>INDEX(ITERAC6[],MATCH(Demanda_Interna[[#This Row],[Variaveis Decisão Transporte Silo-Mercado]],ITERAC6[Variável],0),2)</f>
        <v>0</v>
      </c>
      <c r="P322">
        <v>1.1200000000000001</v>
      </c>
      <c r="Q322" t="str">
        <f>Demanda_Interna[[#This Row],[Mercado]]&amp;Demanda_Interna[[#This Row],[Periodo]]</f>
        <v>Tocantins2</v>
      </c>
      <c r="R322">
        <v>1116.67</v>
      </c>
      <c r="S322" t="str">
        <f>Demanda_Interna[[#This Row],[Mercado Estado]]&amp;Demanda_Interna[[#This Row],[Estado Silo]]</f>
        <v>TOPR</v>
      </c>
      <c r="T322" s="7">
        <f>Demanda_Interna[[#This Row],[ICMS]]*Demanda_Interna[[#This Row],[Coluna1]]</f>
        <v>1250.6704000000002</v>
      </c>
      <c r="U322" t="str">
        <f>INDEX(Produtor_Silo[],MATCH(Demanda_Interna[[#This Row],[Silo]],Produtor_Silo[destino],0),3)</f>
        <v>TOLEDO-PR</v>
      </c>
    </row>
    <row r="323" spans="1:21" x14ac:dyDescent="0.25">
      <c r="A323" t="s">
        <v>1663</v>
      </c>
      <c r="B323">
        <v>2</v>
      </c>
      <c r="C323">
        <v>150837.6</v>
      </c>
      <c r="D323" t="s">
        <v>1664</v>
      </c>
      <c r="E323" t="s">
        <v>644</v>
      </c>
      <c r="F323">
        <v>1126520</v>
      </c>
      <c r="G323" s="7">
        <v>1126.52</v>
      </c>
      <c r="H323" t="s">
        <v>720</v>
      </c>
      <c r="I323" s="11">
        <v>2.63E-4</v>
      </c>
      <c r="J323" s="7">
        <v>0.6</v>
      </c>
      <c r="K323" t="s">
        <v>1615</v>
      </c>
      <c r="L323">
        <f>INDEX(Val_Min_CO2[],MATCH(Demanda_Interna[[#This Row],[Variaveis Decisão Transporte Silo-Mercado]],Val_Min_CO2[Variável],0),2)</f>
        <v>0</v>
      </c>
      <c r="M323">
        <f>INDEX(Val_min_Custo[],MATCH(Demanda_Interna[[#This Row],[Variaveis Decisão Transporte Silo-Mercado]],Val_min_Custo[Variável],0),2)</f>
        <v>0</v>
      </c>
      <c r="N323">
        <f>INDEX(ITERAC3[],MATCH(Demanda_Interna[[#This Row],[Variaveis Decisão Transporte Silo-Mercado]],ITERAC3[Variável],0),2)</f>
        <v>0</v>
      </c>
      <c r="O323">
        <f>INDEX(ITERAC6[],MATCH(Demanda_Interna[[#This Row],[Variaveis Decisão Transporte Silo-Mercado]],ITERAC6[Variável],0),2)</f>
        <v>0</v>
      </c>
      <c r="P323">
        <v>1.1200000000000001</v>
      </c>
      <c r="Q323" t="str">
        <f>Demanda_Interna[[#This Row],[Mercado]]&amp;Demanda_Interna[[#This Row],[Periodo]]</f>
        <v>Tocantins2</v>
      </c>
      <c r="R323">
        <v>1116.67</v>
      </c>
      <c r="S323" t="str">
        <f>Demanda_Interna[[#This Row],[Mercado Estado]]&amp;Demanda_Interna[[#This Row],[Estado Silo]]</f>
        <v>TOMG</v>
      </c>
      <c r="T323" s="7">
        <f>Demanda_Interna[[#This Row],[ICMS]]*Demanda_Interna[[#This Row],[Coluna1]]</f>
        <v>1250.6704000000002</v>
      </c>
      <c r="U323" t="str">
        <f>INDEX(Produtor_Silo[],MATCH(Demanda_Interna[[#This Row],[Silo]],Produtor_Silo[destino],0),3)</f>
        <v>UBERLÂNDIA-MG</v>
      </c>
    </row>
    <row r="324" spans="1:21" x14ac:dyDescent="0.25">
      <c r="A324" t="s">
        <v>1663</v>
      </c>
      <c r="B324">
        <v>2</v>
      </c>
      <c r="C324">
        <v>150837.6</v>
      </c>
      <c r="D324" t="s">
        <v>1664</v>
      </c>
      <c r="E324" t="s">
        <v>645</v>
      </c>
      <c r="F324">
        <v>1126106</v>
      </c>
      <c r="G324" s="7">
        <v>1126.106</v>
      </c>
      <c r="H324" t="s">
        <v>720</v>
      </c>
      <c r="I324" s="11">
        <v>2.63E-4</v>
      </c>
      <c r="J324" s="7">
        <v>0.6</v>
      </c>
      <c r="K324" t="s">
        <v>1631</v>
      </c>
      <c r="L324">
        <f>INDEX(Val_Min_CO2[],MATCH(Demanda_Interna[[#This Row],[Variaveis Decisão Transporte Silo-Mercado]],Val_Min_CO2[Variável],0),2)</f>
        <v>0</v>
      </c>
      <c r="M324">
        <f>INDEX(Val_min_Custo[],MATCH(Demanda_Interna[[#This Row],[Variaveis Decisão Transporte Silo-Mercado]],Val_min_Custo[Variável],0),2)</f>
        <v>0</v>
      </c>
      <c r="N324">
        <f>INDEX(ITERAC3[],MATCH(Demanda_Interna[[#This Row],[Variaveis Decisão Transporte Silo-Mercado]],ITERAC3[Variável],0),2)</f>
        <v>0</v>
      </c>
      <c r="O324">
        <f>INDEX(ITERAC6[],MATCH(Demanda_Interna[[#This Row],[Variaveis Decisão Transporte Silo-Mercado]],ITERAC6[Variável],0),2)</f>
        <v>0</v>
      </c>
      <c r="P324">
        <v>1.1200000000000001</v>
      </c>
      <c r="Q324" t="str">
        <f>Demanda_Interna[[#This Row],[Mercado]]&amp;Demanda_Interna[[#This Row],[Periodo]]</f>
        <v>Tocantins2</v>
      </c>
      <c r="R324">
        <v>1116.67</v>
      </c>
      <c r="S324" t="str">
        <f>Demanda_Interna[[#This Row],[Mercado Estado]]&amp;Demanda_Interna[[#This Row],[Estado Silo]]</f>
        <v>TOMG</v>
      </c>
      <c r="T324" s="7">
        <f>Demanda_Interna[[#This Row],[ICMS]]*Demanda_Interna[[#This Row],[Coluna1]]</f>
        <v>1250.6704000000002</v>
      </c>
      <c r="U324" t="str">
        <f>INDEX(Produtor_Silo[],MATCH(Demanda_Interna[[#This Row],[Silo]],Produtor_Silo[destino],0),3)</f>
        <v>UBERLÂNDIA-MG</v>
      </c>
    </row>
    <row r="325" spans="1:21" x14ac:dyDescent="0.25">
      <c r="A325" t="s">
        <v>1663</v>
      </c>
      <c r="B325">
        <v>2</v>
      </c>
      <c r="C325">
        <v>150837.6</v>
      </c>
      <c r="D325" t="s">
        <v>1664</v>
      </c>
      <c r="E325" t="s">
        <v>646</v>
      </c>
      <c r="F325">
        <v>1125367</v>
      </c>
      <c r="G325" s="7">
        <v>1125.367</v>
      </c>
      <c r="H325" t="s">
        <v>720</v>
      </c>
      <c r="I325" s="11">
        <v>2.63E-4</v>
      </c>
      <c r="J325" s="7">
        <v>0.6</v>
      </c>
      <c r="K325" t="s">
        <v>1647</v>
      </c>
      <c r="L325">
        <f>INDEX(Val_Min_CO2[],MATCH(Demanda_Interna[[#This Row],[Variaveis Decisão Transporte Silo-Mercado]],Val_Min_CO2[Variável],0),2)</f>
        <v>0</v>
      </c>
      <c r="M325">
        <f>INDEX(Val_min_Custo[],MATCH(Demanda_Interna[[#This Row],[Variaveis Decisão Transporte Silo-Mercado]],Val_min_Custo[Variável],0),2)</f>
        <v>0</v>
      </c>
      <c r="N325">
        <f>INDEX(ITERAC3[],MATCH(Demanda_Interna[[#This Row],[Variaveis Decisão Transporte Silo-Mercado]],ITERAC3[Variável],0),2)</f>
        <v>0</v>
      </c>
      <c r="O325">
        <f>INDEX(ITERAC6[],MATCH(Demanda_Interna[[#This Row],[Variaveis Decisão Transporte Silo-Mercado]],ITERAC6[Variável],0),2)</f>
        <v>0</v>
      </c>
      <c r="P325">
        <v>1.1200000000000001</v>
      </c>
      <c r="Q325" t="str">
        <f>Demanda_Interna[[#This Row],[Mercado]]&amp;Demanda_Interna[[#This Row],[Periodo]]</f>
        <v>Tocantins2</v>
      </c>
      <c r="R325">
        <v>1116.67</v>
      </c>
      <c r="S325" t="str">
        <f>Demanda_Interna[[#This Row],[Mercado Estado]]&amp;Demanda_Interna[[#This Row],[Estado Silo]]</f>
        <v>TOMG</v>
      </c>
      <c r="T325" s="7">
        <f>Demanda_Interna[[#This Row],[ICMS]]*Demanda_Interna[[#This Row],[Coluna1]]</f>
        <v>1250.6704000000002</v>
      </c>
      <c r="U325" t="str">
        <f>INDEX(Produtor_Silo[],MATCH(Demanda_Interna[[#This Row],[Silo]],Produtor_Silo[destino],0),3)</f>
        <v>UBERLÂNDIA-MG</v>
      </c>
    </row>
    <row r="326" spans="1:21" x14ac:dyDescent="0.25">
      <c r="A326" t="s">
        <v>736</v>
      </c>
      <c r="B326">
        <v>1</v>
      </c>
      <c r="C326">
        <v>1058191</v>
      </c>
      <c r="D326" t="s">
        <v>737</v>
      </c>
      <c r="E326" t="s">
        <v>617</v>
      </c>
      <c r="F326">
        <v>1846993</v>
      </c>
      <c r="G326" s="7">
        <v>1846.9929999999999</v>
      </c>
      <c r="H326" t="s">
        <v>705</v>
      </c>
      <c r="I326" s="11">
        <v>2.63E-4</v>
      </c>
      <c r="J326" s="7">
        <v>0.6</v>
      </c>
      <c r="K326" t="s">
        <v>494</v>
      </c>
      <c r="L326">
        <f>INDEX(Val_Min_CO2[],MATCH(Demanda_Interna[[#This Row],[Variaveis Decisão Transporte Silo-Mercado]],Val_Min_CO2[Variável],0),2)</f>
        <v>0</v>
      </c>
      <c r="M326">
        <f>INDEX(Val_min_Custo[],MATCH(Demanda_Interna[[#This Row],[Variaveis Decisão Transporte Silo-Mercado]],Val_min_Custo[Variável],0),2)</f>
        <v>0</v>
      </c>
      <c r="N326">
        <f>INDEX(ITERAC3[],MATCH(Demanda_Interna[[#This Row],[Variaveis Decisão Transporte Silo-Mercado]],ITERAC3[Variável],0),2)</f>
        <v>0</v>
      </c>
      <c r="O326">
        <f>INDEX(ITERAC6[],MATCH(Demanda_Interna[[#This Row],[Variaveis Decisão Transporte Silo-Mercado]],ITERAC6[Variável],0),2)</f>
        <v>0</v>
      </c>
      <c r="P326">
        <v>1.07</v>
      </c>
      <c r="Q326" t="str">
        <f>Demanda_Interna[[#This Row],[Mercado]]&amp;Demanda_Interna[[#This Row],[Periodo]]</f>
        <v>São Paulo1</v>
      </c>
      <c r="R326">
        <v>1110</v>
      </c>
      <c r="S326" t="str">
        <f>Demanda_Interna[[#This Row],[Mercado Estado]]&amp;Demanda_Interna[[#This Row],[Estado Silo]]</f>
        <v>SPMT</v>
      </c>
      <c r="T326" s="7">
        <f>Demanda_Interna[[#This Row],[ICMS]]*Demanda_Interna[[#This Row],[Coluna1]]</f>
        <v>1187.7</v>
      </c>
      <c r="U326" t="str">
        <f>INDEX(Produtor_Silo[],MATCH(Demanda_Interna[[#This Row],[Silo]],Produtor_Silo[destino],0),3)</f>
        <v>CAMPO NOVO DO PARECIS-MT</v>
      </c>
    </row>
    <row r="327" spans="1:21" x14ac:dyDescent="0.25">
      <c r="A327" t="s">
        <v>736</v>
      </c>
      <c r="B327">
        <v>1</v>
      </c>
      <c r="C327">
        <v>1058191</v>
      </c>
      <c r="D327" t="s">
        <v>737</v>
      </c>
      <c r="E327" t="s">
        <v>618</v>
      </c>
      <c r="F327">
        <v>1921546</v>
      </c>
      <c r="G327" s="7">
        <v>1921.546</v>
      </c>
      <c r="H327" t="s">
        <v>705</v>
      </c>
      <c r="I327" s="11">
        <v>2.63E-4</v>
      </c>
      <c r="J327" s="7">
        <v>0.6</v>
      </c>
      <c r="K327" t="s">
        <v>496</v>
      </c>
      <c r="L327">
        <f>INDEX(Val_Min_CO2[],MATCH(Demanda_Interna[[#This Row],[Variaveis Decisão Transporte Silo-Mercado]],Val_Min_CO2[Variável],0),2)</f>
        <v>0</v>
      </c>
      <c r="M327">
        <f>INDEX(Val_min_Custo[],MATCH(Demanda_Interna[[#This Row],[Variaveis Decisão Transporte Silo-Mercado]],Val_min_Custo[Variável],0),2)</f>
        <v>0</v>
      </c>
      <c r="N327">
        <f>INDEX(ITERAC3[],MATCH(Demanda_Interna[[#This Row],[Variaveis Decisão Transporte Silo-Mercado]],ITERAC3[Variável],0),2)</f>
        <v>0</v>
      </c>
      <c r="O327">
        <f>INDEX(ITERAC6[],MATCH(Demanda_Interna[[#This Row],[Variaveis Decisão Transporte Silo-Mercado]],ITERAC6[Variável],0),2)</f>
        <v>0</v>
      </c>
      <c r="P327">
        <v>1.07</v>
      </c>
      <c r="Q327" t="str">
        <f>Demanda_Interna[[#This Row],[Mercado]]&amp;Demanda_Interna[[#This Row],[Periodo]]</f>
        <v>São Paulo1</v>
      </c>
      <c r="R327">
        <v>1110</v>
      </c>
      <c r="S327" t="str">
        <f>Demanda_Interna[[#This Row],[Mercado Estado]]&amp;Demanda_Interna[[#This Row],[Estado Silo]]</f>
        <v>SPMT</v>
      </c>
      <c r="T327" s="7">
        <f>Demanda_Interna[[#This Row],[ICMS]]*Demanda_Interna[[#This Row],[Coluna1]]</f>
        <v>1187.7</v>
      </c>
      <c r="U327" t="str">
        <f>INDEX(Produtor_Silo[],MATCH(Demanda_Interna[[#This Row],[Silo]],Produtor_Silo[destino],0),3)</f>
        <v>CAMPO NOVO DO PARECIS-MT</v>
      </c>
    </row>
    <row r="328" spans="1:21" x14ac:dyDescent="0.25">
      <c r="A328" t="s">
        <v>736</v>
      </c>
      <c r="B328">
        <v>1</v>
      </c>
      <c r="C328">
        <v>1058191</v>
      </c>
      <c r="D328" t="s">
        <v>737</v>
      </c>
      <c r="E328" t="s">
        <v>619</v>
      </c>
      <c r="F328">
        <v>1846814</v>
      </c>
      <c r="G328" s="7">
        <v>1846.8140000000001</v>
      </c>
      <c r="H328" t="s">
        <v>705</v>
      </c>
      <c r="I328" s="11">
        <v>2.63E-4</v>
      </c>
      <c r="J328" s="7">
        <v>0.6</v>
      </c>
      <c r="K328" t="s">
        <v>498</v>
      </c>
      <c r="L328">
        <f>INDEX(Val_Min_CO2[],MATCH(Demanda_Interna[[#This Row],[Variaveis Decisão Transporte Silo-Mercado]],Val_Min_CO2[Variável],0),2)</f>
        <v>0</v>
      </c>
      <c r="M328">
        <f>INDEX(Val_min_Custo[],MATCH(Demanda_Interna[[#This Row],[Variaveis Decisão Transporte Silo-Mercado]],Val_min_Custo[Variável],0),2)</f>
        <v>0</v>
      </c>
      <c r="N328">
        <f>INDEX(ITERAC3[],MATCH(Demanda_Interna[[#This Row],[Variaveis Decisão Transporte Silo-Mercado]],ITERAC3[Variável],0),2)</f>
        <v>0</v>
      </c>
      <c r="O328">
        <f>INDEX(ITERAC6[],MATCH(Demanda_Interna[[#This Row],[Variaveis Decisão Transporte Silo-Mercado]],ITERAC6[Variável],0),2)</f>
        <v>0</v>
      </c>
      <c r="P328">
        <v>1.07</v>
      </c>
      <c r="Q328" t="str">
        <f>Demanda_Interna[[#This Row],[Mercado]]&amp;Demanda_Interna[[#This Row],[Periodo]]</f>
        <v>São Paulo1</v>
      </c>
      <c r="R328">
        <v>1110</v>
      </c>
      <c r="S328" t="str">
        <f>Demanda_Interna[[#This Row],[Mercado Estado]]&amp;Demanda_Interna[[#This Row],[Estado Silo]]</f>
        <v>SPMT</v>
      </c>
      <c r="T328" s="7">
        <f>Demanda_Interna[[#This Row],[ICMS]]*Demanda_Interna[[#This Row],[Coluna1]]</f>
        <v>1187.7</v>
      </c>
      <c r="U328" t="str">
        <f>INDEX(Produtor_Silo[],MATCH(Demanda_Interna[[#This Row],[Silo]],Produtor_Silo[destino],0),3)</f>
        <v>CAMPO NOVO DO PARECIS-MT</v>
      </c>
    </row>
    <row r="329" spans="1:21" x14ac:dyDescent="0.25">
      <c r="A329" t="s">
        <v>736</v>
      </c>
      <c r="B329">
        <v>1</v>
      </c>
      <c r="C329">
        <v>1058191</v>
      </c>
      <c r="D329" t="s">
        <v>737</v>
      </c>
      <c r="E329" t="s">
        <v>647</v>
      </c>
      <c r="F329">
        <v>924572</v>
      </c>
      <c r="G329" s="7">
        <v>924.572</v>
      </c>
      <c r="H329" t="s">
        <v>712</v>
      </c>
      <c r="I329" s="11">
        <v>2.05E-4</v>
      </c>
      <c r="J329" s="7">
        <v>1</v>
      </c>
      <c r="K329" t="s">
        <v>500</v>
      </c>
      <c r="L329">
        <f>INDEX(Val_Min_CO2[],MATCH(Demanda_Interna[[#This Row],[Variaveis Decisão Transporte Silo-Mercado]],Val_Min_CO2[Variável],0),2)</f>
        <v>0</v>
      </c>
      <c r="M329">
        <f>INDEX(Val_min_Custo[],MATCH(Demanda_Interna[[#This Row],[Variaveis Decisão Transporte Silo-Mercado]],Val_min_Custo[Variável],0),2)</f>
        <v>0</v>
      </c>
      <c r="N329">
        <f>INDEX(ITERAC3[],MATCH(Demanda_Interna[[#This Row],[Variaveis Decisão Transporte Silo-Mercado]],ITERAC3[Variável],0),2)</f>
        <v>0</v>
      </c>
      <c r="O329">
        <f>INDEX(ITERAC6[],MATCH(Demanda_Interna[[#This Row],[Variaveis Decisão Transporte Silo-Mercado]],ITERAC6[Variável],0),2)</f>
        <v>0</v>
      </c>
      <c r="P329">
        <v>1.1200000000000001</v>
      </c>
      <c r="Q329" t="str">
        <f>Demanda_Interna[[#This Row],[Mercado]]&amp;Demanda_Interna[[#This Row],[Periodo]]</f>
        <v>São Paulo1</v>
      </c>
      <c r="R329">
        <v>1110</v>
      </c>
      <c r="S329" t="str">
        <f>Demanda_Interna[[#This Row],[Mercado Estado]]&amp;Demanda_Interna[[#This Row],[Estado Silo]]</f>
        <v>SPPR</v>
      </c>
      <c r="T329" s="7">
        <f>Demanda_Interna[[#This Row],[ICMS]]*Demanda_Interna[[#This Row],[Coluna1]]</f>
        <v>1243.2</v>
      </c>
      <c r="U329" t="str">
        <f>INDEX(Produtor_Silo[],MATCH(Demanda_Interna[[#This Row],[Silo]],Produtor_Silo[destino],0),3)</f>
        <v>CASCAVEL-PR</v>
      </c>
    </row>
    <row r="330" spans="1:21" x14ac:dyDescent="0.25">
      <c r="A330" t="s">
        <v>736</v>
      </c>
      <c r="B330">
        <v>1</v>
      </c>
      <c r="C330">
        <v>1058191</v>
      </c>
      <c r="D330" t="s">
        <v>737</v>
      </c>
      <c r="E330" t="s">
        <v>648</v>
      </c>
      <c r="F330">
        <v>923162</v>
      </c>
      <c r="G330" s="7">
        <v>923.16200000000003</v>
      </c>
      <c r="H330" t="s">
        <v>712</v>
      </c>
      <c r="I330" s="11">
        <v>2.05E-4</v>
      </c>
      <c r="J330" s="7">
        <v>1</v>
      </c>
      <c r="K330" t="s">
        <v>502</v>
      </c>
      <c r="L330">
        <f>INDEX(Val_Min_CO2[],MATCH(Demanda_Interna[[#This Row],[Variaveis Decisão Transporte Silo-Mercado]],Val_Min_CO2[Variável],0),2)</f>
        <v>0</v>
      </c>
      <c r="M330">
        <f>INDEX(Val_min_Custo[],MATCH(Demanda_Interna[[#This Row],[Variaveis Decisão Transporte Silo-Mercado]],Val_min_Custo[Variável],0),2)</f>
        <v>0</v>
      </c>
      <c r="N330">
        <f>INDEX(ITERAC3[],MATCH(Demanda_Interna[[#This Row],[Variaveis Decisão Transporte Silo-Mercado]],ITERAC3[Variável],0),2)</f>
        <v>0</v>
      </c>
      <c r="O330">
        <f>INDEX(ITERAC6[],MATCH(Demanda_Interna[[#This Row],[Variaveis Decisão Transporte Silo-Mercado]],ITERAC6[Variável],0),2)</f>
        <v>0</v>
      </c>
      <c r="P330">
        <v>1.1200000000000001</v>
      </c>
      <c r="Q330" t="str">
        <f>Demanda_Interna[[#This Row],[Mercado]]&amp;Demanda_Interna[[#This Row],[Periodo]]</f>
        <v>São Paulo1</v>
      </c>
      <c r="R330">
        <v>1110</v>
      </c>
      <c r="S330" t="str">
        <f>Demanda_Interna[[#This Row],[Mercado Estado]]&amp;Demanda_Interna[[#This Row],[Estado Silo]]</f>
        <v>SPPR</v>
      </c>
      <c r="T330" s="7">
        <f>Demanda_Interna[[#This Row],[ICMS]]*Demanda_Interna[[#This Row],[Coluna1]]</f>
        <v>1243.2</v>
      </c>
      <c r="U330" t="str">
        <f>INDEX(Produtor_Silo[],MATCH(Demanda_Interna[[#This Row],[Silo]],Produtor_Silo[destino],0),3)</f>
        <v>CASCAVEL-PR</v>
      </c>
    </row>
    <row r="331" spans="1:21" x14ac:dyDescent="0.25">
      <c r="A331" t="s">
        <v>736</v>
      </c>
      <c r="B331">
        <v>1</v>
      </c>
      <c r="C331">
        <v>1058191</v>
      </c>
      <c r="D331" t="s">
        <v>737</v>
      </c>
      <c r="E331" t="s">
        <v>649</v>
      </c>
      <c r="F331">
        <v>920896</v>
      </c>
      <c r="G331" s="7">
        <v>920.89599999999996</v>
      </c>
      <c r="H331" t="s">
        <v>712</v>
      </c>
      <c r="I331" s="11">
        <v>2.05E-4</v>
      </c>
      <c r="J331" s="7">
        <v>1</v>
      </c>
      <c r="K331" t="s">
        <v>504</v>
      </c>
      <c r="L331">
        <f>INDEX(Val_Min_CO2[],MATCH(Demanda_Interna[[#This Row],[Variaveis Decisão Transporte Silo-Mercado]],Val_Min_CO2[Variável],0),2)</f>
        <v>0</v>
      </c>
      <c r="M331">
        <f>INDEX(Val_min_Custo[],MATCH(Demanda_Interna[[#This Row],[Variaveis Decisão Transporte Silo-Mercado]],Val_min_Custo[Variável],0),2)</f>
        <v>0</v>
      </c>
      <c r="N331">
        <f>INDEX(ITERAC3[],MATCH(Demanda_Interna[[#This Row],[Variaveis Decisão Transporte Silo-Mercado]],ITERAC3[Variável],0),2)</f>
        <v>0</v>
      </c>
      <c r="O331">
        <f>INDEX(ITERAC6[],MATCH(Demanda_Interna[[#This Row],[Variaveis Decisão Transporte Silo-Mercado]],ITERAC6[Variável],0),2)</f>
        <v>0</v>
      </c>
      <c r="P331">
        <v>1.1200000000000001</v>
      </c>
      <c r="Q331" t="str">
        <f>Demanda_Interna[[#This Row],[Mercado]]&amp;Demanda_Interna[[#This Row],[Periodo]]</f>
        <v>São Paulo1</v>
      </c>
      <c r="R331">
        <v>1110</v>
      </c>
      <c r="S331" t="str">
        <f>Demanda_Interna[[#This Row],[Mercado Estado]]&amp;Demanda_Interna[[#This Row],[Estado Silo]]</f>
        <v>SPPR</v>
      </c>
      <c r="T331" s="7">
        <f>Demanda_Interna[[#This Row],[ICMS]]*Demanda_Interna[[#This Row],[Coluna1]]</f>
        <v>1243.2</v>
      </c>
      <c r="U331" t="str">
        <f>INDEX(Produtor_Silo[],MATCH(Demanda_Interna[[#This Row],[Silo]],Produtor_Silo[destino],0),3)</f>
        <v>CASCAVEL-PR</v>
      </c>
    </row>
    <row r="332" spans="1:21" x14ac:dyDescent="0.25">
      <c r="A332" t="s">
        <v>736</v>
      </c>
      <c r="B332">
        <v>1</v>
      </c>
      <c r="C332">
        <v>1058191</v>
      </c>
      <c r="D332" t="s">
        <v>737</v>
      </c>
      <c r="E332" t="s">
        <v>635</v>
      </c>
      <c r="F332">
        <v>1011787</v>
      </c>
      <c r="G332" s="7">
        <v>1011.787</v>
      </c>
      <c r="H332" t="s">
        <v>715</v>
      </c>
      <c r="I332" s="11">
        <v>2.05E-4</v>
      </c>
      <c r="J332" s="7">
        <v>1</v>
      </c>
      <c r="K332" t="s">
        <v>506</v>
      </c>
      <c r="L332">
        <f>INDEX(Val_Min_CO2[],MATCH(Demanda_Interna[[#This Row],[Variaveis Decisão Transporte Silo-Mercado]],Val_Min_CO2[Variável],0),2)</f>
        <v>0</v>
      </c>
      <c r="M332">
        <f>INDEX(Val_min_Custo[],MATCH(Demanda_Interna[[#This Row],[Variaveis Decisão Transporte Silo-Mercado]],Val_min_Custo[Variável],0),2)</f>
        <v>0</v>
      </c>
      <c r="N332">
        <f>INDEX(ITERAC3[],MATCH(Demanda_Interna[[#This Row],[Variaveis Decisão Transporte Silo-Mercado]],ITERAC3[Variável],0),2)</f>
        <v>0</v>
      </c>
      <c r="O332">
        <f>INDEX(ITERAC6[],MATCH(Demanda_Interna[[#This Row],[Variaveis Decisão Transporte Silo-Mercado]],ITERAC6[Variável],0),2)</f>
        <v>0</v>
      </c>
      <c r="P332">
        <v>1.07</v>
      </c>
      <c r="Q332" t="str">
        <f>Demanda_Interna[[#This Row],[Mercado]]&amp;Demanda_Interna[[#This Row],[Periodo]]</f>
        <v>São Paulo1</v>
      </c>
      <c r="R332">
        <v>1110</v>
      </c>
      <c r="S332" t="str">
        <f>Demanda_Interna[[#This Row],[Mercado Estado]]&amp;Demanda_Interna[[#This Row],[Estado Silo]]</f>
        <v>SPMS</v>
      </c>
      <c r="T332" s="7">
        <f>Demanda_Interna[[#This Row],[ICMS]]*Demanda_Interna[[#This Row],[Coluna1]]</f>
        <v>1187.7</v>
      </c>
      <c r="U332" t="str">
        <f>INDEX(Produtor_Silo[],MATCH(Demanda_Interna[[#This Row],[Silo]],Produtor_Silo[destino],0),3)</f>
        <v>DOURADOS-MS</v>
      </c>
    </row>
    <row r="333" spans="1:21" x14ac:dyDescent="0.25">
      <c r="A333" t="s">
        <v>736</v>
      </c>
      <c r="B333">
        <v>1</v>
      </c>
      <c r="C333">
        <v>1058191</v>
      </c>
      <c r="D333" t="s">
        <v>737</v>
      </c>
      <c r="E333" t="s">
        <v>636</v>
      </c>
      <c r="F333">
        <v>989019</v>
      </c>
      <c r="G333" s="7">
        <v>989.01900000000001</v>
      </c>
      <c r="H333" t="s">
        <v>715</v>
      </c>
      <c r="I333" s="11">
        <v>2.05E-4</v>
      </c>
      <c r="J333" s="7">
        <v>1</v>
      </c>
      <c r="K333" t="s">
        <v>508</v>
      </c>
      <c r="L333">
        <f>INDEX(Val_Min_CO2[],MATCH(Demanda_Interna[[#This Row],[Variaveis Decisão Transporte Silo-Mercado]],Val_Min_CO2[Variável],0),2)</f>
        <v>0</v>
      </c>
      <c r="M333">
        <f>INDEX(Val_min_Custo[],MATCH(Demanda_Interna[[#This Row],[Variaveis Decisão Transporte Silo-Mercado]],Val_min_Custo[Variável],0),2)</f>
        <v>0</v>
      </c>
      <c r="N333">
        <f>INDEX(ITERAC3[],MATCH(Demanda_Interna[[#This Row],[Variaveis Decisão Transporte Silo-Mercado]],ITERAC3[Variável],0),2)</f>
        <v>0</v>
      </c>
      <c r="O333">
        <f>INDEX(ITERAC6[],MATCH(Demanda_Interna[[#This Row],[Variaveis Decisão Transporte Silo-Mercado]],ITERAC6[Variável],0),2)</f>
        <v>0</v>
      </c>
      <c r="P333">
        <v>1.07</v>
      </c>
      <c r="Q333" t="str">
        <f>Demanda_Interna[[#This Row],[Mercado]]&amp;Demanda_Interna[[#This Row],[Periodo]]</f>
        <v>São Paulo1</v>
      </c>
      <c r="R333">
        <v>1110</v>
      </c>
      <c r="S333" t="str">
        <f>Demanda_Interna[[#This Row],[Mercado Estado]]&amp;Demanda_Interna[[#This Row],[Estado Silo]]</f>
        <v>SPMS</v>
      </c>
      <c r="T333" s="7">
        <f>Demanda_Interna[[#This Row],[ICMS]]*Demanda_Interna[[#This Row],[Coluna1]]</f>
        <v>1187.7</v>
      </c>
      <c r="U333" t="str">
        <f>INDEX(Produtor_Silo[],MATCH(Demanda_Interna[[#This Row],[Silo]],Produtor_Silo[destino],0),3)</f>
        <v>DOURADOS-MS</v>
      </c>
    </row>
    <row r="334" spans="1:21" x14ac:dyDescent="0.25">
      <c r="A334" t="s">
        <v>736</v>
      </c>
      <c r="B334">
        <v>1</v>
      </c>
      <c r="C334">
        <v>1058191</v>
      </c>
      <c r="D334" t="s">
        <v>737</v>
      </c>
      <c r="E334" t="s">
        <v>637</v>
      </c>
      <c r="F334">
        <v>1005935</v>
      </c>
      <c r="G334" s="7">
        <v>1005.9349999999999</v>
      </c>
      <c r="H334" t="s">
        <v>715</v>
      </c>
      <c r="I334" s="11">
        <v>2.05E-4</v>
      </c>
      <c r="J334" s="7">
        <v>1</v>
      </c>
      <c r="K334" t="s">
        <v>510</v>
      </c>
      <c r="L334">
        <f>INDEX(Val_Min_CO2[],MATCH(Demanda_Interna[[#This Row],[Variaveis Decisão Transporte Silo-Mercado]],Val_Min_CO2[Variável],0),2)</f>
        <v>0</v>
      </c>
      <c r="M334">
        <f>INDEX(Val_min_Custo[],MATCH(Demanda_Interna[[#This Row],[Variaveis Decisão Transporte Silo-Mercado]],Val_min_Custo[Variável],0),2)</f>
        <v>0</v>
      </c>
      <c r="N334">
        <f>INDEX(ITERAC3[],MATCH(Demanda_Interna[[#This Row],[Variaveis Decisão Transporte Silo-Mercado]],ITERAC3[Variável],0),2)</f>
        <v>0</v>
      </c>
      <c r="O334">
        <f>INDEX(ITERAC6[],MATCH(Demanda_Interna[[#This Row],[Variaveis Decisão Transporte Silo-Mercado]],ITERAC6[Variável],0),2)</f>
        <v>0</v>
      </c>
      <c r="P334">
        <v>1.07</v>
      </c>
      <c r="Q334" t="str">
        <f>Demanda_Interna[[#This Row],[Mercado]]&amp;Demanda_Interna[[#This Row],[Periodo]]</f>
        <v>São Paulo1</v>
      </c>
      <c r="R334">
        <v>1110</v>
      </c>
      <c r="S334" t="str">
        <f>Demanda_Interna[[#This Row],[Mercado Estado]]&amp;Demanda_Interna[[#This Row],[Estado Silo]]</f>
        <v>SPMS</v>
      </c>
      <c r="T334" s="7">
        <f>Demanda_Interna[[#This Row],[ICMS]]*Demanda_Interna[[#This Row],[Coluna1]]</f>
        <v>1187.7</v>
      </c>
      <c r="U334" t="str">
        <f>INDEX(Produtor_Silo[],MATCH(Demanda_Interna[[#This Row],[Silo]],Produtor_Silo[destino],0),3)</f>
        <v>DOURADOS-MS</v>
      </c>
    </row>
    <row r="335" spans="1:21" x14ac:dyDescent="0.25">
      <c r="A335" t="s">
        <v>736</v>
      </c>
      <c r="B335">
        <v>1</v>
      </c>
      <c r="C335">
        <v>1058191</v>
      </c>
      <c r="D335" t="s">
        <v>737</v>
      </c>
      <c r="E335" t="s">
        <v>629</v>
      </c>
      <c r="F335">
        <v>954027</v>
      </c>
      <c r="G335" s="7">
        <v>954.02700000000004</v>
      </c>
      <c r="H335" t="s">
        <v>718</v>
      </c>
      <c r="I335" s="11">
        <v>2.63E-4</v>
      </c>
      <c r="J335" s="7">
        <v>0.6</v>
      </c>
      <c r="K335" t="s">
        <v>512</v>
      </c>
      <c r="L335">
        <f>INDEX(Val_Min_CO2[],MATCH(Demanda_Interna[[#This Row],[Variaveis Decisão Transporte Silo-Mercado]],Val_Min_CO2[Variável],0),2)</f>
        <v>0</v>
      </c>
      <c r="M335">
        <f>INDEX(Val_min_Custo[],MATCH(Demanda_Interna[[#This Row],[Variaveis Decisão Transporte Silo-Mercado]],Val_min_Custo[Variável],0),2)</f>
        <v>794416</v>
      </c>
      <c r="N335">
        <f>INDEX(ITERAC3[],MATCH(Demanda_Interna[[#This Row],[Variaveis Decisão Transporte Silo-Mercado]],ITERAC3[Variável],0),2)</f>
        <v>388093</v>
      </c>
      <c r="O335">
        <f>INDEX(ITERAC6[],MATCH(Demanda_Interna[[#This Row],[Variaveis Decisão Transporte Silo-Mercado]],ITERAC6[Variável],0),2)</f>
        <v>794416</v>
      </c>
      <c r="P335">
        <v>1.07</v>
      </c>
      <c r="Q335" t="str">
        <f>Demanda_Interna[[#This Row],[Mercado]]&amp;Demanda_Interna[[#This Row],[Periodo]]</f>
        <v>São Paulo1</v>
      </c>
      <c r="R335">
        <v>1110</v>
      </c>
      <c r="S335" t="str">
        <f>Demanda_Interna[[#This Row],[Mercado Estado]]&amp;Demanda_Interna[[#This Row],[Estado Silo]]</f>
        <v>SPGO</v>
      </c>
      <c r="T335" s="7">
        <f>Demanda_Interna[[#This Row],[ICMS]]*Demanda_Interna[[#This Row],[Coluna1]]</f>
        <v>1187.7</v>
      </c>
      <c r="U335" t="str">
        <f>INDEX(Produtor_Silo[],MATCH(Demanda_Interna[[#This Row],[Silo]],Produtor_Silo[destino],0),3)</f>
        <v>JATAÍ-GO</v>
      </c>
    </row>
    <row r="336" spans="1:21" x14ac:dyDescent="0.25">
      <c r="A336" t="s">
        <v>736</v>
      </c>
      <c r="B336">
        <v>1</v>
      </c>
      <c r="C336">
        <v>1058191</v>
      </c>
      <c r="D336" t="s">
        <v>737</v>
      </c>
      <c r="E336" t="s">
        <v>630</v>
      </c>
      <c r="F336">
        <v>953608</v>
      </c>
      <c r="G336" s="7">
        <v>953.60799999999995</v>
      </c>
      <c r="H336" t="s">
        <v>718</v>
      </c>
      <c r="I336" s="11">
        <v>2.63E-4</v>
      </c>
      <c r="J336" s="7">
        <v>0.6</v>
      </c>
      <c r="K336" t="s">
        <v>514</v>
      </c>
      <c r="L336">
        <f>INDEX(Val_Min_CO2[],MATCH(Demanda_Interna[[#This Row],[Variaveis Decisão Transporte Silo-Mercado]],Val_Min_CO2[Variável],0),2)</f>
        <v>0</v>
      </c>
      <c r="M336">
        <f>INDEX(Val_min_Custo[],MATCH(Demanda_Interna[[#This Row],[Variaveis Decisão Transporte Silo-Mercado]],Val_min_Custo[Variável],0),2)</f>
        <v>0</v>
      </c>
      <c r="N336">
        <f>INDEX(ITERAC3[],MATCH(Demanda_Interna[[#This Row],[Variaveis Decisão Transporte Silo-Mercado]],ITERAC3[Variável],0),2)</f>
        <v>0</v>
      </c>
      <c r="O336">
        <f>INDEX(ITERAC6[],MATCH(Demanda_Interna[[#This Row],[Variaveis Decisão Transporte Silo-Mercado]],ITERAC6[Variável],0),2)</f>
        <v>0</v>
      </c>
      <c r="P336">
        <v>1.07</v>
      </c>
      <c r="Q336" t="str">
        <f>Demanda_Interna[[#This Row],[Mercado]]&amp;Demanda_Interna[[#This Row],[Periodo]]</f>
        <v>São Paulo1</v>
      </c>
      <c r="R336">
        <v>1110</v>
      </c>
      <c r="S336" t="str">
        <f>Demanda_Interna[[#This Row],[Mercado Estado]]&amp;Demanda_Interna[[#This Row],[Estado Silo]]</f>
        <v>SPGO</v>
      </c>
      <c r="T336" s="7">
        <f>Demanda_Interna[[#This Row],[ICMS]]*Demanda_Interna[[#This Row],[Coluna1]]</f>
        <v>1187.7</v>
      </c>
      <c r="U336" t="str">
        <f>INDEX(Produtor_Silo[],MATCH(Demanda_Interna[[#This Row],[Silo]],Produtor_Silo[destino],0),3)</f>
        <v>JATAÍ-GO</v>
      </c>
    </row>
    <row r="337" spans="1:21" x14ac:dyDescent="0.25">
      <c r="A337" t="s">
        <v>736</v>
      </c>
      <c r="B337">
        <v>1</v>
      </c>
      <c r="C337">
        <v>1058191</v>
      </c>
      <c r="D337" t="s">
        <v>737</v>
      </c>
      <c r="E337" t="s">
        <v>631</v>
      </c>
      <c r="F337">
        <v>950649</v>
      </c>
      <c r="G337" s="7">
        <v>950.649</v>
      </c>
      <c r="H337" t="s">
        <v>718</v>
      </c>
      <c r="I337" s="11">
        <v>2.63E-4</v>
      </c>
      <c r="J337" s="7">
        <v>0.6</v>
      </c>
      <c r="K337" t="s">
        <v>516</v>
      </c>
      <c r="L337">
        <f>INDEX(Val_Min_CO2[],MATCH(Demanda_Interna[[#This Row],[Variaveis Decisão Transporte Silo-Mercado]],Val_Min_CO2[Variável],0),2)</f>
        <v>98024.5</v>
      </c>
      <c r="M337">
        <f>INDEX(Val_min_Custo[],MATCH(Demanda_Interna[[#This Row],[Variaveis Decisão Transporte Silo-Mercado]],Val_min_Custo[Variável],0),2)</f>
        <v>0</v>
      </c>
      <c r="N337">
        <f>INDEX(ITERAC3[],MATCH(Demanda_Interna[[#This Row],[Variaveis Decisão Transporte Silo-Mercado]],ITERAC3[Variável],0),2)</f>
        <v>526232</v>
      </c>
      <c r="O337">
        <f>INDEX(ITERAC6[],MATCH(Demanda_Interna[[#This Row],[Variaveis Decisão Transporte Silo-Mercado]],ITERAC6[Variável],0),2)</f>
        <v>1.9798677000000002E-9</v>
      </c>
      <c r="P337">
        <v>1.07</v>
      </c>
      <c r="Q337" t="str">
        <f>Demanda_Interna[[#This Row],[Mercado]]&amp;Demanda_Interna[[#This Row],[Periodo]]</f>
        <v>São Paulo1</v>
      </c>
      <c r="R337">
        <v>1110</v>
      </c>
      <c r="S337" t="str">
        <f>Demanda_Interna[[#This Row],[Mercado Estado]]&amp;Demanda_Interna[[#This Row],[Estado Silo]]</f>
        <v>SPGO</v>
      </c>
      <c r="T337" s="7">
        <f>Demanda_Interna[[#This Row],[ICMS]]*Demanda_Interna[[#This Row],[Coluna1]]</f>
        <v>1187.7</v>
      </c>
      <c r="U337" t="str">
        <f>INDEX(Produtor_Silo[],MATCH(Demanda_Interna[[#This Row],[Silo]],Produtor_Silo[destino],0),3)</f>
        <v>JATAÍ-GO</v>
      </c>
    </row>
    <row r="338" spans="1:21" x14ac:dyDescent="0.25">
      <c r="A338" t="s">
        <v>736</v>
      </c>
      <c r="B338">
        <v>1</v>
      </c>
      <c r="C338">
        <v>1058191</v>
      </c>
      <c r="D338" t="s">
        <v>737</v>
      </c>
      <c r="E338" t="s">
        <v>638</v>
      </c>
      <c r="F338">
        <v>1021335</v>
      </c>
      <c r="G338" s="7">
        <v>1021.335</v>
      </c>
      <c r="H338" t="s">
        <v>715</v>
      </c>
      <c r="I338" s="11">
        <v>2.05E-4</v>
      </c>
      <c r="J338" s="7">
        <v>1</v>
      </c>
      <c r="K338" t="s">
        <v>518</v>
      </c>
      <c r="L338">
        <f>INDEX(Val_Min_CO2[],MATCH(Demanda_Interna[[#This Row],[Variaveis Decisão Transporte Silo-Mercado]],Val_Min_CO2[Variável],0),2)</f>
        <v>0</v>
      </c>
      <c r="M338">
        <f>INDEX(Val_min_Custo[],MATCH(Demanda_Interna[[#This Row],[Variaveis Decisão Transporte Silo-Mercado]],Val_min_Custo[Variável],0),2)</f>
        <v>0</v>
      </c>
      <c r="N338">
        <f>INDEX(ITERAC3[],MATCH(Demanda_Interna[[#This Row],[Variaveis Decisão Transporte Silo-Mercado]],ITERAC3[Variável],0),2)</f>
        <v>0</v>
      </c>
      <c r="O338">
        <f>INDEX(ITERAC6[],MATCH(Demanda_Interna[[#This Row],[Variaveis Decisão Transporte Silo-Mercado]],ITERAC6[Variável],0),2)</f>
        <v>0</v>
      </c>
      <c r="P338">
        <v>1.07</v>
      </c>
      <c r="Q338" t="str">
        <f>Demanda_Interna[[#This Row],[Mercado]]&amp;Demanda_Interna[[#This Row],[Periodo]]</f>
        <v>São Paulo1</v>
      </c>
      <c r="R338">
        <v>1110</v>
      </c>
      <c r="S338" t="str">
        <f>Demanda_Interna[[#This Row],[Mercado Estado]]&amp;Demanda_Interna[[#This Row],[Estado Silo]]</f>
        <v>SPMS</v>
      </c>
      <c r="T338" s="7">
        <f>Demanda_Interna[[#This Row],[ICMS]]*Demanda_Interna[[#This Row],[Coluna1]]</f>
        <v>1187.7</v>
      </c>
      <c r="U338" t="str">
        <f>INDEX(Produtor_Silo[],MATCH(Demanda_Interna[[#This Row],[Silo]],Produtor_Silo[destino],0),3)</f>
        <v>MARACAJU-MS</v>
      </c>
    </row>
    <row r="339" spans="1:21" x14ac:dyDescent="0.25">
      <c r="A339" t="s">
        <v>736</v>
      </c>
      <c r="B339">
        <v>1</v>
      </c>
      <c r="C339">
        <v>1058191</v>
      </c>
      <c r="D339" t="s">
        <v>737</v>
      </c>
      <c r="E339" t="s">
        <v>639</v>
      </c>
      <c r="F339">
        <v>1038627</v>
      </c>
      <c r="G339" s="7">
        <v>1038.627</v>
      </c>
      <c r="H339" t="s">
        <v>715</v>
      </c>
      <c r="I339" s="11">
        <v>2.05E-4</v>
      </c>
      <c r="J339" s="7">
        <v>1</v>
      </c>
      <c r="K339" t="s">
        <v>520</v>
      </c>
      <c r="L339">
        <f>INDEX(Val_Min_CO2[],MATCH(Demanda_Interna[[#This Row],[Variaveis Decisão Transporte Silo-Mercado]],Val_Min_CO2[Variável],0),2)</f>
        <v>0</v>
      </c>
      <c r="M339">
        <f>INDEX(Val_min_Custo[],MATCH(Demanda_Interna[[#This Row],[Variaveis Decisão Transporte Silo-Mercado]],Val_min_Custo[Variável],0),2)</f>
        <v>0</v>
      </c>
      <c r="N339">
        <f>INDEX(ITERAC3[],MATCH(Demanda_Interna[[#This Row],[Variaveis Decisão Transporte Silo-Mercado]],ITERAC3[Variável],0),2)</f>
        <v>0</v>
      </c>
      <c r="O339">
        <f>INDEX(ITERAC6[],MATCH(Demanda_Interna[[#This Row],[Variaveis Decisão Transporte Silo-Mercado]],ITERAC6[Variável],0),2)</f>
        <v>0</v>
      </c>
      <c r="P339">
        <v>1.07</v>
      </c>
      <c r="Q339" t="str">
        <f>Demanda_Interna[[#This Row],[Mercado]]&amp;Demanda_Interna[[#This Row],[Periodo]]</f>
        <v>São Paulo1</v>
      </c>
      <c r="R339">
        <v>1110</v>
      </c>
      <c r="S339" t="str">
        <f>Demanda_Interna[[#This Row],[Mercado Estado]]&amp;Demanda_Interna[[#This Row],[Estado Silo]]</f>
        <v>SPMS</v>
      </c>
      <c r="T339" s="7">
        <f>Demanda_Interna[[#This Row],[ICMS]]*Demanda_Interna[[#This Row],[Coluna1]]</f>
        <v>1187.7</v>
      </c>
      <c r="U339" t="str">
        <f>INDEX(Produtor_Silo[],MATCH(Demanda_Interna[[#This Row],[Silo]],Produtor_Silo[destino],0),3)</f>
        <v>MARACAJU-MS</v>
      </c>
    </row>
    <row r="340" spans="1:21" x14ac:dyDescent="0.25">
      <c r="A340" t="s">
        <v>736</v>
      </c>
      <c r="B340">
        <v>1</v>
      </c>
      <c r="C340">
        <v>1058191</v>
      </c>
      <c r="D340" t="s">
        <v>737</v>
      </c>
      <c r="E340" t="s">
        <v>640</v>
      </c>
      <c r="F340">
        <v>1011260</v>
      </c>
      <c r="G340" s="7">
        <v>1011.26</v>
      </c>
      <c r="H340" t="s">
        <v>715</v>
      </c>
      <c r="I340" s="11">
        <v>2.05E-4</v>
      </c>
      <c r="J340" s="7">
        <v>1</v>
      </c>
      <c r="K340" t="s">
        <v>522</v>
      </c>
      <c r="L340">
        <f>INDEX(Val_Min_CO2[],MATCH(Demanda_Interna[[#This Row],[Variaveis Decisão Transporte Silo-Mercado]],Val_Min_CO2[Variável],0),2)</f>
        <v>0</v>
      </c>
      <c r="M340">
        <f>INDEX(Val_min_Custo[],MATCH(Demanda_Interna[[#This Row],[Variaveis Decisão Transporte Silo-Mercado]],Val_min_Custo[Variável],0),2)</f>
        <v>0</v>
      </c>
      <c r="N340">
        <f>INDEX(ITERAC3[],MATCH(Demanda_Interna[[#This Row],[Variaveis Decisão Transporte Silo-Mercado]],ITERAC3[Variável],0),2)</f>
        <v>0</v>
      </c>
      <c r="O340">
        <f>INDEX(ITERAC6[],MATCH(Demanda_Interna[[#This Row],[Variaveis Decisão Transporte Silo-Mercado]],ITERAC6[Variável],0),2)</f>
        <v>0</v>
      </c>
      <c r="P340">
        <v>1.07</v>
      </c>
      <c r="Q340" t="str">
        <f>Demanda_Interna[[#This Row],[Mercado]]&amp;Demanda_Interna[[#This Row],[Periodo]]</f>
        <v>São Paulo1</v>
      </c>
      <c r="R340">
        <v>1110</v>
      </c>
      <c r="S340" t="str">
        <f>Demanda_Interna[[#This Row],[Mercado Estado]]&amp;Demanda_Interna[[#This Row],[Estado Silo]]</f>
        <v>SPMS</v>
      </c>
      <c r="T340" s="7">
        <f>Demanda_Interna[[#This Row],[ICMS]]*Demanda_Interna[[#This Row],[Coluna1]]</f>
        <v>1187.7</v>
      </c>
      <c r="U340" t="str">
        <f>INDEX(Produtor_Silo[],MATCH(Demanda_Interna[[#This Row],[Silo]],Produtor_Silo[destino],0),3)</f>
        <v>MARACAJU-MS</v>
      </c>
    </row>
    <row r="341" spans="1:21" x14ac:dyDescent="0.25">
      <c r="A341" t="s">
        <v>736</v>
      </c>
      <c r="B341">
        <v>1</v>
      </c>
      <c r="C341">
        <v>1058191</v>
      </c>
      <c r="D341" t="s">
        <v>737</v>
      </c>
      <c r="E341" t="s">
        <v>620</v>
      </c>
      <c r="F341">
        <v>1778497</v>
      </c>
      <c r="G341" s="7">
        <v>1778.4970000000001</v>
      </c>
      <c r="H341" t="s">
        <v>705</v>
      </c>
      <c r="I341" s="11">
        <v>2.63E-4</v>
      </c>
      <c r="J341" s="7">
        <v>0.6</v>
      </c>
      <c r="K341" t="s">
        <v>524</v>
      </c>
      <c r="L341">
        <f>INDEX(Val_Min_CO2[],MATCH(Demanda_Interna[[#This Row],[Variaveis Decisão Transporte Silo-Mercado]],Val_Min_CO2[Variável],0),2)</f>
        <v>0</v>
      </c>
      <c r="M341">
        <f>INDEX(Val_min_Custo[],MATCH(Demanda_Interna[[#This Row],[Variaveis Decisão Transporte Silo-Mercado]],Val_min_Custo[Variável],0),2)</f>
        <v>0</v>
      </c>
      <c r="N341">
        <f>INDEX(ITERAC3[],MATCH(Demanda_Interna[[#This Row],[Variaveis Decisão Transporte Silo-Mercado]],ITERAC3[Variável],0),2)</f>
        <v>0</v>
      </c>
      <c r="O341">
        <f>INDEX(ITERAC6[],MATCH(Demanda_Interna[[#This Row],[Variaveis Decisão Transporte Silo-Mercado]],ITERAC6[Variável],0),2)</f>
        <v>0</v>
      </c>
      <c r="P341">
        <v>1.07</v>
      </c>
      <c r="Q341" t="str">
        <f>Demanda_Interna[[#This Row],[Mercado]]&amp;Demanda_Interna[[#This Row],[Periodo]]</f>
        <v>São Paulo1</v>
      </c>
      <c r="R341">
        <v>1110</v>
      </c>
      <c r="S341" t="str">
        <f>Demanda_Interna[[#This Row],[Mercado Estado]]&amp;Demanda_Interna[[#This Row],[Estado Silo]]</f>
        <v>SPMT</v>
      </c>
      <c r="T341" s="7">
        <f>Demanda_Interna[[#This Row],[ICMS]]*Demanda_Interna[[#This Row],[Coluna1]]</f>
        <v>1187.7</v>
      </c>
      <c r="U341" t="str">
        <f>INDEX(Produtor_Silo[],MATCH(Demanda_Interna[[#This Row],[Silo]],Produtor_Silo[destino],0),3)</f>
        <v>NOVA MUTUM-MT</v>
      </c>
    </row>
    <row r="342" spans="1:21" x14ac:dyDescent="0.25">
      <c r="A342" t="s">
        <v>736</v>
      </c>
      <c r="B342">
        <v>1</v>
      </c>
      <c r="C342">
        <v>1058191</v>
      </c>
      <c r="D342" t="s">
        <v>737</v>
      </c>
      <c r="E342" t="s">
        <v>621</v>
      </c>
      <c r="F342">
        <v>1780487</v>
      </c>
      <c r="G342" s="7">
        <v>1780.4870000000001</v>
      </c>
      <c r="H342" t="s">
        <v>705</v>
      </c>
      <c r="I342" s="11">
        <v>2.63E-4</v>
      </c>
      <c r="J342" s="7">
        <v>0.6</v>
      </c>
      <c r="K342" t="s">
        <v>526</v>
      </c>
      <c r="L342">
        <f>INDEX(Val_Min_CO2[],MATCH(Demanda_Interna[[#This Row],[Variaveis Decisão Transporte Silo-Mercado]],Val_Min_CO2[Variável],0),2)</f>
        <v>0</v>
      </c>
      <c r="M342">
        <f>INDEX(Val_min_Custo[],MATCH(Demanda_Interna[[#This Row],[Variaveis Decisão Transporte Silo-Mercado]],Val_min_Custo[Variável],0),2)</f>
        <v>0</v>
      </c>
      <c r="N342">
        <f>INDEX(ITERAC3[],MATCH(Demanda_Interna[[#This Row],[Variaveis Decisão Transporte Silo-Mercado]],ITERAC3[Variável],0),2)</f>
        <v>0</v>
      </c>
      <c r="O342">
        <f>INDEX(ITERAC6[],MATCH(Demanda_Interna[[#This Row],[Variaveis Decisão Transporte Silo-Mercado]],ITERAC6[Variável],0),2)</f>
        <v>0</v>
      </c>
      <c r="P342">
        <v>1.07</v>
      </c>
      <c r="Q342" t="str">
        <f>Demanda_Interna[[#This Row],[Mercado]]&amp;Demanda_Interna[[#This Row],[Periodo]]</f>
        <v>São Paulo1</v>
      </c>
      <c r="R342">
        <v>1110</v>
      </c>
      <c r="S342" t="str">
        <f>Demanda_Interna[[#This Row],[Mercado Estado]]&amp;Demanda_Interna[[#This Row],[Estado Silo]]</f>
        <v>SPMT</v>
      </c>
      <c r="T342" s="7">
        <f>Demanda_Interna[[#This Row],[ICMS]]*Demanda_Interna[[#This Row],[Coluna1]]</f>
        <v>1187.7</v>
      </c>
      <c r="U342" t="str">
        <f>INDEX(Produtor_Silo[],MATCH(Demanda_Interna[[#This Row],[Silo]],Produtor_Silo[destino],0),3)</f>
        <v>NOVA MUTUM-MT</v>
      </c>
    </row>
    <row r="343" spans="1:21" x14ac:dyDescent="0.25">
      <c r="A343" t="s">
        <v>736</v>
      </c>
      <c r="B343">
        <v>1</v>
      </c>
      <c r="C343">
        <v>1058191</v>
      </c>
      <c r="D343" t="s">
        <v>737</v>
      </c>
      <c r="E343" t="s">
        <v>622</v>
      </c>
      <c r="F343">
        <v>1786030</v>
      </c>
      <c r="G343" s="7">
        <v>1786.03</v>
      </c>
      <c r="H343" t="s">
        <v>705</v>
      </c>
      <c r="I343" s="11">
        <v>2.63E-4</v>
      </c>
      <c r="J343" s="7">
        <v>0.6</v>
      </c>
      <c r="K343" t="s">
        <v>528</v>
      </c>
      <c r="L343">
        <f>INDEX(Val_Min_CO2[],MATCH(Demanda_Interna[[#This Row],[Variaveis Decisão Transporte Silo-Mercado]],Val_Min_CO2[Variável],0),2)</f>
        <v>0</v>
      </c>
      <c r="M343">
        <f>INDEX(Val_min_Custo[],MATCH(Demanda_Interna[[#This Row],[Variaveis Decisão Transporte Silo-Mercado]],Val_min_Custo[Variável],0),2)</f>
        <v>0</v>
      </c>
      <c r="N343">
        <f>INDEX(ITERAC3[],MATCH(Demanda_Interna[[#This Row],[Variaveis Decisão Transporte Silo-Mercado]],ITERAC3[Variável],0),2)</f>
        <v>0</v>
      </c>
      <c r="O343">
        <f>INDEX(ITERAC6[],MATCH(Demanda_Interna[[#This Row],[Variaveis Decisão Transporte Silo-Mercado]],ITERAC6[Variável],0),2)</f>
        <v>0</v>
      </c>
      <c r="P343">
        <v>1.07</v>
      </c>
      <c r="Q343" t="str">
        <f>Demanda_Interna[[#This Row],[Mercado]]&amp;Demanda_Interna[[#This Row],[Periodo]]</f>
        <v>São Paulo1</v>
      </c>
      <c r="R343">
        <v>1110</v>
      </c>
      <c r="S343" t="str">
        <f>Demanda_Interna[[#This Row],[Mercado Estado]]&amp;Demanda_Interna[[#This Row],[Estado Silo]]</f>
        <v>SPMT</v>
      </c>
      <c r="T343" s="7">
        <f>Demanda_Interna[[#This Row],[ICMS]]*Demanda_Interna[[#This Row],[Coluna1]]</f>
        <v>1187.7</v>
      </c>
      <c r="U343" t="str">
        <f>INDEX(Produtor_Silo[],MATCH(Demanda_Interna[[#This Row],[Silo]],Produtor_Silo[destino],0),3)</f>
        <v>NOVA MUTUM-MT</v>
      </c>
    </row>
    <row r="344" spans="1:21" x14ac:dyDescent="0.25">
      <c r="A344" t="s">
        <v>736</v>
      </c>
      <c r="B344">
        <v>1</v>
      </c>
      <c r="C344">
        <v>1058191</v>
      </c>
      <c r="D344" t="s">
        <v>737</v>
      </c>
      <c r="E344" t="s">
        <v>623</v>
      </c>
      <c r="F344">
        <v>1825565</v>
      </c>
      <c r="G344" s="7">
        <v>1825.5650000000001</v>
      </c>
      <c r="H344" t="s">
        <v>705</v>
      </c>
      <c r="I344" s="11">
        <v>2.63E-4</v>
      </c>
      <c r="J344" s="7">
        <v>0.6</v>
      </c>
      <c r="K344" t="s">
        <v>530</v>
      </c>
      <c r="L344">
        <f>INDEX(Val_Min_CO2[],MATCH(Demanda_Interna[[#This Row],[Variaveis Decisão Transporte Silo-Mercado]],Val_Min_CO2[Variável],0),2)</f>
        <v>0</v>
      </c>
      <c r="M344">
        <f>INDEX(Val_min_Custo[],MATCH(Demanda_Interna[[#This Row],[Variaveis Decisão Transporte Silo-Mercado]],Val_min_Custo[Variável],0),2)</f>
        <v>0</v>
      </c>
      <c r="N344">
        <f>INDEX(ITERAC3[],MATCH(Demanda_Interna[[#This Row],[Variaveis Decisão Transporte Silo-Mercado]],ITERAC3[Variável],0),2)</f>
        <v>0</v>
      </c>
      <c r="O344">
        <f>INDEX(ITERAC6[],MATCH(Demanda_Interna[[#This Row],[Variaveis Decisão Transporte Silo-Mercado]],ITERAC6[Variável],0),2)</f>
        <v>0</v>
      </c>
      <c r="P344">
        <v>1.07</v>
      </c>
      <c r="Q344" t="str">
        <f>Demanda_Interna[[#This Row],[Mercado]]&amp;Demanda_Interna[[#This Row],[Periodo]]</f>
        <v>São Paulo1</v>
      </c>
      <c r="R344">
        <v>1110</v>
      </c>
      <c r="S344" t="str">
        <f>Demanda_Interna[[#This Row],[Mercado Estado]]&amp;Demanda_Interna[[#This Row],[Estado Silo]]</f>
        <v>SPMT</v>
      </c>
      <c r="T344" s="7">
        <f>Demanda_Interna[[#This Row],[ICMS]]*Demanda_Interna[[#This Row],[Coluna1]]</f>
        <v>1187.7</v>
      </c>
      <c r="U344" t="str">
        <f>INDEX(Produtor_Silo[],MATCH(Demanda_Interna[[#This Row],[Silo]],Produtor_Silo[destino],0),3)</f>
        <v>NOVA UBIRATÃ-MT</v>
      </c>
    </row>
    <row r="345" spans="1:21" x14ac:dyDescent="0.25">
      <c r="A345" t="s">
        <v>736</v>
      </c>
      <c r="B345">
        <v>1</v>
      </c>
      <c r="C345">
        <v>1058191</v>
      </c>
      <c r="D345" t="s">
        <v>737</v>
      </c>
      <c r="E345" t="s">
        <v>624</v>
      </c>
      <c r="F345">
        <v>1796135</v>
      </c>
      <c r="G345" s="7">
        <v>1796.135</v>
      </c>
      <c r="H345" t="s">
        <v>705</v>
      </c>
      <c r="I345" s="11">
        <v>2.63E-4</v>
      </c>
      <c r="J345" s="7">
        <v>0.6</v>
      </c>
      <c r="K345" t="s">
        <v>532</v>
      </c>
      <c r="L345">
        <f>INDEX(Val_Min_CO2[],MATCH(Demanda_Interna[[#This Row],[Variaveis Decisão Transporte Silo-Mercado]],Val_Min_CO2[Variável],0),2)</f>
        <v>0</v>
      </c>
      <c r="M345">
        <f>INDEX(Val_min_Custo[],MATCH(Demanda_Interna[[#This Row],[Variaveis Decisão Transporte Silo-Mercado]],Val_min_Custo[Variável],0),2)</f>
        <v>0</v>
      </c>
      <c r="N345">
        <f>INDEX(ITERAC3[],MATCH(Demanda_Interna[[#This Row],[Variaveis Decisão Transporte Silo-Mercado]],ITERAC3[Variável],0),2)</f>
        <v>0</v>
      </c>
      <c r="O345">
        <f>INDEX(ITERAC6[],MATCH(Demanda_Interna[[#This Row],[Variaveis Decisão Transporte Silo-Mercado]],ITERAC6[Variável],0),2)</f>
        <v>0</v>
      </c>
      <c r="P345">
        <v>1.07</v>
      </c>
      <c r="Q345" t="str">
        <f>Demanda_Interna[[#This Row],[Mercado]]&amp;Demanda_Interna[[#This Row],[Periodo]]</f>
        <v>São Paulo1</v>
      </c>
      <c r="R345">
        <v>1110</v>
      </c>
      <c r="S345" t="str">
        <f>Demanda_Interna[[#This Row],[Mercado Estado]]&amp;Demanda_Interna[[#This Row],[Estado Silo]]</f>
        <v>SPMT</v>
      </c>
      <c r="T345" s="7">
        <f>Demanda_Interna[[#This Row],[ICMS]]*Demanda_Interna[[#This Row],[Coluna1]]</f>
        <v>1187.7</v>
      </c>
      <c r="U345" t="str">
        <f>INDEX(Produtor_Silo[],MATCH(Demanda_Interna[[#This Row],[Silo]],Produtor_Silo[destino],0),3)</f>
        <v>NOVA UBIRATÃ-MT</v>
      </c>
    </row>
    <row r="346" spans="1:21" x14ac:dyDescent="0.25">
      <c r="A346" t="s">
        <v>736</v>
      </c>
      <c r="B346">
        <v>1</v>
      </c>
      <c r="C346">
        <v>1058191</v>
      </c>
      <c r="D346" t="s">
        <v>737</v>
      </c>
      <c r="E346" t="s">
        <v>625</v>
      </c>
      <c r="F346">
        <v>1892358</v>
      </c>
      <c r="G346" s="7">
        <v>1892.3579999999999</v>
      </c>
      <c r="H346" t="s">
        <v>705</v>
      </c>
      <c r="I346" s="11">
        <v>2.63E-4</v>
      </c>
      <c r="J346" s="7">
        <v>0.6</v>
      </c>
      <c r="K346" t="s">
        <v>534</v>
      </c>
      <c r="L346">
        <f>INDEX(Val_Min_CO2[],MATCH(Demanda_Interna[[#This Row],[Variaveis Decisão Transporte Silo-Mercado]],Val_Min_CO2[Variável],0),2)</f>
        <v>0</v>
      </c>
      <c r="M346">
        <f>INDEX(Val_min_Custo[],MATCH(Demanda_Interna[[#This Row],[Variaveis Decisão Transporte Silo-Mercado]],Val_min_Custo[Variável],0),2)</f>
        <v>0</v>
      </c>
      <c r="N346">
        <f>INDEX(ITERAC3[],MATCH(Demanda_Interna[[#This Row],[Variaveis Decisão Transporte Silo-Mercado]],ITERAC3[Variável],0),2)</f>
        <v>0</v>
      </c>
      <c r="O346">
        <f>INDEX(ITERAC6[],MATCH(Demanda_Interna[[#This Row],[Variaveis Decisão Transporte Silo-Mercado]],ITERAC6[Variável],0),2)</f>
        <v>0</v>
      </c>
      <c r="P346">
        <v>1.07</v>
      </c>
      <c r="Q346" t="str">
        <f>Demanda_Interna[[#This Row],[Mercado]]&amp;Demanda_Interna[[#This Row],[Periodo]]</f>
        <v>São Paulo1</v>
      </c>
      <c r="R346">
        <v>1110</v>
      </c>
      <c r="S346" t="str">
        <f>Demanda_Interna[[#This Row],[Mercado Estado]]&amp;Demanda_Interna[[#This Row],[Estado Silo]]</f>
        <v>SPMT</v>
      </c>
      <c r="T346" s="7">
        <f>Demanda_Interna[[#This Row],[ICMS]]*Demanda_Interna[[#This Row],[Coluna1]]</f>
        <v>1187.7</v>
      </c>
      <c r="U346" t="str">
        <f>INDEX(Produtor_Silo[],MATCH(Demanda_Interna[[#This Row],[Silo]],Produtor_Silo[destino],0),3)</f>
        <v>NOVA UBIRATÃ-MT</v>
      </c>
    </row>
    <row r="347" spans="1:21" x14ac:dyDescent="0.25">
      <c r="A347" t="s">
        <v>736</v>
      </c>
      <c r="B347">
        <v>1</v>
      </c>
      <c r="C347">
        <v>1058191</v>
      </c>
      <c r="D347" t="s">
        <v>737</v>
      </c>
      <c r="E347" t="s">
        <v>641</v>
      </c>
      <c r="F347">
        <v>688393</v>
      </c>
      <c r="G347" s="7">
        <v>688.39300000000003</v>
      </c>
      <c r="H347" t="s">
        <v>720</v>
      </c>
      <c r="I347" s="11">
        <v>2.63E-4</v>
      </c>
      <c r="J347" s="7">
        <v>0.6</v>
      </c>
      <c r="K347" t="s">
        <v>536</v>
      </c>
      <c r="L347">
        <f>INDEX(Val_Min_CO2[],MATCH(Demanda_Interna[[#This Row],[Variaveis Decisão Transporte Silo-Mercado]],Val_Min_CO2[Variável],0),2)</f>
        <v>0</v>
      </c>
      <c r="M347">
        <f>INDEX(Val_min_Custo[],MATCH(Demanda_Interna[[#This Row],[Variaveis Decisão Transporte Silo-Mercado]],Val_min_Custo[Variável],0),2)</f>
        <v>0</v>
      </c>
      <c r="N347">
        <f>INDEX(ITERAC3[],MATCH(Demanda_Interna[[#This Row],[Variaveis Decisão Transporte Silo-Mercado]],ITERAC3[Variável],0),2)</f>
        <v>0</v>
      </c>
      <c r="O347">
        <f>INDEX(ITERAC6[],MATCH(Demanda_Interna[[#This Row],[Variaveis Decisão Transporte Silo-Mercado]],ITERAC6[Variável],0),2)</f>
        <v>0</v>
      </c>
      <c r="P347">
        <v>1.1200000000000001</v>
      </c>
      <c r="Q347" t="str">
        <f>Demanda_Interna[[#This Row],[Mercado]]&amp;Demanda_Interna[[#This Row],[Periodo]]</f>
        <v>São Paulo1</v>
      </c>
      <c r="R347">
        <v>1110</v>
      </c>
      <c r="S347" t="str">
        <f>Demanda_Interna[[#This Row],[Mercado Estado]]&amp;Demanda_Interna[[#This Row],[Estado Silo]]</f>
        <v>SPMG</v>
      </c>
      <c r="T347" s="7">
        <f>Demanda_Interna[[#This Row],[ICMS]]*Demanda_Interna[[#This Row],[Coluna1]]</f>
        <v>1243.2</v>
      </c>
      <c r="U347" t="str">
        <f>INDEX(Produtor_Silo[],MATCH(Demanda_Interna[[#This Row],[Silo]],Produtor_Silo[destino],0),3)</f>
        <v>PATOS DE MINAS-MG</v>
      </c>
    </row>
    <row r="348" spans="1:21" x14ac:dyDescent="0.25">
      <c r="A348" t="s">
        <v>736</v>
      </c>
      <c r="B348">
        <v>1</v>
      </c>
      <c r="C348">
        <v>1058191</v>
      </c>
      <c r="D348" t="s">
        <v>737</v>
      </c>
      <c r="E348" t="s">
        <v>642</v>
      </c>
      <c r="F348">
        <v>678287</v>
      </c>
      <c r="G348" s="7">
        <v>678.28700000000003</v>
      </c>
      <c r="H348" t="s">
        <v>720</v>
      </c>
      <c r="I348" s="11">
        <v>2.63E-4</v>
      </c>
      <c r="J348" s="7">
        <v>0.6</v>
      </c>
      <c r="K348" t="s">
        <v>538</v>
      </c>
      <c r="L348">
        <f>INDEX(Val_Min_CO2[],MATCH(Demanda_Interna[[#This Row],[Variaveis Decisão Transporte Silo-Mercado]],Val_Min_CO2[Variável],0),2)</f>
        <v>0</v>
      </c>
      <c r="M348">
        <f>INDEX(Val_min_Custo[],MATCH(Demanda_Interna[[#This Row],[Variaveis Decisão Transporte Silo-Mercado]],Val_min_Custo[Variável],0),2)</f>
        <v>0</v>
      </c>
      <c r="N348">
        <f>INDEX(ITERAC3[],MATCH(Demanda_Interna[[#This Row],[Variaveis Decisão Transporte Silo-Mercado]],ITERAC3[Variável],0),2)</f>
        <v>0</v>
      </c>
      <c r="O348">
        <f>INDEX(ITERAC6[],MATCH(Demanda_Interna[[#This Row],[Variaveis Decisão Transporte Silo-Mercado]],ITERAC6[Variável],0),2)</f>
        <v>0</v>
      </c>
      <c r="P348">
        <v>1.1200000000000001</v>
      </c>
      <c r="Q348" t="str">
        <f>Demanda_Interna[[#This Row],[Mercado]]&amp;Demanda_Interna[[#This Row],[Periodo]]</f>
        <v>São Paulo1</v>
      </c>
      <c r="R348">
        <v>1110</v>
      </c>
      <c r="S348" t="str">
        <f>Demanda_Interna[[#This Row],[Mercado Estado]]&amp;Demanda_Interna[[#This Row],[Estado Silo]]</f>
        <v>SPMG</v>
      </c>
      <c r="T348" s="7">
        <f>Demanda_Interna[[#This Row],[ICMS]]*Demanda_Interna[[#This Row],[Coluna1]]</f>
        <v>1243.2</v>
      </c>
      <c r="U348" t="str">
        <f>INDEX(Produtor_Silo[],MATCH(Demanda_Interna[[#This Row],[Silo]],Produtor_Silo[destino],0),3)</f>
        <v>PATOS DE MINAS-MG</v>
      </c>
    </row>
    <row r="349" spans="1:21" x14ac:dyDescent="0.25">
      <c r="A349" t="s">
        <v>736</v>
      </c>
      <c r="B349">
        <v>1</v>
      </c>
      <c r="C349">
        <v>1058191</v>
      </c>
      <c r="D349" t="s">
        <v>737</v>
      </c>
      <c r="E349" t="s">
        <v>643</v>
      </c>
      <c r="F349">
        <v>715932</v>
      </c>
      <c r="G349" s="7">
        <v>715.93200000000002</v>
      </c>
      <c r="H349" t="s">
        <v>720</v>
      </c>
      <c r="I349" s="11">
        <v>2.63E-4</v>
      </c>
      <c r="J349" s="7">
        <v>0.6</v>
      </c>
      <c r="K349" t="s">
        <v>540</v>
      </c>
      <c r="L349">
        <f>INDEX(Val_Min_CO2[],MATCH(Demanda_Interna[[#This Row],[Variaveis Decisão Transporte Silo-Mercado]],Val_Min_CO2[Variável],0),2)</f>
        <v>0</v>
      </c>
      <c r="M349">
        <f>INDEX(Val_min_Custo[],MATCH(Demanda_Interna[[#This Row],[Variaveis Decisão Transporte Silo-Mercado]],Val_min_Custo[Variável],0),2)</f>
        <v>0</v>
      </c>
      <c r="N349">
        <f>INDEX(ITERAC3[],MATCH(Demanda_Interna[[#This Row],[Variaveis Decisão Transporte Silo-Mercado]],ITERAC3[Variável],0),2)</f>
        <v>0</v>
      </c>
      <c r="O349">
        <f>INDEX(ITERAC6[],MATCH(Demanda_Interna[[#This Row],[Variaveis Decisão Transporte Silo-Mercado]],ITERAC6[Variável],0),2)</f>
        <v>0</v>
      </c>
      <c r="P349">
        <v>1.1200000000000001</v>
      </c>
      <c r="Q349" t="str">
        <f>Demanda_Interna[[#This Row],[Mercado]]&amp;Demanda_Interna[[#This Row],[Periodo]]</f>
        <v>São Paulo1</v>
      </c>
      <c r="R349">
        <v>1110</v>
      </c>
      <c r="S349" t="str">
        <f>Demanda_Interna[[#This Row],[Mercado Estado]]&amp;Demanda_Interna[[#This Row],[Estado Silo]]</f>
        <v>SPMG</v>
      </c>
      <c r="T349" s="7">
        <f>Demanda_Interna[[#This Row],[ICMS]]*Demanda_Interna[[#This Row],[Coluna1]]</f>
        <v>1243.2</v>
      </c>
      <c r="U349" t="str">
        <f>INDEX(Produtor_Silo[],MATCH(Demanda_Interna[[#This Row],[Silo]],Produtor_Silo[destino],0),3)</f>
        <v>PATOS DE MINAS-MG</v>
      </c>
    </row>
    <row r="350" spans="1:21" x14ac:dyDescent="0.25">
      <c r="A350" t="s">
        <v>736</v>
      </c>
      <c r="B350">
        <v>1</v>
      </c>
      <c r="C350">
        <v>1058191</v>
      </c>
      <c r="D350" t="s">
        <v>737</v>
      </c>
      <c r="E350" t="s">
        <v>632</v>
      </c>
      <c r="F350">
        <v>905480</v>
      </c>
      <c r="G350" s="7">
        <v>905.48</v>
      </c>
      <c r="H350" t="s">
        <v>718</v>
      </c>
      <c r="I350" s="11">
        <v>2.63E-4</v>
      </c>
      <c r="J350" s="7">
        <v>0.6</v>
      </c>
      <c r="K350" t="s">
        <v>542</v>
      </c>
      <c r="L350">
        <f>INDEX(Val_Min_CO2[],MATCH(Demanda_Interna[[#This Row],[Variaveis Decisão Transporte Silo-Mercado]],Val_Min_CO2[Variável],0),2)</f>
        <v>546405.5</v>
      </c>
      <c r="M350">
        <f>INDEX(Val_min_Custo[],MATCH(Demanda_Interna[[#This Row],[Variaveis Decisão Transporte Silo-Mercado]],Val_min_Custo[Variável],0),2)</f>
        <v>119909</v>
      </c>
      <c r="N350">
        <f>INDEX(ITERAC3[],MATCH(Demanda_Interna[[#This Row],[Variaveis Decisão Transporte Silo-Mercado]],ITERAC3[Variável],0),2)</f>
        <v>0</v>
      </c>
      <c r="O350">
        <f>INDEX(ITERAC6[],MATCH(Demanda_Interna[[#This Row],[Variaveis Decisão Transporte Silo-Mercado]],ITERAC6[Variável],0),2)</f>
        <v>0</v>
      </c>
      <c r="P350">
        <v>1.07</v>
      </c>
      <c r="Q350" t="str">
        <f>Demanda_Interna[[#This Row],[Mercado]]&amp;Demanda_Interna[[#This Row],[Periodo]]</f>
        <v>São Paulo1</v>
      </c>
      <c r="R350">
        <v>1110</v>
      </c>
      <c r="S350" t="str">
        <f>Demanda_Interna[[#This Row],[Mercado Estado]]&amp;Demanda_Interna[[#This Row],[Estado Silo]]</f>
        <v>SPGO</v>
      </c>
      <c r="T350" s="7">
        <f>Demanda_Interna[[#This Row],[ICMS]]*Demanda_Interna[[#This Row],[Coluna1]]</f>
        <v>1187.7</v>
      </c>
      <c r="U350" t="str">
        <f>INDEX(Produtor_Silo[],MATCH(Demanda_Interna[[#This Row],[Silo]],Produtor_Silo[destino],0),3)</f>
        <v>RIO VERDE-GO</v>
      </c>
    </row>
    <row r="351" spans="1:21" x14ac:dyDescent="0.25">
      <c r="A351" t="s">
        <v>736</v>
      </c>
      <c r="B351">
        <v>1</v>
      </c>
      <c r="C351">
        <v>1058191</v>
      </c>
      <c r="D351" t="s">
        <v>737</v>
      </c>
      <c r="E351" t="s">
        <v>633</v>
      </c>
      <c r="F351">
        <v>904910</v>
      </c>
      <c r="G351" s="7">
        <v>904.91</v>
      </c>
      <c r="H351" t="s">
        <v>718</v>
      </c>
      <c r="I351" s="11">
        <v>2.63E-4</v>
      </c>
      <c r="J351" s="7">
        <v>0.6</v>
      </c>
      <c r="K351" t="s">
        <v>544</v>
      </c>
      <c r="L351">
        <f>INDEX(Val_Min_CO2[],MATCH(Demanda_Interna[[#This Row],[Variaveis Decisão Transporte Silo-Mercado]],Val_Min_CO2[Variável],0),2)</f>
        <v>413761</v>
      </c>
      <c r="M351">
        <f>INDEX(Val_min_Custo[],MATCH(Demanda_Interna[[#This Row],[Variaveis Decisão Transporte Silo-Mercado]],Val_min_Custo[Variável],0),2)</f>
        <v>143866</v>
      </c>
      <c r="N351">
        <f>INDEX(ITERAC3[],MATCH(Demanda_Interna[[#This Row],[Variaveis Decisão Transporte Silo-Mercado]],ITERAC3[Variável],0),2)</f>
        <v>143866</v>
      </c>
      <c r="O351">
        <f>INDEX(ITERAC6[],MATCH(Demanda_Interna[[#This Row],[Variaveis Decisão Transporte Silo-Mercado]],ITERAC6[Variável],0),2)</f>
        <v>263775</v>
      </c>
      <c r="P351">
        <v>1.07</v>
      </c>
      <c r="Q351" t="str">
        <f>Demanda_Interna[[#This Row],[Mercado]]&amp;Demanda_Interna[[#This Row],[Periodo]]</f>
        <v>São Paulo1</v>
      </c>
      <c r="R351">
        <v>1110</v>
      </c>
      <c r="S351" t="str">
        <f>Demanda_Interna[[#This Row],[Mercado Estado]]&amp;Demanda_Interna[[#This Row],[Estado Silo]]</f>
        <v>SPGO</v>
      </c>
      <c r="T351" s="7">
        <f>Demanda_Interna[[#This Row],[ICMS]]*Demanda_Interna[[#This Row],[Coluna1]]</f>
        <v>1187.7</v>
      </c>
      <c r="U351" t="str">
        <f>INDEX(Produtor_Silo[],MATCH(Demanda_Interna[[#This Row],[Silo]],Produtor_Silo[destino],0),3)</f>
        <v>RIO VERDE-GO</v>
      </c>
    </row>
    <row r="352" spans="1:21" x14ac:dyDescent="0.25">
      <c r="A352" t="s">
        <v>736</v>
      </c>
      <c r="B352">
        <v>1</v>
      </c>
      <c r="C352">
        <v>1058191</v>
      </c>
      <c r="D352" t="s">
        <v>737</v>
      </c>
      <c r="E352" t="s">
        <v>634</v>
      </c>
      <c r="F352">
        <v>986195</v>
      </c>
      <c r="G352" s="7">
        <v>986.19500000000005</v>
      </c>
      <c r="H352" t="s">
        <v>718</v>
      </c>
      <c r="I352" s="11">
        <v>2.63E-4</v>
      </c>
      <c r="J352" s="7">
        <v>0.6</v>
      </c>
      <c r="K352" t="s">
        <v>546</v>
      </c>
      <c r="L352">
        <f>INDEX(Val_Min_CO2[],MATCH(Demanda_Interna[[#This Row],[Variaveis Decisão Transporte Silo-Mercado]],Val_Min_CO2[Variável],0),2)</f>
        <v>0</v>
      </c>
      <c r="M352">
        <f>INDEX(Val_min_Custo[],MATCH(Demanda_Interna[[#This Row],[Variaveis Decisão Transporte Silo-Mercado]],Val_min_Custo[Variável],0),2)</f>
        <v>0</v>
      </c>
      <c r="N352">
        <f>INDEX(ITERAC3[],MATCH(Demanda_Interna[[#This Row],[Variaveis Decisão Transporte Silo-Mercado]],ITERAC3[Variável],0),2)</f>
        <v>0</v>
      </c>
      <c r="O352">
        <f>INDEX(ITERAC6[],MATCH(Demanda_Interna[[#This Row],[Variaveis Decisão Transporte Silo-Mercado]],ITERAC6[Variável],0),2)</f>
        <v>0</v>
      </c>
      <c r="P352">
        <v>1.07</v>
      </c>
      <c r="Q352" t="str">
        <f>Demanda_Interna[[#This Row],[Mercado]]&amp;Demanda_Interna[[#This Row],[Periodo]]</f>
        <v>São Paulo1</v>
      </c>
      <c r="R352">
        <v>1110</v>
      </c>
      <c r="S352" t="str">
        <f>Demanda_Interna[[#This Row],[Mercado Estado]]&amp;Demanda_Interna[[#This Row],[Estado Silo]]</f>
        <v>SPGO</v>
      </c>
      <c r="T352" s="7">
        <f>Demanda_Interna[[#This Row],[ICMS]]*Demanda_Interna[[#This Row],[Coluna1]]</f>
        <v>1187.7</v>
      </c>
      <c r="U352" t="str">
        <f>INDEX(Produtor_Silo[],MATCH(Demanda_Interna[[#This Row],[Silo]],Produtor_Silo[destino],0),3)</f>
        <v>RIO VERDE-GO</v>
      </c>
    </row>
    <row r="353" spans="1:21" x14ac:dyDescent="0.25">
      <c r="A353" t="s">
        <v>736</v>
      </c>
      <c r="B353">
        <v>1</v>
      </c>
      <c r="C353">
        <v>1058191</v>
      </c>
      <c r="D353" t="s">
        <v>737</v>
      </c>
      <c r="E353" t="s">
        <v>626</v>
      </c>
      <c r="F353">
        <v>1916301</v>
      </c>
      <c r="G353" s="7">
        <v>1916.3009999999999</v>
      </c>
      <c r="H353" t="s">
        <v>705</v>
      </c>
      <c r="I353" s="11">
        <v>2.63E-4</v>
      </c>
      <c r="J353" s="7">
        <v>0.6</v>
      </c>
      <c r="K353" t="s">
        <v>548</v>
      </c>
      <c r="L353">
        <f>INDEX(Val_Min_CO2[],MATCH(Demanda_Interna[[#This Row],[Variaveis Decisão Transporte Silo-Mercado]],Val_Min_CO2[Variável],0),2)</f>
        <v>0</v>
      </c>
      <c r="M353">
        <f>INDEX(Val_min_Custo[],MATCH(Demanda_Interna[[#This Row],[Variaveis Decisão Transporte Silo-Mercado]],Val_min_Custo[Variável],0),2)</f>
        <v>0</v>
      </c>
      <c r="N353">
        <f>INDEX(ITERAC3[],MATCH(Demanda_Interna[[#This Row],[Variaveis Decisão Transporte Silo-Mercado]],ITERAC3[Variável],0),2)</f>
        <v>0</v>
      </c>
      <c r="O353">
        <f>INDEX(ITERAC6[],MATCH(Demanda_Interna[[#This Row],[Variaveis Decisão Transporte Silo-Mercado]],ITERAC6[Variável],0),2)</f>
        <v>0</v>
      </c>
      <c r="P353">
        <v>1.07</v>
      </c>
      <c r="Q353" t="str">
        <f>Demanda_Interna[[#This Row],[Mercado]]&amp;Demanda_Interna[[#This Row],[Periodo]]</f>
        <v>São Paulo1</v>
      </c>
      <c r="R353">
        <v>1110</v>
      </c>
      <c r="S353" t="str">
        <f>Demanda_Interna[[#This Row],[Mercado Estado]]&amp;Demanda_Interna[[#This Row],[Estado Silo]]</f>
        <v>SPMT</v>
      </c>
      <c r="T353" s="7">
        <f>Demanda_Interna[[#This Row],[ICMS]]*Demanda_Interna[[#This Row],[Coluna1]]</f>
        <v>1187.7</v>
      </c>
      <c r="U353" t="str">
        <f>INDEX(Produtor_Silo[],MATCH(Demanda_Interna[[#This Row],[Silo]],Produtor_Silo[destino],0),3)</f>
        <v>SORRISO-MT</v>
      </c>
    </row>
    <row r="354" spans="1:21" x14ac:dyDescent="0.25">
      <c r="A354" t="s">
        <v>736</v>
      </c>
      <c r="B354">
        <v>1</v>
      </c>
      <c r="C354">
        <v>1058191</v>
      </c>
      <c r="D354" t="s">
        <v>737</v>
      </c>
      <c r="E354" t="s">
        <v>627</v>
      </c>
      <c r="F354">
        <v>1887843</v>
      </c>
      <c r="G354" s="7">
        <v>1887.8430000000001</v>
      </c>
      <c r="H354" t="s">
        <v>705</v>
      </c>
      <c r="I354" s="11">
        <v>2.63E-4</v>
      </c>
      <c r="J354" s="7">
        <v>0.6</v>
      </c>
      <c r="K354" t="s">
        <v>550</v>
      </c>
      <c r="L354">
        <f>INDEX(Val_Min_CO2[],MATCH(Demanda_Interna[[#This Row],[Variaveis Decisão Transporte Silo-Mercado]],Val_Min_CO2[Variável],0),2)</f>
        <v>0</v>
      </c>
      <c r="M354">
        <f>INDEX(Val_min_Custo[],MATCH(Demanda_Interna[[#This Row],[Variaveis Decisão Transporte Silo-Mercado]],Val_min_Custo[Variável],0),2)</f>
        <v>0</v>
      </c>
      <c r="N354">
        <f>INDEX(ITERAC3[],MATCH(Demanda_Interna[[#This Row],[Variaveis Decisão Transporte Silo-Mercado]],ITERAC3[Variável],0),2)</f>
        <v>0</v>
      </c>
      <c r="O354">
        <f>INDEX(ITERAC6[],MATCH(Demanda_Interna[[#This Row],[Variaveis Decisão Transporte Silo-Mercado]],ITERAC6[Variável],0),2)</f>
        <v>0</v>
      </c>
      <c r="P354">
        <v>1.07</v>
      </c>
      <c r="Q354" t="str">
        <f>Demanda_Interna[[#This Row],[Mercado]]&amp;Demanda_Interna[[#This Row],[Periodo]]</f>
        <v>São Paulo1</v>
      </c>
      <c r="R354">
        <v>1110</v>
      </c>
      <c r="S354" t="str">
        <f>Demanda_Interna[[#This Row],[Mercado Estado]]&amp;Demanda_Interna[[#This Row],[Estado Silo]]</f>
        <v>SPMT</v>
      </c>
      <c r="T354" s="7">
        <f>Demanda_Interna[[#This Row],[ICMS]]*Demanda_Interna[[#This Row],[Coluna1]]</f>
        <v>1187.7</v>
      </c>
      <c r="U354" t="str">
        <f>INDEX(Produtor_Silo[],MATCH(Demanda_Interna[[#This Row],[Silo]],Produtor_Silo[destino],0),3)</f>
        <v>SORRISO-MT</v>
      </c>
    </row>
    <row r="355" spans="1:21" x14ac:dyDescent="0.25">
      <c r="A355" t="s">
        <v>736</v>
      </c>
      <c r="B355">
        <v>1</v>
      </c>
      <c r="C355">
        <v>1058191</v>
      </c>
      <c r="D355" t="s">
        <v>737</v>
      </c>
      <c r="E355" t="s">
        <v>628</v>
      </c>
      <c r="F355">
        <v>1917988</v>
      </c>
      <c r="G355" s="7">
        <v>1917.9880000000001</v>
      </c>
      <c r="H355" t="s">
        <v>705</v>
      </c>
      <c r="I355" s="11">
        <v>2.63E-4</v>
      </c>
      <c r="J355" s="7">
        <v>0.6</v>
      </c>
      <c r="K355" t="s">
        <v>552</v>
      </c>
      <c r="L355">
        <f>INDEX(Val_Min_CO2[],MATCH(Demanda_Interna[[#This Row],[Variaveis Decisão Transporte Silo-Mercado]],Val_Min_CO2[Variável],0),2)</f>
        <v>0</v>
      </c>
      <c r="M355">
        <f>INDEX(Val_min_Custo[],MATCH(Demanda_Interna[[#This Row],[Variaveis Decisão Transporte Silo-Mercado]],Val_min_Custo[Variável],0),2)</f>
        <v>0</v>
      </c>
      <c r="N355">
        <f>INDEX(ITERAC3[],MATCH(Demanda_Interna[[#This Row],[Variaveis Decisão Transporte Silo-Mercado]],ITERAC3[Variável],0),2)</f>
        <v>0</v>
      </c>
      <c r="O355">
        <f>INDEX(ITERAC6[],MATCH(Demanda_Interna[[#This Row],[Variaveis Decisão Transporte Silo-Mercado]],ITERAC6[Variável],0),2)</f>
        <v>0</v>
      </c>
      <c r="P355">
        <v>1.07</v>
      </c>
      <c r="Q355" t="str">
        <f>Demanda_Interna[[#This Row],[Mercado]]&amp;Demanda_Interna[[#This Row],[Periodo]]</f>
        <v>São Paulo1</v>
      </c>
      <c r="R355">
        <v>1110</v>
      </c>
      <c r="S355" t="str">
        <f>Demanda_Interna[[#This Row],[Mercado Estado]]&amp;Demanda_Interna[[#This Row],[Estado Silo]]</f>
        <v>SPMT</v>
      </c>
      <c r="T355" s="7">
        <f>Demanda_Interna[[#This Row],[ICMS]]*Demanda_Interna[[#This Row],[Coluna1]]</f>
        <v>1187.7</v>
      </c>
      <c r="U355" t="str">
        <f>INDEX(Produtor_Silo[],MATCH(Demanda_Interna[[#This Row],[Silo]],Produtor_Silo[destino],0),3)</f>
        <v>SORRISO-MT</v>
      </c>
    </row>
    <row r="356" spans="1:21" x14ac:dyDescent="0.25">
      <c r="A356" t="s">
        <v>736</v>
      </c>
      <c r="B356">
        <v>1</v>
      </c>
      <c r="C356">
        <v>1058191</v>
      </c>
      <c r="D356" t="s">
        <v>737</v>
      </c>
      <c r="E356" t="s">
        <v>650</v>
      </c>
      <c r="F356">
        <v>941289</v>
      </c>
      <c r="G356" s="7">
        <v>941.28899999999999</v>
      </c>
      <c r="H356" t="s">
        <v>712</v>
      </c>
      <c r="I356" s="11">
        <v>2.05E-4</v>
      </c>
      <c r="J356" s="7">
        <v>1</v>
      </c>
      <c r="K356" t="s">
        <v>554</v>
      </c>
      <c r="L356">
        <f>INDEX(Val_Min_CO2[],MATCH(Demanda_Interna[[#This Row],[Variaveis Decisão Transporte Silo-Mercado]],Val_Min_CO2[Variável],0),2)</f>
        <v>0</v>
      </c>
      <c r="M356">
        <f>INDEX(Val_min_Custo[],MATCH(Demanda_Interna[[#This Row],[Variaveis Decisão Transporte Silo-Mercado]],Val_min_Custo[Variável],0),2)</f>
        <v>0</v>
      </c>
      <c r="N356">
        <f>INDEX(ITERAC3[],MATCH(Demanda_Interna[[#This Row],[Variaveis Decisão Transporte Silo-Mercado]],ITERAC3[Variável],0),2)</f>
        <v>0</v>
      </c>
      <c r="O356">
        <f>INDEX(ITERAC6[],MATCH(Demanda_Interna[[#This Row],[Variaveis Decisão Transporte Silo-Mercado]],ITERAC6[Variável],0),2)</f>
        <v>0</v>
      </c>
      <c r="P356">
        <v>1.1200000000000001</v>
      </c>
      <c r="Q356" t="str">
        <f>Demanda_Interna[[#This Row],[Mercado]]&amp;Demanda_Interna[[#This Row],[Periodo]]</f>
        <v>São Paulo1</v>
      </c>
      <c r="R356">
        <v>1110</v>
      </c>
      <c r="S356" t="str">
        <f>Demanda_Interna[[#This Row],[Mercado Estado]]&amp;Demanda_Interna[[#This Row],[Estado Silo]]</f>
        <v>SPPR</v>
      </c>
      <c r="T356" s="7">
        <f>Demanda_Interna[[#This Row],[ICMS]]*Demanda_Interna[[#This Row],[Coluna1]]</f>
        <v>1243.2</v>
      </c>
      <c r="U356" t="str">
        <f>INDEX(Produtor_Silo[],MATCH(Demanda_Interna[[#This Row],[Silo]],Produtor_Silo[destino],0),3)</f>
        <v>TOLEDO-PR</v>
      </c>
    </row>
    <row r="357" spans="1:21" x14ac:dyDescent="0.25">
      <c r="A357" t="s">
        <v>736</v>
      </c>
      <c r="B357">
        <v>1</v>
      </c>
      <c r="C357">
        <v>1058191</v>
      </c>
      <c r="D357" t="s">
        <v>737</v>
      </c>
      <c r="E357" t="s">
        <v>651</v>
      </c>
      <c r="F357">
        <v>932676</v>
      </c>
      <c r="G357" s="7">
        <v>932.67600000000004</v>
      </c>
      <c r="H357" t="s">
        <v>712</v>
      </c>
      <c r="I357" s="11">
        <v>2.05E-4</v>
      </c>
      <c r="J357" s="7">
        <v>1</v>
      </c>
      <c r="K357" t="s">
        <v>556</v>
      </c>
      <c r="L357">
        <f>INDEX(Val_Min_CO2[],MATCH(Demanda_Interna[[#This Row],[Variaveis Decisão Transporte Silo-Mercado]],Val_Min_CO2[Variável],0),2)</f>
        <v>0</v>
      </c>
      <c r="M357">
        <f>INDEX(Val_min_Custo[],MATCH(Demanda_Interna[[#This Row],[Variaveis Decisão Transporte Silo-Mercado]],Val_min_Custo[Variável],0),2)</f>
        <v>0</v>
      </c>
      <c r="N357">
        <f>INDEX(ITERAC3[],MATCH(Demanda_Interna[[#This Row],[Variaveis Decisão Transporte Silo-Mercado]],ITERAC3[Variável],0),2)</f>
        <v>0</v>
      </c>
      <c r="O357">
        <f>INDEX(ITERAC6[],MATCH(Demanda_Interna[[#This Row],[Variaveis Decisão Transporte Silo-Mercado]],ITERAC6[Variável],0),2)</f>
        <v>0</v>
      </c>
      <c r="P357">
        <v>1.1200000000000001</v>
      </c>
      <c r="Q357" t="str">
        <f>Demanda_Interna[[#This Row],[Mercado]]&amp;Demanda_Interna[[#This Row],[Periodo]]</f>
        <v>São Paulo1</v>
      </c>
      <c r="R357">
        <v>1110</v>
      </c>
      <c r="S357" t="str">
        <f>Demanda_Interna[[#This Row],[Mercado Estado]]&amp;Demanda_Interna[[#This Row],[Estado Silo]]</f>
        <v>SPPR</v>
      </c>
      <c r="T357" s="7">
        <f>Demanda_Interna[[#This Row],[ICMS]]*Demanda_Interna[[#This Row],[Coluna1]]</f>
        <v>1243.2</v>
      </c>
      <c r="U357" t="str">
        <f>INDEX(Produtor_Silo[],MATCH(Demanda_Interna[[#This Row],[Silo]],Produtor_Silo[destino],0),3)</f>
        <v>TOLEDO-PR</v>
      </c>
    </row>
    <row r="358" spans="1:21" x14ac:dyDescent="0.25">
      <c r="A358" t="s">
        <v>736</v>
      </c>
      <c r="B358">
        <v>1</v>
      </c>
      <c r="C358">
        <v>1058191</v>
      </c>
      <c r="D358" t="s">
        <v>737</v>
      </c>
      <c r="E358" t="s">
        <v>652</v>
      </c>
      <c r="F358">
        <v>941636</v>
      </c>
      <c r="G358" s="7">
        <v>941.63599999999997</v>
      </c>
      <c r="H358" t="s">
        <v>712</v>
      </c>
      <c r="I358" s="11">
        <v>2.05E-4</v>
      </c>
      <c r="J358" s="7">
        <v>1</v>
      </c>
      <c r="K358" t="s">
        <v>558</v>
      </c>
      <c r="L358">
        <f>INDEX(Val_Min_CO2[],MATCH(Demanda_Interna[[#This Row],[Variaveis Decisão Transporte Silo-Mercado]],Val_Min_CO2[Variável],0),2)</f>
        <v>0</v>
      </c>
      <c r="M358">
        <f>INDEX(Val_min_Custo[],MATCH(Demanda_Interna[[#This Row],[Variaveis Decisão Transporte Silo-Mercado]],Val_min_Custo[Variável],0),2)</f>
        <v>0</v>
      </c>
      <c r="N358">
        <f>INDEX(ITERAC3[],MATCH(Demanda_Interna[[#This Row],[Variaveis Decisão Transporte Silo-Mercado]],ITERAC3[Variável],0),2)</f>
        <v>0</v>
      </c>
      <c r="O358">
        <f>INDEX(ITERAC6[],MATCH(Demanda_Interna[[#This Row],[Variaveis Decisão Transporte Silo-Mercado]],ITERAC6[Variável],0),2)</f>
        <v>0</v>
      </c>
      <c r="P358">
        <v>1.1200000000000001</v>
      </c>
      <c r="Q358" t="str">
        <f>Demanda_Interna[[#This Row],[Mercado]]&amp;Demanda_Interna[[#This Row],[Periodo]]</f>
        <v>São Paulo1</v>
      </c>
      <c r="R358">
        <v>1110</v>
      </c>
      <c r="S358" t="str">
        <f>Demanda_Interna[[#This Row],[Mercado Estado]]&amp;Demanda_Interna[[#This Row],[Estado Silo]]</f>
        <v>SPPR</v>
      </c>
      <c r="T358" s="7">
        <f>Demanda_Interna[[#This Row],[ICMS]]*Demanda_Interna[[#This Row],[Coluna1]]</f>
        <v>1243.2</v>
      </c>
      <c r="U358" t="str">
        <f>INDEX(Produtor_Silo[],MATCH(Demanda_Interna[[#This Row],[Silo]],Produtor_Silo[destino],0),3)</f>
        <v>TOLEDO-PR</v>
      </c>
    </row>
    <row r="359" spans="1:21" x14ac:dyDescent="0.25">
      <c r="A359" t="s">
        <v>736</v>
      </c>
      <c r="B359">
        <v>1</v>
      </c>
      <c r="C359">
        <v>1058191</v>
      </c>
      <c r="D359" t="s">
        <v>737</v>
      </c>
      <c r="E359" t="s">
        <v>644</v>
      </c>
      <c r="F359">
        <v>593567</v>
      </c>
      <c r="G359" s="7">
        <v>593.56700000000001</v>
      </c>
      <c r="H359" t="s">
        <v>720</v>
      </c>
      <c r="I359" s="11">
        <v>2.63E-4</v>
      </c>
      <c r="J359" s="7">
        <v>0.6</v>
      </c>
      <c r="K359" t="s">
        <v>560</v>
      </c>
      <c r="L359">
        <f>INDEX(Val_Min_CO2[],MATCH(Demanda_Interna[[#This Row],[Variaveis Decisão Transporte Silo-Mercado]],Val_Min_CO2[Variável],0),2)</f>
        <v>0</v>
      </c>
      <c r="M359">
        <f>INDEX(Val_min_Custo[],MATCH(Demanda_Interna[[#This Row],[Variaveis Decisão Transporte Silo-Mercado]],Val_min_Custo[Variável],0),2)</f>
        <v>0</v>
      </c>
      <c r="N359">
        <f>INDEX(ITERAC3[],MATCH(Demanda_Interna[[#This Row],[Variaveis Decisão Transporte Silo-Mercado]],ITERAC3[Variável],0),2)</f>
        <v>0</v>
      </c>
      <c r="O359">
        <f>INDEX(ITERAC6[],MATCH(Demanda_Interna[[#This Row],[Variaveis Decisão Transporte Silo-Mercado]],ITERAC6[Variável],0),2)</f>
        <v>0</v>
      </c>
      <c r="P359">
        <v>1.1200000000000001</v>
      </c>
      <c r="Q359" t="str">
        <f>Demanda_Interna[[#This Row],[Mercado]]&amp;Demanda_Interna[[#This Row],[Periodo]]</f>
        <v>São Paulo1</v>
      </c>
      <c r="R359">
        <v>1110</v>
      </c>
      <c r="S359" t="str">
        <f>Demanda_Interna[[#This Row],[Mercado Estado]]&amp;Demanda_Interna[[#This Row],[Estado Silo]]</f>
        <v>SPMG</v>
      </c>
      <c r="T359" s="7">
        <f>Demanda_Interna[[#This Row],[ICMS]]*Demanda_Interna[[#This Row],[Coluna1]]</f>
        <v>1243.2</v>
      </c>
      <c r="U359" t="str">
        <f>INDEX(Produtor_Silo[],MATCH(Demanda_Interna[[#This Row],[Silo]],Produtor_Silo[destino],0),3)</f>
        <v>UBERLÂNDIA-MG</v>
      </c>
    </row>
    <row r="360" spans="1:21" x14ac:dyDescent="0.25">
      <c r="A360" t="s">
        <v>736</v>
      </c>
      <c r="B360">
        <v>1</v>
      </c>
      <c r="C360">
        <v>1058191</v>
      </c>
      <c r="D360" t="s">
        <v>737</v>
      </c>
      <c r="E360" t="s">
        <v>645</v>
      </c>
      <c r="F360">
        <v>593153</v>
      </c>
      <c r="G360" s="7">
        <v>593.15300000000002</v>
      </c>
      <c r="H360" t="s">
        <v>720</v>
      </c>
      <c r="I360" s="11">
        <v>2.63E-4</v>
      </c>
      <c r="J360" s="7">
        <v>0.6</v>
      </c>
      <c r="K360" t="s">
        <v>562</v>
      </c>
      <c r="L360">
        <f>INDEX(Val_Min_CO2[],MATCH(Demanda_Interna[[#This Row],[Variaveis Decisão Transporte Silo-Mercado]],Val_Min_CO2[Variável],0),2)</f>
        <v>0</v>
      </c>
      <c r="M360">
        <f>INDEX(Val_min_Custo[],MATCH(Demanda_Interna[[#This Row],[Variaveis Decisão Transporte Silo-Mercado]],Val_min_Custo[Variável],0),2)</f>
        <v>0</v>
      </c>
      <c r="N360">
        <f>INDEX(ITERAC3[],MATCH(Demanda_Interna[[#This Row],[Variaveis Decisão Transporte Silo-Mercado]],ITERAC3[Variável],0),2)</f>
        <v>0</v>
      </c>
      <c r="O360">
        <f>INDEX(ITERAC6[],MATCH(Demanda_Interna[[#This Row],[Variaveis Decisão Transporte Silo-Mercado]],ITERAC6[Variável],0),2)</f>
        <v>0</v>
      </c>
      <c r="P360">
        <v>1.1200000000000001</v>
      </c>
      <c r="Q360" t="str">
        <f>Demanda_Interna[[#This Row],[Mercado]]&amp;Demanda_Interna[[#This Row],[Periodo]]</f>
        <v>São Paulo1</v>
      </c>
      <c r="R360">
        <v>1110</v>
      </c>
      <c r="S360" t="str">
        <f>Demanda_Interna[[#This Row],[Mercado Estado]]&amp;Demanda_Interna[[#This Row],[Estado Silo]]</f>
        <v>SPMG</v>
      </c>
      <c r="T360" s="7">
        <f>Demanda_Interna[[#This Row],[ICMS]]*Demanda_Interna[[#This Row],[Coluna1]]</f>
        <v>1243.2</v>
      </c>
      <c r="U360" t="str">
        <f>INDEX(Produtor_Silo[],MATCH(Demanda_Interna[[#This Row],[Silo]],Produtor_Silo[destino],0),3)</f>
        <v>UBERLÂNDIA-MG</v>
      </c>
    </row>
    <row r="361" spans="1:21" x14ac:dyDescent="0.25">
      <c r="A361" t="s">
        <v>736</v>
      </c>
      <c r="B361">
        <v>1</v>
      </c>
      <c r="C361">
        <v>1058191</v>
      </c>
      <c r="D361" t="s">
        <v>737</v>
      </c>
      <c r="E361" t="s">
        <v>646</v>
      </c>
      <c r="F361">
        <v>592414</v>
      </c>
      <c r="G361" s="7">
        <v>592.41399999999999</v>
      </c>
      <c r="H361" t="s">
        <v>720</v>
      </c>
      <c r="I361" s="11">
        <v>2.63E-4</v>
      </c>
      <c r="J361" s="7">
        <v>0.6</v>
      </c>
      <c r="K361" t="s">
        <v>564</v>
      </c>
      <c r="L361">
        <f>INDEX(Val_Min_CO2[],MATCH(Demanda_Interna[[#This Row],[Variaveis Decisão Transporte Silo-Mercado]],Val_Min_CO2[Variável],0),2)</f>
        <v>0</v>
      </c>
      <c r="M361">
        <f>INDEX(Val_min_Custo[],MATCH(Demanda_Interna[[#This Row],[Variaveis Decisão Transporte Silo-Mercado]],Val_min_Custo[Variável],0),2)</f>
        <v>0</v>
      </c>
      <c r="N361">
        <f>INDEX(ITERAC3[],MATCH(Demanda_Interna[[#This Row],[Variaveis Decisão Transporte Silo-Mercado]],ITERAC3[Variável],0),2)</f>
        <v>0</v>
      </c>
      <c r="O361">
        <f>INDEX(ITERAC6[],MATCH(Demanda_Interna[[#This Row],[Variaveis Decisão Transporte Silo-Mercado]],ITERAC6[Variável],0),2)</f>
        <v>0</v>
      </c>
      <c r="P361">
        <v>1.1200000000000001</v>
      </c>
      <c r="Q361" t="str">
        <f>Demanda_Interna[[#This Row],[Mercado]]&amp;Demanda_Interna[[#This Row],[Periodo]]</f>
        <v>São Paulo1</v>
      </c>
      <c r="R361">
        <v>1110</v>
      </c>
      <c r="S361" t="str">
        <f>Demanda_Interna[[#This Row],[Mercado Estado]]&amp;Demanda_Interna[[#This Row],[Estado Silo]]</f>
        <v>SPMG</v>
      </c>
      <c r="T361" s="7">
        <f>Demanda_Interna[[#This Row],[ICMS]]*Demanda_Interna[[#This Row],[Coluna1]]</f>
        <v>1243.2</v>
      </c>
      <c r="U361" t="str">
        <f>INDEX(Produtor_Silo[],MATCH(Demanda_Interna[[#This Row],[Silo]],Produtor_Silo[destino],0),3)</f>
        <v>UBERLÂNDIA-MG</v>
      </c>
    </row>
    <row r="362" spans="1:21" x14ac:dyDescent="0.25">
      <c r="A362" t="s">
        <v>1651</v>
      </c>
      <c r="B362">
        <v>1</v>
      </c>
      <c r="C362">
        <v>108965</v>
      </c>
      <c r="D362" t="s">
        <v>738</v>
      </c>
      <c r="E362" t="s">
        <v>617</v>
      </c>
      <c r="F362">
        <v>3450003</v>
      </c>
      <c r="G362" s="7">
        <v>3450.0030000000002</v>
      </c>
      <c r="H362" t="s">
        <v>705</v>
      </c>
      <c r="I362" s="11">
        <v>2.63E-4</v>
      </c>
      <c r="J362" s="7">
        <v>0.6</v>
      </c>
      <c r="K362" t="s">
        <v>1076</v>
      </c>
      <c r="L362">
        <f>INDEX(Val_Min_CO2[],MATCH(Demanda_Interna[[#This Row],[Variaveis Decisão Transporte Silo-Mercado]],Val_Min_CO2[Variável],0),2)</f>
        <v>0</v>
      </c>
      <c r="M362">
        <f>INDEX(Val_min_Custo[],MATCH(Demanda_Interna[[#This Row],[Variaveis Decisão Transporte Silo-Mercado]],Val_min_Custo[Variável],0),2)</f>
        <v>0</v>
      </c>
      <c r="N362">
        <f>INDEX(ITERAC3[],MATCH(Demanda_Interna[[#This Row],[Variaveis Decisão Transporte Silo-Mercado]],ITERAC3[Variável],0),2)</f>
        <v>0</v>
      </c>
      <c r="O362">
        <f>INDEX(ITERAC6[],MATCH(Demanda_Interna[[#This Row],[Variaveis Decisão Transporte Silo-Mercado]],ITERAC6[Variável],0),2)</f>
        <v>0</v>
      </c>
      <c r="P362">
        <v>1.1200000000000001</v>
      </c>
      <c r="Q362" t="str">
        <f>Demanda_Interna[[#This Row],[Mercado]]&amp;Demanda_Interna[[#This Row],[Periodo]]</f>
        <v>Ceará1</v>
      </c>
      <c r="R362">
        <v>1110</v>
      </c>
      <c r="S362" t="str">
        <f>Demanda_Interna[[#This Row],[Mercado Estado]]&amp;Demanda_Interna[[#This Row],[Estado Silo]]</f>
        <v>CEMT</v>
      </c>
      <c r="T362" s="7">
        <f>Demanda_Interna[[#This Row],[ICMS]]*Demanda_Interna[[#This Row],[Coluna1]]</f>
        <v>1243.2</v>
      </c>
      <c r="U362" t="str">
        <f>INDEX(Produtor_Silo[],MATCH(Demanda_Interna[[#This Row],[Silo]],Produtor_Silo[destino],0),3)</f>
        <v>CAMPO NOVO DO PARECIS-MT</v>
      </c>
    </row>
    <row r="363" spans="1:21" x14ac:dyDescent="0.25">
      <c r="A363" t="s">
        <v>1651</v>
      </c>
      <c r="B363">
        <v>1</v>
      </c>
      <c r="C363">
        <v>108965</v>
      </c>
      <c r="D363" t="s">
        <v>738</v>
      </c>
      <c r="E363" t="s">
        <v>618</v>
      </c>
      <c r="F363">
        <v>3412522</v>
      </c>
      <c r="G363" s="7">
        <v>3412.5219999999999</v>
      </c>
      <c r="H363" t="s">
        <v>705</v>
      </c>
      <c r="I363" s="11">
        <v>2.63E-4</v>
      </c>
      <c r="J363" s="7">
        <v>0.6</v>
      </c>
      <c r="K363" t="s">
        <v>1092</v>
      </c>
      <c r="L363">
        <f>INDEX(Val_Min_CO2[],MATCH(Demanda_Interna[[#This Row],[Variaveis Decisão Transporte Silo-Mercado]],Val_Min_CO2[Variável],0),2)</f>
        <v>0</v>
      </c>
      <c r="M363">
        <f>INDEX(Val_min_Custo[],MATCH(Demanda_Interna[[#This Row],[Variaveis Decisão Transporte Silo-Mercado]],Val_min_Custo[Variável],0),2)</f>
        <v>0</v>
      </c>
      <c r="N363">
        <f>INDEX(ITERAC3[],MATCH(Demanda_Interna[[#This Row],[Variaveis Decisão Transporte Silo-Mercado]],ITERAC3[Variável],0),2)</f>
        <v>0</v>
      </c>
      <c r="O363">
        <f>INDEX(ITERAC6[],MATCH(Demanda_Interna[[#This Row],[Variaveis Decisão Transporte Silo-Mercado]],ITERAC6[Variável],0),2)</f>
        <v>0</v>
      </c>
      <c r="P363">
        <v>1.1200000000000001</v>
      </c>
      <c r="Q363" t="str">
        <f>Demanda_Interna[[#This Row],[Mercado]]&amp;Demanda_Interna[[#This Row],[Periodo]]</f>
        <v>Ceará1</v>
      </c>
      <c r="R363">
        <v>1110</v>
      </c>
      <c r="S363" t="str">
        <f>Demanda_Interna[[#This Row],[Mercado Estado]]&amp;Demanda_Interna[[#This Row],[Estado Silo]]</f>
        <v>CEMT</v>
      </c>
      <c r="T363" s="7">
        <f>Demanda_Interna[[#This Row],[ICMS]]*Demanda_Interna[[#This Row],[Coluna1]]</f>
        <v>1243.2</v>
      </c>
      <c r="U363" t="str">
        <f>INDEX(Produtor_Silo[],MATCH(Demanda_Interna[[#This Row],[Silo]],Produtor_Silo[destino],0),3)</f>
        <v>CAMPO NOVO DO PARECIS-MT</v>
      </c>
    </row>
    <row r="364" spans="1:21" x14ac:dyDescent="0.25">
      <c r="A364" t="s">
        <v>1651</v>
      </c>
      <c r="B364">
        <v>1</v>
      </c>
      <c r="C364">
        <v>108965</v>
      </c>
      <c r="D364" t="s">
        <v>738</v>
      </c>
      <c r="E364" t="s">
        <v>619</v>
      </c>
      <c r="F364">
        <v>3450054</v>
      </c>
      <c r="G364" s="7">
        <v>3450.0540000000001</v>
      </c>
      <c r="H364" t="s">
        <v>705</v>
      </c>
      <c r="I364" s="11">
        <v>2.63E-4</v>
      </c>
      <c r="J364" s="7">
        <v>0.6</v>
      </c>
      <c r="K364" t="s">
        <v>1108</v>
      </c>
      <c r="L364">
        <f>INDEX(Val_Min_CO2[],MATCH(Demanda_Interna[[#This Row],[Variaveis Decisão Transporte Silo-Mercado]],Val_Min_CO2[Variável],0),2)</f>
        <v>0</v>
      </c>
      <c r="M364">
        <f>INDEX(Val_min_Custo[],MATCH(Demanda_Interna[[#This Row],[Variaveis Decisão Transporte Silo-Mercado]],Val_min_Custo[Variável],0),2)</f>
        <v>0</v>
      </c>
      <c r="N364">
        <f>INDEX(ITERAC3[],MATCH(Demanda_Interna[[#This Row],[Variaveis Decisão Transporte Silo-Mercado]],ITERAC3[Variável],0),2)</f>
        <v>0</v>
      </c>
      <c r="O364">
        <f>INDEX(ITERAC6[],MATCH(Demanda_Interna[[#This Row],[Variaveis Decisão Transporte Silo-Mercado]],ITERAC6[Variável],0),2)</f>
        <v>0</v>
      </c>
      <c r="P364">
        <v>1.1200000000000001</v>
      </c>
      <c r="Q364" t="str">
        <f>Demanda_Interna[[#This Row],[Mercado]]&amp;Demanda_Interna[[#This Row],[Periodo]]</f>
        <v>Ceará1</v>
      </c>
      <c r="R364">
        <v>1110</v>
      </c>
      <c r="S364" t="str">
        <f>Demanda_Interna[[#This Row],[Mercado Estado]]&amp;Demanda_Interna[[#This Row],[Estado Silo]]</f>
        <v>CEMT</v>
      </c>
      <c r="T364" s="7">
        <f>Demanda_Interna[[#This Row],[ICMS]]*Demanda_Interna[[#This Row],[Coluna1]]</f>
        <v>1243.2</v>
      </c>
      <c r="U364" t="str">
        <f>INDEX(Produtor_Silo[],MATCH(Demanda_Interna[[#This Row],[Silo]],Produtor_Silo[destino],0),3)</f>
        <v>CAMPO NOVO DO PARECIS-MT</v>
      </c>
    </row>
    <row r="365" spans="1:21" x14ac:dyDescent="0.25">
      <c r="A365" t="s">
        <v>1651</v>
      </c>
      <c r="B365">
        <v>1</v>
      </c>
      <c r="C365">
        <v>108965</v>
      </c>
      <c r="D365" t="s">
        <v>738</v>
      </c>
      <c r="E365" t="s">
        <v>647</v>
      </c>
      <c r="F365">
        <v>3532556</v>
      </c>
      <c r="G365" s="7">
        <v>3532.556</v>
      </c>
      <c r="H365" t="s">
        <v>712</v>
      </c>
      <c r="I365" s="11">
        <v>2.05E-4</v>
      </c>
      <c r="J365" s="7">
        <v>1</v>
      </c>
      <c r="K365" t="s">
        <v>1124</v>
      </c>
      <c r="L365">
        <f>INDEX(Val_Min_CO2[],MATCH(Demanda_Interna[[#This Row],[Variaveis Decisão Transporte Silo-Mercado]],Val_Min_CO2[Variável],0),2)</f>
        <v>0</v>
      </c>
      <c r="M365">
        <f>INDEX(Val_min_Custo[],MATCH(Demanda_Interna[[#This Row],[Variaveis Decisão Transporte Silo-Mercado]],Val_min_Custo[Variável],0),2)</f>
        <v>0</v>
      </c>
      <c r="N365">
        <f>INDEX(ITERAC3[],MATCH(Demanda_Interna[[#This Row],[Variaveis Decisão Transporte Silo-Mercado]],ITERAC3[Variável],0),2)</f>
        <v>0</v>
      </c>
      <c r="O365">
        <f>INDEX(ITERAC6[],MATCH(Demanda_Interna[[#This Row],[Variaveis Decisão Transporte Silo-Mercado]],ITERAC6[Variável],0),2)</f>
        <v>0</v>
      </c>
      <c r="P365">
        <v>1.1200000000000001</v>
      </c>
      <c r="Q365" t="str">
        <f>Demanda_Interna[[#This Row],[Mercado]]&amp;Demanda_Interna[[#This Row],[Periodo]]</f>
        <v>Ceará1</v>
      </c>
      <c r="R365">
        <v>1110</v>
      </c>
      <c r="S365" t="str">
        <f>Demanda_Interna[[#This Row],[Mercado Estado]]&amp;Demanda_Interna[[#This Row],[Estado Silo]]</f>
        <v>CEPR</v>
      </c>
      <c r="T365" s="7">
        <f>Demanda_Interna[[#This Row],[ICMS]]*Demanda_Interna[[#This Row],[Coluna1]]</f>
        <v>1243.2</v>
      </c>
      <c r="U365" t="str">
        <f>INDEX(Produtor_Silo[],MATCH(Demanda_Interna[[#This Row],[Silo]],Produtor_Silo[destino],0),3)</f>
        <v>CASCAVEL-PR</v>
      </c>
    </row>
    <row r="366" spans="1:21" x14ac:dyDescent="0.25">
      <c r="A366" t="s">
        <v>1651</v>
      </c>
      <c r="B366">
        <v>1</v>
      </c>
      <c r="C366">
        <v>108965</v>
      </c>
      <c r="D366" t="s">
        <v>738</v>
      </c>
      <c r="E366" t="s">
        <v>648</v>
      </c>
      <c r="F366">
        <v>3531146</v>
      </c>
      <c r="G366" s="7">
        <v>3531.1460000000002</v>
      </c>
      <c r="H366" t="s">
        <v>712</v>
      </c>
      <c r="I366" s="11">
        <v>2.05E-4</v>
      </c>
      <c r="J366" s="7">
        <v>1</v>
      </c>
      <c r="K366" t="s">
        <v>1140</v>
      </c>
      <c r="L366">
        <f>INDEX(Val_Min_CO2[],MATCH(Demanda_Interna[[#This Row],[Variaveis Decisão Transporte Silo-Mercado]],Val_Min_CO2[Variável],0),2)</f>
        <v>0</v>
      </c>
      <c r="M366">
        <f>INDEX(Val_min_Custo[],MATCH(Demanda_Interna[[#This Row],[Variaveis Decisão Transporte Silo-Mercado]],Val_min_Custo[Variável],0),2)</f>
        <v>0</v>
      </c>
      <c r="N366">
        <f>INDEX(ITERAC3[],MATCH(Demanda_Interna[[#This Row],[Variaveis Decisão Transporte Silo-Mercado]],ITERAC3[Variável],0),2)</f>
        <v>0</v>
      </c>
      <c r="O366">
        <f>INDEX(ITERAC6[],MATCH(Demanda_Interna[[#This Row],[Variaveis Decisão Transporte Silo-Mercado]],ITERAC6[Variável],0),2)</f>
        <v>0</v>
      </c>
      <c r="P366">
        <v>1.1200000000000001</v>
      </c>
      <c r="Q366" t="str">
        <f>Demanda_Interna[[#This Row],[Mercado]]&amp;Demanda_Interna[[#This Row],[Periodo]]</f>
        <v>Ceará1</v>
      </c>
      <c r="R366">
        <v>1110</v>
      </c>
      <c r="S366" t="str">
        <f>Demanda_Interna[[#This Row],[Mercado Estado]]&amp;Demanda_Interna[[#This Row],[Estado Silo]]</f>
        <v>CEPR</v>
      </c>
      <c r="T366" s="7">
        <f>Demanda_Interna[[#This Row],[ICMS]]*Demanda_Interna[[#This Row],[Coluna1]]</f>
        <v>1243.2</v>
      </c>
      <c r="U366" t="str">
        <f>INDEX(Produtor_Silo[],MATCH(Demanda_Interna[[#This Row],[Silo]],Produtor_Silo[destino],0),3)</f>
        <v>CASCAVEL-PR</v>
      </c>
    </row>
    <row r="367" spans="1:21" x14ac:dyDescent="0.25">
      <c r="A367" t="s">
        <v>1651</v>
      </c>
      <c r="B367">
        <v>1</v>
      </c>
      <c r="C367">
        <v>108965</v>
      </c>
      <c r="D367" t="s">
        <v>738</v>
      </c>
      <c r="E367" t="s">
        <v>649</v>
      </c>
      <c r="F367">
        <v>3528880</v>
      </c>
      <c r="G367" s="7">
        <v>3528.88</v>
      </c>
      <c r="H367" t="s">
        <v>712</v>
      </c>
      <c r="I367" s="11">
        <v>2.05E-4</v>
      </c>
      <c r="J367" s="7">
        <v>1</v>
      </c>
      <c r="K367" t="s">
        <v>1156</v>
      </c>
      <c r="L367">
        <f>INDEX(Val_Min_CO2[],MATCH(Demanda_Interna[[#This Row],[Variaveis Decisão Transporte Silo-Mercado]],Val_Min_CO2[Variável],0),2)</f>
        <v>0</v>
      </c>
      <c r="M367">
        <f>INDEX(Val_min_Custo[],MATCH(Demanda_Interna[[#This Row],[Variaveis Decisão Transporte Silo-Mercado]],Val_min_Custo[Variável],0),2)</f>
        <v>0</v>
      </c>
      <c r="N367">
        <f>INDEX(ITERAC3[],MATCH(Demanda_Interna[[#This Row],[Variaveis Decisão Transporte Silo-Mercado]],ITERAC3[Variável],0),2)</f>
        <v>0</v>
      </c>
      <c r="O367">
        <f>INDEX(ITERAC6[],MATCH(Demanda_Interna[[#This Row],[Variaveis Decisão Transporte Silo-Mercado]],ITERAC6[Variável],0),2)</f>
        <v>0</v>
      </c>
      <c r="P367">
        <v>1.1200000000000001</v>
      </c>
      <c r="Q367" t="str">
        <f>Demanda_Interna[[#This Row],[Mercado]]&amp;Demanda_Interna[[#This Row],[Periodo]]</f>
        <v>Ceará1</v>
      </c>
      <c r="R367">
        <v>1110</v>
      </c>
      <c r="S367" t="str">
        <f>Demanda_Interna[[#This Row],[Mercado Estado]]&amp;Demanda_Interna[[#This Row],[Estado Silo]]</f>
        <v>CEPR</v>
      </c>
      <c r="T367" s="7">
        <f>Demanda_Interna[[#This Row],[ICMS]]*Demanda_Interna[[#This Row],[Coluna1]]</f>
        <v>1243.2</v>
      </c>
      <c r="U367" t="str">
        <f>INDEX(Produtor_Silo[],MATCH(Demanda_Interna[[#This Row],[Silo]],Produtor_Silo[destino],0),3)</f>
        <v>CASCAVEL-PR</v>
      </c>
    </row>
    <row r="368" spans="1:21" x14ac:dyDescent="0.25">
      <c r="A368" t="s">
        <v>1651</v>
      </c>
      <c r="B368">
        <v>1</v>
      </c>
      <c r="C368">
        <v>108965</v>
      </c>
      <c r="D368" t="s">
        <v>738</v>
      </c>
      <c r="E368" t="s">
        <v>635</v>
      </c>
      <c r="F368">
        <v>3395502</v>
      </c>
      <c r="G368" s="7">
        <v>3395.502</v>
      </c>
      <c r="H368" t="s">
        <v>715</v>
      </c>
      <c r="I368" s="11">
        <v>2.05E-4</v>
      </c>
      <c r="J368" s="7">
        <v>1</v>
      </c>
      <c r="K368" t="s">
        <v>1172</v>
      </c>
      <c r="L368">
        <f>INDEX(Val_Min_CO2[],MATCH(Demanda_Interna[[#This Row],[Variaveis Decisão Transporte Silo-Mercado]],Val_Min_CO2[Variável],0),2)</f>
        <v>0</v>
      </c>
      <c r="M368">
        <f>INDEX(Val_min_Custo[],MATCH(Demanda_Interna[[#This Row],[Variaveis Decisão Transporte Silo-Mercado]],Val_min_Custo[Variável],0),2)</f>
        <v>0</v>
      </c>
      <c r="N368">
        <f>INDEX(ITERAC3[],MATCH(Demanda_Interna[[#This Row],[Variaveis Decisão Transporte Silo-Mercado]],ITERAC3[Variável],0),2)</f>
        <v>0</v>
      </c>
      <c r="O368">
        <f>INDEX(ITERAC6[],MATCH(Demanda_Interna[[#This Row],[Variaveis Decisão Transporte Silo-Mercado]],ITERAC6[Variável],0),2)</f>
        <v>0</v>
      </c>
      <c r="P368">
        <v>1.1200000000000001</v>
      </c>
      <c r="Q368" t="str">
        <f>Demanda_Interna[[#This Row],[Mercado]]&amp;Demanda_Interna[[#This Row],[Periodo]]</f>
        <v>Ceará1</v>
      </c>
      <c r="R368">
        <v>1110</v>
      </c>
      <c r="S368" t="str">
        <f>Demanda_Interna[[#This Row],[Mercado Estado]]&amp;Demanda_Interna[[#This Row],[Estado Silo]]</f>
        <v>CEMS</v>
      </c>
      <c r="T368" s="7">
        <f>Demanda_Interna[[#This Row],[ICMS]]*Demanda_Interna[[#This Row],[Coluna1]]</f>
        <v>1243.2</v>
      </c>
      <c r="U368" t="str">
        <f>INDEX(Produtor_Silo[],MATCH(Demanda_Interna[[#This Row],[Silo]],Produtor_Silo[destino],0),3)</f>
        <v>DOURADOS-MS</v>
      </c>
    </row>
    <row r="369" spans="1:21" x14ac:dyDescent="0.25">
      <c r="A369" t="s">
        <v>1651</v>
      </c>
      <c r="B369">
        <v>1</v>
      </c>
      <c r="C369">
        <v>108965</v>
      </c>
      <c r="D369" t="s">
        <v>738</v>
      </c>
      <c r="E369" t="s">
        <v>636</v>
      </c>
      <c r="F369">
        <v>3372734</v>
      </c>
      <c r="G369" s="7">
        <v>3372.7339999999999</v>
      </c>
      <c r="H369" t="s">
        <v>715</v>
      </c>
      <c r="I369" s="11">
        <v>2.05E-4</v>
      </c>
      <c r="J369" s="7">
        <v>1</v>
      </c>
      <c r="K369" t="s">
        <v>1188</v>
      </c>
      <c r="L369">
        <f>INDEX(Val_Min_CO2[],MATCH(Demanda_Interna[[#This Row],[Variaveis Decisão Transporte Silo-Mercado]],Val_Min_CO2[Variável],0),2)</f>
        <v>0</v>
      </c>
      <c r="M369">
        <f>INDEX(Val_min_Custo[],MATCH(Demanda_Interna[[#This Row],[Variaveis Decisão Transporte Silo-Mercado]],Val_min_Custo[Variável],0),2)</f>
        <v>0</v>
      </c>
      <c r="N369">
        <f>INDEX(ITERAC3[],MATCH(Demanda_Interna[[#This Row],[Variaveis Decisão Transporte Silo-Mercado]],ITERAC3[Variável],0),2)</f>
        <v>0</v>
      </c>
      <c r="O369">
        <f>INDEX(ITERAC6[],MATCH(Demanda_Interna[[#This Row],[Variaveis Decisão Transporte Silo-Mercado]],ITERAC6[Variável],0),2)</f>
        <v>0</v>
      </c>
      <c r="P369">
        <v>1.1200000000000001</v>
      </c>
      <c r="Q369" t="str">
        <f>Demanda_Interna[[#This Row],[Mercado]]&amp;Demanda_Interna[[#This Row],[Periodo]]</f>
        <v>Ceará1</v>
      </c>
      <c r="R369">
        <v>1110</v>
      </c>
      <c r="S369" t="str">
        <f>Demanda_Interna[[#This Row],[Mercado Estado]]&amp;Demanda_Interna[[#This Row],[Estado Silo]]</f>
        <v>CEMS</v>
      </c>
      <c r="T369" s="7">
        <f>Demanda_Interna[[#This Row],[ICMS]]*Demanda_Interna[[#This Row],[Coluna1]]</f>
        <v>1243.2</v>
      </c>
      <c r="U369" t="str">
        <f>INDEX(Produtor_Silo[],MATCH(Demanda_Interna[[#This Row],[Silo]],Produtor_Silo[destino],0),3)</f>
        <v>DOURADOS-MS</v>
      </c>
    </row>
    <row r="370" spans="1:21" x14ac:dyDescent="0.25">
      <c r="A370" t="s">
        <v>1651</v>
      </c>
      <c r="B370">
        <v>1</v>
      </c>
      <c r="C370">
        <v>108965</v>
      </c>
      <c r="D370" t="s">
        <v>738</v>
      </c>
      <c r="E370" t="s">
        <v>637</v>
      </c>
      <c r="F370">
        <v>3389650</v>
      </c>
      <c r="G370" s="7">
        <v>3389.65</v>
      </c>
      <c r="H370" t="s">
        <v>715</v>
      </c>
      <c r="I370" s="11">
        <v>2.05E-4</v>
      </c>
      <c r="J370" s="7">
        <v>1</v>
      </c>
      <c r="K370" t="s">
        <v>1204</v>
      </c>
      <c r="L370">
        <f>INDEX(Val_Min_CO2[],MATCH(Demanda_Interna[[#This Row],[Variaveis Decisão Transporte Silo-Mercado]],Val_Min_CO2[Variável],0),2)</f>
        <v>0</v>
      </c>
      <c r="M370">
        <f>INDEX(Val_min_Custo[],MATCH(Demanda_Interna[[#This Row],[Variaveis Decisão Transporte Silo-Mercado]],Val_min_Custo[Variável],0),2)</f>
        <v>0</v>
      </c>
      <c r="N370">
        <f>INDEX(ITERAC3[],MATCH(Demanda_Interna[[#This Row],[Variaveis Decisão Transporte Silo-Mercado]],ITERAC3[Variável],0),2)</f>
        <v>0</v>
      </c>
      <c r="O370">
        <f>INDEX(ITERAC6[],MATCH(Demanda_Interna[[#This Row],[Variaveis Decisão Transporte Silo-Mercado]],ITERAC6[Variável],0),2)</f>
        <v>0</v>
      </c>
      <c r="P370">
        <v>1.1200000000000001</v>
      </c>
      <c r="Q370" t="str">
        <f>Demanda_Interna[[#This Row],[Mercado]]&amp;Demanda_Interna[[#This Row],[Periodo]]</f>
        <v>Ceará1</v>
      </c>
      <c r="R370">
        <v>1110</v>
      </c>
      <c r="S370" t="str">
        <f>Demanda_Interna[[#This Row],[Mercado Estado]]&amp;Demanda_Interna[[#This Row],[Estado Silo]]</f>
        <v>CEMS</v>
      </c>
      <c r="T370" s="7">
        <f>Demanda_Interna[[#This Row],[ICMS]]*Demanda_Interna[[#This Row],[Coluna1]]</f>
        <v>1243.2</v>
      </c>
      <c r="U370" t="str">
        <f>INDEX(Produtor_Silo[],MATCH(Demanda_Interna[[#This Row],[Silo]],Produtor_Silo[destino],0),3)</f>
        <v>DOURADOS-MS</v>
      </c>
    </row>
    <row r="371" spans="1:21" x14ac:dyDescent="0.25">
      <c r="A371" t="s">
        <v>1651</v>
      </c>
      <c r="B371">
        <v>1</v>
      </c>
      <c r="C371">
        <v>108965</v>
      </c>
      <c r="D371" t="s">
        <v>738</v>
      </c>
      <c r="E371" t="s">
        <v>629</v>
      </c>
      <c r="F371">
        <v>2634303</v>
      </c>
      <c r="G371" s="7">
        <v>2634.3029999999999</v>
      </c>
      <c r="H371" t="s">
        <v>718</v>
      </c>
      <c r="I371" s="11">
        <v>2.63E-4</v>
      </c>
      <c r="J371" s="7">
        <v>0.6</v>
      </c>
      <c r="K371" t="s">
        <v>1220</v>
      </c>
      <c r="L371">
        <f>INDEX(Val_Min_CO2[],MATCH(Demanda_Interna[[#This Row],[Variaveis Decisão Transporte Silo-Mercado]],Val_Min_CO2[Variável],0),2)</f>
        <v>0</v>
      </c>
      <c r="M371">
        <f>INDEX(Val_min_Custo[],MATCH(Demanda_Interna[[#This Row],[Variaveis Decisão Transporte Silo-Mercado]],Val_min_Custo[Variável],0),2)</f>
        <v>0</v>
      </c>
      <c r="N371">
        <f>INDEX(ITERAC3[],MATCH(Demanda_Interna[[#This Row],[Variaveis Decisão Transporte Silo-Mercado]],ITERAC3[Variável],0),2)</f>
        <v>0</v>
      </c>
      <c r="O371">
        <f>INDEX(ITERAC6[],MATCH(Demanda_Interna[[#This Row],[Variaveis Decisão Transporte Silo-Mercado]],ITERAC6[Variável],0),2)</f>
        <v>0</v>
      </c>
      <c r="P371">
        <v>1.1200000000000001</v>
      </c>
      <c r="Q371" t="str">
        <f>Demanda_Interna[[#This Row],[Mercado]]&amp;Demanda_Interna[[#This Row],[Periodo]]</f>
        <v>Ceará1</v>
      </c>
      <c r="R371">
        <v>1110</v>
      </c>
      <c r="S371" t="str">
        <f>Demanda_Interna[[#This Row],[Mercado Estado]]&amp;Demanda_Interna[[#This Row],[Estado Silo]]</f>
        <v>CEGO</v>
      </c>
      <c r="T371" s="7">
        <f>Demanda_Interna[[#This Row],[ICMS]]*Demanda_Interna[[#This Row],[Coluna1]]</f>
        <v>1243.2</v>
      </c>
      <c r="U371" t="str">
        <f>INDEX(Produtor_Silo[],MATCH(Demanda_Interna[[#This Row],[Silo]],Produtor_Silo[destino],0),3)</f>
        <v>JATAÍ-GO</v>
      </c>
    </row>
    <row r="372" spans="1:21" x14ac:dyDescent="0.25">
      <c r="A372" t="s">
        <v>1651</v>
      </c>
      <c r="B372">
        <v>1</v>
      </c>
      <c r="C372">
        <v>108965</v>
      </c>
      <c r="D372" t="s">
        <v>738</v>
      </c>
      <c r="E372" t="s">
        <v>630</v>
      </c>
      <c r="F372">
        <v>2633884</v>
      </c>
      <c r="G372" s="7">
        <v>2633.884</v>
      </c>
      <c r="H372" t="s">
        <v>718</v>
      </c>
      <c r="I372" s="11">
        <v>2.63E-4</v>
      </c>
      <c r="J372" s="7">
        <v>0.6</v>
      </c>
      <c r="K372" t="s">
        <v>1236</v>
      </c>
      <c r="L372">
        <f>INDEX(Val_Min_CO2[],MATCH(Demanda_Interna[[#This Row],[Variaveis Decisão Transporte Silo-Mercado]],Val_Min_CO2[Variável],0),2)</f>
        <v>0</v>
      </c>
      <c r="M372">
        <f>INDEX(Val_min_Custo[],MATCH(Demanda_Interna[[#This Row],[Variaveis Decisão Transporte Silo-Mercado]],Val_min_Custo[Variável],0),2)</f>
        <v>0</v>
      </c>
      <c r="N372">
        <f>INDEX(ITERAC3[],MATCH(Demanda_Interna[[#This Row],[Variaveis Decisão Transporte Silo-Mercado]],ITERAC3[Variável],0),2)</f>
        <v>0</v>
      </c>
      <c r="O372">
        <f>INDEX(ITERAC6[],MATCH(Demanda_Interna[[#This Row],[Variaveis Decisão Transporte Silo-Mercado]],ITERAC6[Variável],0),2)</f>
        <v>0</v>
      </c>
      <c r="P372">
        <v>1.1200000000000001</v>
      </c>
      <c r="Q372" t="str">
        <f>Demanda_Interna[[#This Row],[Mercado]]&amp;Demanda_Interna[[#This Row],[Periodo]]</f>
        <v>Ceará1</v>
      </c>
      <c r="R372">
        <v>1110</v>
      </c>
      <c r="S372" t="str">
        <f>Demanda_Interna[[#This Row],[Mercado Estado]]&amp;Demanda_Interna[[#This Row],[Estado Silo]]</f>
        <v>CEGO</v>
      </c>
      <c r="T372" s="7">
        <f>Demanda_Interna[[#This Row],[ICMS]]*Demanda_Interna[[#This Row],[Coluna1]]</f>
        <v>1243.2</v>
      </c>
      <c r="U372" t="str">
        <f>INDEX(Produtor_Silo[],MATCH(Demanda_Interna[[#This Row],[Silo]],Produtor_Silo[destino],0),3)</f>
        <v>JATAÍ-GO</v>
      </c>
    </row>
    <row r="373" spans="1:21" x14ac:dyDescent="0.25">
      <c r="A373" t="s">
        <v>1651</v>
      </c>
      <c r="B373">
        <v>1</v>
      </c>
      <c r="C373">
        <v>108965</v>
      </c>
      <c r="D373" t="s">
        <v>738</v>
      </c>
      <c r="E373" t="s">
        <v>631</v>
      </c>
      <c r="F373">
        <v>2631834</v>
      </c>
      <c r="G373" s="7">
        <v>2631.8339999999998</v>
      </c>
      <c r="H373" t="s">
        <v>718</v>
      </c>
      <c r="I373" s="11">
        <v>2.63E-4</v>
      </c>
      <c r="J373" s="7">
        <v>0.6</v>
      </c>
      <c r="K373" t="s">
        <v>1252</v>
      </c>
      <c r="L373">
        <f>INDEX(Val_Min_CO2[],MATCH(Demanda_Interna[[#This Row],[Variaveis Decisão Transporte Silo-Mercado]],Val_Min_CO2[Variável],0),2)</f>
        <v>0</v>
      </c>
      <c r="M373">
        <f>INDEX(Val_min_Custo[],MATCH(Demanda_Interna[[#This Row],[Variaveis Decisão Transporte Silo-Mercado]],Val_min_Custo[Variável],0),2)</f>
        <v>0</v>
      </c>
      <c r="N373">
        <f>INDEX(ITERAC3[],MATCH(Demanda_Interna[[#This Row],[Variaveis Decisão Transporte Silo-Mercado]],ITERAC3[Variável],0),2)</f>
        <v>0</v>
      </c>
      <c r="O373">
        <f>INDEX(ITERAC6[],MATCH(Demanda_Interna[[#This Row],[Variaveis Decisão Transporte Silo-Mercado]],ITERAC6[Variável],0),2)</f>
        <v>0</v>
      </c>
      <c r="P373">
        <v>1.1200000000000001</v>
      </c>
      <c r="Q373" t="str">
        <f>Demanda_Interna[[#This Row],[Mercado]]&amp;Demanda_Interna[[#This Row],[Periodo]]</f>
        <v>Ceará1</v>
      </c>
      <c r="R373">
        <v>1110</v>
      </c>
      <c r="S373" t="str">
        <f>Demanda_Interna[[#This Row],[Mercado Estado]]&amp;Demanda_Interna[[#This Row],[Estado Silo]]</f>
        <v>CEGO</v>
      </c>
      <c r="T373" s="7">
        <f>Demanda_Interna[[#This Row],[ICMS]]*Demanda_Interna[[#This Row],[Coluna1]]</f>
        <v>1243.2</v>
      </c>
      <c r="U373" t="str">
        <f>INDEX(Produtor_Silo[],MATCH(Demanda_Interna[[#This Row],[Silo]],Produtor_Silo[destino],0),3)</f>
        <v>JATAÍ-GO</v>
      </c>
    </row>
    <row r="374" spans="1:21" x14ac:dyDescent="0.25">
      <c r="A374" t="s">
        <v>1651</v>
      </c>
      <c r="B374">
        <v>1</v>
      </c>
      <c r="C374">
        <v>108965</v>
      </c>
      <c r="D374" t="s">
        <v>738</v>
      </c>
      <c r="E374" t="s">
        <v>638</v>
      </c>
      <c r="F374">
        <v>3358091</v>
      </c>
      <c r="G374" s="7">
        <v>3358.0909999999999</v>
      </c>
      <c r="H374" t="s">
        <v>715</v>
      </c>
      <c r="I374" s="11">
        <v>2.05E-4</v>
      </c>
      <c r="J374" s="7">
        <v>1</v>
      </c>
      <c r="K374" t="s">
        <v>1268</v>
      </c>
      <c r="L374">
        <f>INDEX(Val_Min_CO2[],MATCH(Demanda_Interna[[#This Row],[Variaveis Decisão Transporte Silo-Mercado]],Val_Min_CO2[Variável],0),2)</f>
        <v>0</v>
      </c>
      <c r="M374">
        <f>INDEX(Val_min_Custo[],MATCH(Demanda_Interna[[#This Row],[Variaveis Decisão Transporte Silo-Mercado]],Val_min_Custo[Variável],0),2)</f>
        <v>0</v>
      </c>
      <c r="N374">
        <f>INDEX(ITERAC3[],MATCH(Demanda_Interna[[#This Row],[Variaveis Decisão Transporte Silo-Mercado]],ITERAC3[Variável],0),2)</f>
        <v>0</v>
      </c>
      <c r="O374">
        <f>INDEX(ITERAC6[],MATCH(Demanda_Interna[[#This Row],[Variaveis Decisão Transporte Silo-Mercado]],ITERAC6[Variável],0),2)</f>
        <v>0</v>
      </c>
      <c r="P374">
        <v>1.1200000000000001</v>
      </c>
      <c r="Q374" t="str">
        <f>Demanda_Interna[[#This Row],[Mercado]]&amp;Demanda_Interna[[#This Row],[Periodo]]</f>
        <v>Ceará1</v>
      </c>
      <c r="R374">
        <v>1110</v>
      </c>
      <c r="S374" t="str">
        <f>Demanda_Interna[[#This Row],[Mercado Estado]]&amp;Demanda_Interna[[#This Row],[Estado Silo]]</f>
        <v>CEMS</v>
      </c>
      <c r="T374" s="7">
        <f>Demanda_Interna[[#This Row],[ICMS]]*Demanda_Interna[[#This Row],[Coluna1]]</f>
        <v>1243.2</v>
      </c>
      <c r="U374" t="str">
        <f>INDEX(Produtor_Silo[],MATCH(Demanda_Interna[[#This Row],[Silo]],Produtor_Silo[destino],0),3)</f>
        <v>MARACAJU-MS</v>
      </c>
    </row>
    <row r="375" spans="1:21" x14ac:dyDescent="0.25">
      <c r="A375" t="s">
        <v>1651</v>
      </c>
      <c r="B375">
        <v>1</v>
      </c>
      <c r="C375">
        <v>108965</v>
      </c>
      <c r="D375" t="s">
        <v>738</v>
      </c>
      <c r="E375" t="s">
        <v>639</v>
      </c>
      <c r="F375">
        <v>3359500</v>
      </c>
      <c r="G375" s="7">
        <v>3359.5</v>
      </c>
      <c r="H375" t="s">
        <v>715</v>
      </c>
      <c r="I375" s="11">
        <v>2.05E-4</v>
      </c>
      <c r="J375" s="7">
        <v>1</v>
      </c>
      <c r="K375" t="s">
        <v>1284</v>
      </c>
      <c r="L375">
        <f>INDEX(Val_Min_CO2[],MATCH(Demanda_Interna[[#This Row],[Variaveis Decisão Transporte Silo-Mercado]],Val_Min_CO2[Variável],0),2)</f>
        <v>0</v>
      </c>
      <c r="M375">
        <f>INDEX(Val_min_Custo[],MATCH(Demanda_Interna[[#This Row],[Variaveis Decisão Transporte Silo-Mercado]],Val_min_Custo[Variável],0),2)</f>
        <v>0</v>
      </c>
      <c r="N375">
        <f>INDEX(ITERAC3[],MATCH(Demanda_Interna[[#This Row],[Variaveis Decisão Transporte Silo-Mercado]],ITERAC3[Variável],0),2)</f>
        <v>0</v>
      </c>
      <c r="O375">
        <f>INDEX(ITERAC6[],MATCH(Demanda_Interna[[#This Row],[Variaveis Decisão Transporte Silo-Mercado]],ITERAC6[Variável],0),2)</f>
        <v>0</v>
      </c>
      <c r="P375">
        <v>1.1200000000000001</v>
      </c>
      <c r="Q375" t="str">
        <f>Demanda_Interna[[#This Row],[Mercado]]&amp;Demanda_Interna[[#This Row],[Periodo]]</f>
        <v>Ceará1</v>
      </c>
      <c r="R375">
        <v>1110</v>
      </c>
      <c r="S375" t="str">
        <f>Demanda_Interna[[#This Row],[Mercado Estado]]&amp;Demanda_Interna[[#This Row],[Estado Silo]]</f>
        <v>CEMS</v>
      </c>
      <c r="T375" s="7">
        <f>Demanda_Interna[[#This Row],[ICMS]]*Demanda_Interna[[#This Row],[Coluna1]]</f>
        <v>1243.2</v>
      </c>
      <c r="U375" t="str">
        <f>INDEX(Produtor_Silo[],MATCH(Demanda_Interna[[#This Row],[Silo]],Produtor_Silo[destino],0),3)</f>
        <v>MARACAJU-MS</v>
      </c>
    </row>
    <row r="376" spans="1:21" x14ac:dyDescent="0.25">
      <c r="A376" t="s">
        <v>1651</v>
      </c>
      <c r="B376">
        <v>1</v>
      </c>
      <c r="C376">
        <v>108965</v>
      </c>
      <c r="D376" t="s">
        <v>738</v>
      </c>
      <c r="E376" t="s">
        <v>640</v>
      </c>
      <c r="F376">
        <v>3326586</v>
      </c>
      <c r="G376" s="7">
        <v>3326.5859999999998</v>
      </c>
      <c r="H376" t="s">
        <v>715</v>
      </c>
      <c r="I376" s="11">
        <v>2.05E-4</v>
      </c>
      <c r="J376" s="7">
        <v>1</v>
      </c>
      <c r="K376" t="s">
        <v>1300</v>
      </c>
      <c r="L376">
        <f>INDEX(Val_Min_CO2[],MATCH(Demanda_Interna[[#This Row],[Variaveis Decisão Transporte Silo-Mercado]],Val_Min_CO2[Variável],0),2)</f>
        <v>0</v>
      </c>
      <c r="M376">
        <f>INDEX(Val_min_Custo[],MATCH(Demanda_Interna[[#This Row],[Variaveis Decisão Transporte Silo-Mercado]],Val_min_Custo[Variável],0),2)</f>
        <v>0</v>
      </c>
      <c r="N376">
        <f>INDEX(ITERAC3[],MATCH(Demanda_Interna[[#This Row],[Variaveis Decisão Transporte Silo-Mercado]],ITERAC3[Variável],0),2)</f>
        <v>0</v>
      </c>
      <c r="O376">
        <f>INDEX(ITERAC6[],MATCH(Demanda_Interna[[#This Row],[Variaveis Decisão Transporte Silo-Mercado]],ITERAC6[Variável],0),2)</f>
        <v>0</v>
      </c>
      <c r="P376">
        <v>1.1200000000000001</v>
      </c>
      <c r="Q376" t="str">
        <f>Demanda_Interna[[#This Row],[Mercado]]&amp;Demanda_Interna[[#This Row],[Periodo]]</f>
        <v>Ceará1</v>
      </c>
      <c r="R376">
        <v>1110</v>
      </c>
      <c r="S376" t="str">
        <f>Demanda_Interna[[#This Row],[Mercado Estado]]&amp;Demanda_Interna[[#This Row],[Estado Silo]]</f>
        <v>CEMS</v>
      </c>
      <c r="T376" s="7">
        <f>Demanda_Interna[[#This Row],[ICMS]]*Demanda_Interna[[#This Row],[Coluna1]]</f>
        <v>1243.2</v>
      </c>
      <c r="U376" t="str">
        <f>INDEX(Produtor_Silo[],MATCH(Demanda_Interna[[#This Row],[Silo]],Produtor_Silo[destino],0),3)</f>
        <v>MARACAJU-MS</v>
      </c>
    </row>
    <row r="377" spans="1:21" x14ac:dyDescent="0.25">
      <c r="A377" t="s">
        <v>1651</v>
      </c>
      <c r="B377">
        <v>1</v>
      </c>
      <c r="C377">
        <v>108965</v>
      </c>
      <c r="D377" t="s">
        <v>738</v>
      </c>
      <c r="E377" t="s">
        <v>620</v>
      </c>
      <c r="F377">
        <v>3197171</v>
      </c>
      <c r="G377" s="7">
        <v>3197.1709999999998</v>
      </c>
      <c r="H377" t="s">
        <v>705</v>
      </c>
      <c r="I377" s="11">
        <v>2.63E-4</v>
      </c>
      <c r="J377" s="7">
        <v>0.6</v>
      </c>
      <c r="K377" t="s">
        <v>1316</v>
      </c>
      <c r="L377">
        <f>INDEX(Val_Min_CO2[],MATCH(Demanda_Interna[[#This Row],[Variaveis Decisão Transporte Silo-Mercado]],Val_Min_CO2[Variável],0),2)</f>
        <v>0</v>
      </c>
      <c r="M377">
        <f>INDEX(Val_min_Custo[],MATCH(Demanda_Interna[[#This Row],[Variaveis Decisão Transporte Silo-Mercado]],Val_min_Custo[Variável],0),2)</f>
        <v>0</v>
      </c>
      <c r="N377">
        <f>INDEX(ITERAC3[],MATCH(Demanda_Interna[[#This Row],[Variaveis Decisão Transporte Silo-Mercado]],ITERAC3[Variável],0),2)</f>
        <v>0</v>
      </c>
      <c r="O377">
        <f>INDEX(ITERAC6[],MATCH(Demanda_Interna[[#This Row],[Variaveis Decisão Transporte Silo-Mercado]],ITERAC6[Variável],0),2)</f>
        <v>0</v>
      </c>
      <c r="P377">
        <v>1.1200000000000001</v>
      </c>
      <c r="Q377" t="str">
        <f>Demanda_Interna[[#This Row],[Mercado]]&amp;Demanda_Interna[[#This Row],[Periodo]]</f>
        <v>Ceará1</v>
      </c>
      <c r="R377">
        <v>1110</v>
      </c>
      <c r="S377" t="str">
        <f>Demanda_Interna[[#This Row],[Mercado Estado]]&amp;Demanda_Interna[[#This Row],[Estado Silo]]</f>
        <v>CEMT</v>
      </c>
      <c r="T377" s="7">
        <f>Demanda_Interna[[#This Row],[ICMS]]*Demanda_Interna[[#This Row],[Coluna1]]</f>
        <v>1243.2</v>
      </c>
      <c r="U377" t="str">
        <f>INDEX(Produtor_Silo[],MATCH(Demanda_Interna[[#This Row],[Silo]],Produtor_Silo[destino],0),3)</f>
        <v>NOVA MUTUM-MT</v>
      </c>
    </row>
    <row r="378" spans="1:21" x14ac:dyDescent="0.25">
      <c r="A378" t="s">
        <v>1651</v>
      </c>
      <c r="B378">
        <v>1</v>
      </c>
      <c r="C378">
        <v>108965</v>
      </c>
      <c r="D378" t="s">
        <v>738</v>
      </c>
      <c r="E378" t="s">
        <v>621</v>
      </c>
      <c r="F378">
        <v>3199161</v>
      </c>
      <c r="G378" s="7">
        <v>3199.1610000000001</v>
      </c>
      <c r="H378" t="s">
        <v>705</v>
      </c>
      <c r="I378" s="11">
        <v>2.63E-4</v>
      </c>
      <c r="J378" s="7">
        <v>0.6</v>
      </c>
      <c r="K378" t="s">
        <v>1332</v>
      </c>
      <c r="L378">
        <f>INDEX(Val_Min_CO2[],MATCH(Demanda_Interna[[#This Row],[Variaveis Decisão Transporte Silo-Mercado]],Val_Min_CO2[Variável],0),2)</f>
        <v>0</v>
      </c>
      <c r="M378">
        <f>INDEX(Val_min_Custo[],MATCH(Demanda_Interna[[#This Row],[Variaveis Decisão Transporte Silo-Mercado]],Val_min_Custo[Variável],0),2)</f>
        <v>0</v>
      </c>
      <c r="N378">
        <f>INDEX(ITERAC3[],MATCH(Demanda_Interna[[#This Row],[Variaveis Decisão Transporte Silo-Mercado]],ITERAC3[Variável],0),2)</f>
        <v>0</v>
      </c>
      <c r="O378">
        <f>INDEX(ITERAC6[],MATCH(Demanda_Interna[[#This Row],[Variaveis Decisão Transporte Silo-Mercado]],ITERAC6[Variável],0),2)</f>
        <v>0</v>
      </c>
      <c r="P378">
        <v>1.1200000000000001</v>
      </c>
      <c r="Q378" t="str">
        <f>Demanda_Interna[[#This Row],[Mercado]]&amp;Demanda_Interna[[#This Row],[Periodo]]</f>
        <v>Ceará1</v>
      </c>
      <c r="R378">
        <v>1110</v>
      </c>
      <c r="S378" t="str">
        <f>Demanda_Interna[[#This Row],[Mercado Estado]]&amp;Demanda_Interna[[#This Row],[Estado Silo]]</f>
        <v>CEMT</v>
      </c>
      <c r="T378" s="7">
        <f>Demanda_Interna[[#This Row],[ICMS]]*Demanda_Interna[[#This Row],[Coluna1]]</f>
        <v>1243.2</v>
      </c>
      <c r="U378" t="str">
        <f>INDEX(Produtor_Silo[],MATCH(Demanda_Interna[[#This Row],[Silo]],Produtor_Silo[destino],0),3)</f>
        <v>NOVA MUTUM-MT</v>
      </c>
    </row>
    <row r="379" spans="1:21" x14ac:dyDescent="0.25">
      <c r="A379" t="s">
        <v>1651</v>
      </c>
      <c r="B379">
        <v>1</v>
      </c>
      <c r="C379">
        <v>108965</v>
      </c>
      <c r="D379" t="s">
        <v>738</v>
      </c>
      <c r="E379" t="s">
        <v>622</v>
      </c>
      <c r="F379">
        <v>3180952</v>
      </c>
      <c r="G379" s="7">
        <v>3180.9520000000002</v>
      </c>
      <c r="H379" t="s">
        <v>705</v>
      </c>
      <c r="I379" s="11">
        <v>2.63E-4</v>
      </c>
      <c r="J379" s="7">
        <v>0.6</v>
      </c>
      <c r="K379" t="s">
        <v>1348</v>
      </c>
      <c r="L379">
        <f>INDEX(Val_Min_CO2[],MATCH(Demanda_Interna[[#This Row],[Variaveis Decisão Transporte Silo-Mercado]],Val_Min_CO2[Variável],0),2)</f>
        <v>0</v>
      </c>
      <c r="M379">
        <f>INDEX(Val_min_Custo[],MATCH(Demanda_Interna[[#This Row],[Variaveis Decisão Transporte Silo-Mercado]],Val_min_Custo[Variável],0),2)</f>
        <v>0</v>
      </c>
      <c r="N379">
        <f>INDEX(ITERAC3[],MATCH(Demanda_Interna[[#This Row],[Variaveis Decisão Transporte Silo-Mercado]],ITERAC3[Variável],0),2)</f>
        <v>0</v>
      </c>
      <c r="O379">
        <f>INDEX(ITERAC6[],MATCH(Demanda_Interna[[#This Row],[Variaveis Decisão Transporte Silo-Mercado]],ITERAC6[Variável],0),2)</f>
        <v>0</v>
      </c>
      <c r="P379">
        <v>1.1200000000000001</v>
      </c>
      <c r="Q379" t="str">
        <f>Demanda_Interna[[#This Row],[Mercado]]&amp;Demanda_Interna[[#This Row],[Periodo]]</f>
        <v>Ceará1</v>
      </c>
      <c r="R379">
        <v>1110</v>
      </c>
      <c r="S379" t="str">
        <f>Demanda_Interna[[#This Row],[Mercado Estado]]&amp;Demanda_Interna[[#This Row],[Estado Silo]]</f>
        <v>CEMT</v>
      </c>
      <c r="T379" s="7">
        <f>Demanda_Interna[[#This Row],[ICMS]]*Demanda_Interna[[#This Row],[Coluna1]]</f>
        <v>1243.2</v>
      </c>
      <c r="U379" t="str">
        <f>INDEX(Produtor_Silo[],MATCH(Demanda_Interna[[#This Row],[Silo]],Produtor_Silo[destino],0),3)</f>
        <v>NOVA MUTUM-MT</v>
      </c>
    </row>
    <row r="380" spans="1:21" x14ac:dyDescent="0.25">
      <c r="A380" t="s">
        <v>1651</v>
      </c>
      <c r="B380">
        <v>1</v>
      </c>
      <c r="C380">
        <v>108965</v>
      </c>
      <c r="D380" t="s">
        <v>738</v>
      </c>
      <c r="E380" t="s">
        <v>623</v>
      </c>
      <c r="F380">
        <v>3190553</v>
      </c>
      <c r="G380" s="7">
        <v>3190.5529999999999</v>
      </c>
      <c r="H380" t="s">
        <v>705</v>
      </c>
      <c r="I380" s="11">
        <v>2.63E-4</v>
      </c>
      <c r="J380" s="7">
        <v>0.6</v>
      </c>
      <c r="K380" t="s">
        <v>1364</v>
      </c>
      <c r="L380">
        <f>INDEX(Val_Min_CO2[],MATCH(Demanda_Interna[[#This Row],[Variaveis Decisão Transporte Silo-Mercado]],Val_Min_CO2[Variável],0),2)</f>
        <v>0</v>
      </c>
      <c r="M380">
        <f>INDEX(Val_min_Custo[],MATCH(Demanda_Interna[[#This Row],[Variaveis Decisão Transporte Silo-Mercado]],Val_min_Custo[Variável],0),2)</f>
        <v>0</v>
      </c>
      <c r="N380">
        <f>INDEX(ITERAC3[],MATCH(Demanda_Interna[[#This Row],[Variaveis Decisão Transporte Silo-Mercado]],ITERAC3[Variável],0),2)</f>
        <v>0</v>
      </c>
      <c r="O380">
        <f>INDEX(ITERAC6[],MATCH(Demanda_Interna[[#This Row],[Variaveis Decisão Transporte Silo-Mercado]],ITERAC6[Variável],0),2)</f>
        <v>0</v>
      </c>
      <c r="P380">
        <v>1.1200000000000001</v>
      </c>
      <c r="Q380" t="str">
        <f>Demanda_Interna[[#This Row],[Mercado]]&amp;Demanda_Interna[[#This Row],[Periodo]]</f>
        <v>Ceará1</v>
      </c>
      <c r="R380">
        <v>1110</v>
      </c>
      <c r="S380" t="str">
        <f>Demanda_Interna[[#This Row],[Mercado Estado]]&amp;Demanda_Interna[[#This Row],[Estado Silo]]</f>
        <v>CEMT</v>
      </c>
      <c r="T380" s="7">
        <f>Demanda_Interna[[#This Row],[ICMS]]*Demanda_Interna[[#This Row],[Coluna1]]</f>
        <v>1243.2</v>
      </c>
      <c r="U380" t="str">
        <f>INDEX(Produtor_Silo[],MATCH(Demanda_Interna[[#This Row],[Silo]],Produtor_Silo[destino],0),3)</f>
        <v>NOVA UBIRATÃ-MT</v>
      </c>
    </row>
    <row r="381" spans="1:21" x14ac:dyDescent="0.25">
      <c r="A381" t="s">
        <v>1651</v>
      </c>
      <c r="B381">
        <v>1</v>
      </c>
      <c r="C381">
        <v>108965</v>
      </c>
      <c r="D381" t="s">
        <v>738</v>
      </c>
      <c r="E381" t="s">
        <v>624</v>
      </c>
      <c r="F381">
        <v>3053109</v>
      </c>
      <c r="G381" s="7">
        <v>3053.1089999999999</v>
      </c>
      <c r="H381" t="s">
        <v>705</v>
      </c>
      <c r="I381" s="11">
        <v>2.63E-4</v>
      </c>
      <c r="J381" s="7">
        <v>0.6</v>
      </c>
      <c r="K381" t="s">
        <v>1380</v>
      </c>
      <c r="L381">
        <f>INDEX(Val_Min_CO2[],MATCH(Demanda_Interna[[#This Row],[Variaveis Decisão Transporte Silo-Mercado]],Val_Min_CO2[Variável],0),2)</f>
        <v>0</v>
      </c>
      <c r="M381">
        <f>INDEX(Val_min_Custo[],MATCH(Demanda_Interna[[#This Row],[Variaveis Decisão Transporte Silo-Mercado]],Val_min_Custo[Variável],0),2)</f>
        <v>0</v>
      </c>
      <c r="N381">
        <f>INDEX(ITERAC3[],MATCH(Demanda_Interna[[#This Row],[Variaveis Decisão Transporte Silo-Mercado]],ITERAC3[Variável],0),2)</f>
        <v>0</v>
      </c>
      <c r="O381">
        <f>INDEX(ITERAC6[],MATCH(Demanda_Interna[[#This Row],[Variaveis Decisão Transporte Silo-Mercado]],ITERAC6[Variável],0),2)</f>
        <v>0</v>
      </c>
      <c r="P381">
        <v>1.1200000000000001</v>
      </c>
      <c r="Q381" t="str">
        <f>Demanda_Interna[[#This Row],[Mercado]]&amp;Demanda_Interna[[#This Row],[Periodo]]</f>
        <v>Ceará1</v>
      </c>
      <c r="R381">
        <v>1110</v>
      </c>
      <c r="S381" t="str">
        <f>Demanda_Interna[[#This Row],[Mercado Estado]]&amp;Demanda_Interna[[#This Row],[Estado Silo]]</f>
        <v>CEMT</v>
      </c>
      <c r="T381" s="7">
        <f>Demanda_Interna[[#This Row],[ICMS]]*Demanda_Interna[[#This Row],[Coluna1]]</f>
        <v>1243.2</v>
      </c>
      <c r="U381" t="str">
        <f>INDEX(Produtor_Silo[],MATCH(Demanda_Interna[[#This Row],[Silo]],Produtor_Silo[destino],0),3)</f>
        <v>NOVA UBIRATÃ-MT</v>
      </c>
    </row>
    <row r="382" spans="1:21" x14ac:dyDescent="0.25">
      <c r="A382" t="s">
        <v>1651</v>
      </c>
      <c r="B382">
        <v>1</v>
      </c>
      <c r="C382">
        <v>108965</v>
      </c>
      <c r="D382" t="s">
        <v>738</v>
      </c>
      <c r="E382" t="s">
        <v>625</v>
      </c>
      <c r="F382">
        <v>3120598</v>
      </c>
      <c r="G382" s="7">
        <v>3120.598</v>
      </c>
      <c r="H382" t="s">
        <v>705</v>
      </c>
      <c r="I382" s="11">
        <v>2.63E-4</v>
      </c>
      <c r="J382" s="7">
        <v>0.6</v>
      </c>
      <c r="K382" t="s">
        <v>1396</v>
      </c>
      <c r="L382">
        <f>INDEX(Val_Min_CO2[],MATCH(Demanda_Interna[[#This Row],[Variaveis Decisão Transporte Silo-Mercado]],Val_Min_CO2[Variável],0),2)</f>
        <v>0</v>
      </c>
      <c r="M382">
        <f>INDEX(Val_min_Custo[],MATCH(Demanda_Interna[[#This Row],[Variaveis Decisão Transporte Silo-Mercado]],Val_min_Custo[Variável],0),2)</f>
        <v>0</v>
      </c>
      <c r="N382">
        <f>INDEX(ITERAC3[],MATCH(Demanda_Interna[[#This Row],[Variaveis Decisão Transporte Silo-Mercado]],ITERAC3[Variável],0),2)</f>
        <v>0</v>
      </c>
      <c r="O382">
        <f>INDEX(ITERAC6[],MATCH(Demanda_Interna[[#This Row],[Variaveis Decisão Transporte Silo-Mercado]],ITERAC6[Variável],0),2)</f>
        <v>0</v>
      </c>
      <c r="P382">
        <v>1.1200000000000001</v>
      </c>
      <c r="Q382" t="str">
        <f>Demanda_Interna[[#This Row],[Mercado]]&amp;Demanda_Interna[[#This Row],[Periodo]]</f>
        <v>Ceará1</v>
      </c>
      <c r="R382">
        <v>1110</v>
      </c>
      <c r="S382" t="str">
        <f>Demanda_Interna[[#This Row],[Mercado Estado]]&amp;Demanda_Interna[[#This Row],[Estado Silo]]</f>
        <v>CEMT</v>
      </c>
      <c r="T382" s="7">
        <f>Demanda_Interna[[#This Row],[ICMS]]*Demanda_Interna[[#This Row],[Coluna1]]</f>
        <v>1243.2</v>
      </c>
      <c r="U382" t="str">
        <f>INDEX(Produtor_Silo[],MATCH(Demanda_Interna[[#This Row],[Silo]],Produtor_Silo[destino],0),3)</f>
        <v>NOVA UBIRATÃ-MT</v>
      </c>
    </row>
    <row r="383" spans="1:21" x14ac:dyDescent="0.25">
      <c r="A383" t="s">
        <v>1651</v>
      </c>
      <c r="B383">
        <v>1</v>
      </c>
      <c r="C383">
        <v>108965</v>
      </c>
      <c r="D383" t="s">
        <v>738</v>
      </c>
      <c r="E383" t="s">
        <v>641</v>
      </c>
      <c r="F383">
        <v>2457931</v>
      </c>
      <c r="G383" s="7">
        <v>2457.931</v>
      </c>
      <c r="H383" t="s">
        <v>720</v>
      </c>
      <c r="I383" s="11">
        <v>2.63E-4</v>
      </c>
      <c r="J383" s="7">
        <v>0.6</v>
      </c>
      <c r="K383" t="s">
        <v>1412</v>
      </c>
      <c r="L383">
        <f>INDEX(Val_Min_CO2[],MATCH(Demanda_Interna[[#This Row],[Variaveis Decisão Transporte Silo-Mercado]],Val_Min_CO2[Variável],0),2)</f>
        <v>0</v>
      </c>
      <c r="M383">
        <f>INDEX(Val_min_Custo[],MATCH(Demanda_Interna[[#This Row],[Variaveis Decisão Transporte Silo-Mercado]],Val_min_Custo[Variável],0),2)</f>
        <v>0</v>
      </c>
      <c r="N383">
        <f>INDEX(ITERAC3[],MATCH(Demanda_Interna[[#This Row],[Variaveis Decisão Transporte Silo-Mercado]],ITERAC3[Variável],0),2)</f>
        <v>0</v>
      </c>
      <c r="O383">
        <f>INDEX(ITERAC6[],MATCH(Demanda_Interna[[#This Row],[Variaveis Decisão Transporte Silo-Mercado]],ITERAC6[Variável],0),2)</f>
        <v>0</v>
      </c>
      <c r="P383">
        <v>1.1200000000000001</v>
      </c>
      <c r="Q383" t="str">
        <f>Demanda_Interna[[#This Row],[Mercado]]&amp;Demanda_Interna[[#This Row],[Periodo]]</f>
        <v>Ceará1</v>
      </c>
      <c r="R383">
        <v>1110</v>
      </c>
      <c r="S383" t="str">
        <f>Demanda_Interna[[#This Row],[Mercado Estado]]&amp;Demanda_Interna[[#This Row],[Estado Silo]]</f>
        <v>CEMG</v>
      </c>
      <c r="T383" s="7">
        <f>Demanda_Interna[[#This Row],[ICMS]]*Demanda_Interna[[#This Row],[Coluna1]]</f>
        <v>1243.2</v>
      </c>
      <c r="U383" t="str">
        <f>INDEX(Produtor_Silo[],MATCH(Demanda_Interna[[#This Row],[Silo]],Produtor_Silo[destino],0),3)</f>
        <v>PATOS DE MINAS-MG</v>
      </c>
    </row>
    <row r="384" spans="1:21" x14ac:dyDescent="0.25">
      <c r="A384" t="s">
        <v>1651</v>
      </c>
      <c r="B384">
        <v>1</v>
      </c>
      <c r="C384">
        <v>108965</v>
      </c>
      <c r="D384" t="s">
        <v>738</v>
      </c>
      <c r="E384" t="s">
        <v>642</v>
      </c>
      <c r="F384">
        <v>2467255</v>
      </c>
      <c r="G384" s="7">
        <v>2467.2550000000001</v>
      </c>
      <c r="H384" t="s">
        <v>720</v>
      </c>
      <c r="I384" s="11">
        <v>2.63E-4</v>
      </c>
      <c r="J384" s="7">
        <v>0.6</v>
      </c>
      <c r="K384" t="s">
        <v>1428</v>
      </c>
      <c r="L384">
        <f>INDEX(Val_Min_CO2[],MATCH(Demanda_Interna[[#This Row],[Variaveis Decisão Transporte Silo-Mercado]],Val_Min_CO2[Variável],0),2)</f>
        <v>0</v>
      </c>
      <c r="M384">
        <f>INDEX(Val_min_Custo[],MATCH(Demanda_Interna[[#This Row],[Variaveis Decisão Transporte Silo-Mercado]],Val_min_Custo[Variável],0),2)</f>
        <v>0</v>
      </c>
      <c r="N384">
        <f>INDEX(ITERAC3[],MATCH(Demanda_Interna[[#This Row],[Variaveis Decisão Transporte Silo-Mercado]],ITERAC3[Variável],0),2)</f>
        <v>0</v>
      </c>
      <c r="O384">
        <f>INDEX(ITERAC6[],MATCH(Demanda_Interna[[#This Row],[Variaveis Decisão Transporte Silo-Mercado]],ITERAC6[Variável],0),2)</f>
        <v>0</v>
      </c>
      <c r="P384">
        <v>1.1200000000000001</v>
      </c>
      <c r="Q384" t="str">
        <f>Demanda_Interna[[#This Row],[Mercado]]&amp;Demanda_Interna[[#This Row],[Periodo]]</f>
        <v>Ceará1</v>
      </c>
      <c r="R384">
        <v>1110</v>
      </c>
      <c r="S384" t="str">
        <f>Demanda_Interna[[#This Row],[Mercado Estado]]&amp;Demanda_Interna[[#This Row],[Estado Silo]]</f>
        <v>CEMG</v>
      </c>
      <c r="T384" s="7">
        <f>Demanda_Interna[[#This Row],[ICMS]]*Demanda_Interna[[#This Row],[Coluna1]]</f>
        <v>1243.2</v>
      </c>
      <c r="U384" t="str">
        <f>INDEX(Produtor_Silo[],MATCH(Demanda_Interna[[#This Row],[Silo]],Produtor_Silo[destino],0),3)</f>
        <v>PATOS DE MINAS-MG</v>
      </c>
    </row>
    <row r="385" spans="1:21" x14ac:dyDescent="0.25">
      <c r="A385" t="s">
        <v>1651</v>
      </c>
      <c r="B385">
        <v>1</v>
      </c>
      <c r="C385">
        <v>108965</v>
      </c>
      <c r="D385" t="s">
        <v>738</v>
      </c>
      <c r="E385" t="s">
        <v>643</v>
      </c>
      <c r="F385">
        <v>2452518</v>
      </c>
      <c r="G385" s="7">
        <v>2452.518</v>
      </c>
      <c r="H385" t="s">
        <v>720</v>
      </c>
      <c r="I385" s="11">
        <v>2.63E-4</v>
      </c>
      <c r="J385" s="7">
        <v>0.6</v>
      </c>
      <c r="K385" t="s">
        <v>1444</v>
      </c>
      <c r="L385">
        <f>INDEX(Val_Min_CO2[],MATCH(Demanda_Interna[[#This Row],[Variaveis Decisão Transporte Silo-Mercado]],Val_Min_CO2[Variável],0),2)</f>
        <v>0</v>
      </c>
      <c r="M385">
        <f>INDEX(Val_min_Custo[],MATCH(Demanda_Interna[[#This Row],[Variaveis Decisão Transporte Silo-Mercado]],Val_min_Custo[Variável],0),2)</f>
        <v>0</v>
      </c>
      <c r="N385">
        <f>INDEX(ITERAC3[],MATCH(Demanda_Interna[[#This Row],[Variaveis Decisão Transporte Silo-Mercado]],ITERAC3[Variável],0),2)</f>
        <v>0</v>
      </c>
      <c r="O385">
        <f>INDEX(ITERAC6[],MATCH(Demanda_Interna[[#This Row],[Variaveis Decisão Transporte Silo-Mercado]],ITERAC6[Variável],0),2)</f>
        <v>0</v>
      </c>
      <c r="P385">
        <v>1.1200000000000001</v>
      </c>
      <c r="Q385" t="str">
        <f>Demanda_Interna[[#This Row],[Mercado]]&amp;Demanda_Interna[[#This Row],[Periodo]]</f>
        <v>Ceará1</v>
      </c>
      <c r="R385">
        <v>1110</v>
      </c>
      <c r="S385" t="str">
        <f>Demanda_Interna[[#This Row],[Mercado Estado]]&amp;Demanda_Interna[[#This Row],[Estado Silo]]</f>
        <v>CEMG</v>
      </c>
      <c r="T385" s="7">
        <f>Demanda_Interna[[#This Row],[ICMS]]*Demanda_Interna[[#This Row],[Coluna1]]</f>
        <v>1243.2</v>
      </c>
      <c r="U385" t="str">
        <f>INDEX(Produtor_Silo[],MATCH(Demanda_Interna[[#This Row],[Silo]],Produtor_Silo[destino],0),3)</f>
        <v>PATOS DE MINAS-MG</v>
      </c>
    </row>
    <row r="386" spans="1:21" x14ac:dyDescent="0.25">
      <c r="A386" t="s">
        <v>1651</v>
      </c>
      <c r="B386">
        <v>1</v>
      </c>
      <c r="C386">
        <v>108965</v>
      </c>
      <c r="D386" t="s">
        <v>738</v>
      </c>
      <c r="E386" t="s">
        <v>632</v>
      </c>
      <c r="F386">
        <v>2557250</v>
      </c>
      <c r="G386" s="7">
        <v>2557.25</v>
      </c>
      <c r="H386" t="s">
        <v>718</v>
      </c>
      <c r="I386" s="11">
        <v>2.63E-4</v>
      </c>
      <c r="J386" s="7">
        <v>0.6</v>
      </c>
      <c r="K386" t="s">
        <v>1460</v>
      </c>
      <c r="L386">
        <f>INDEX(Val_Min_CO2[],MATCH(Demanda_Interna[[#This Row],[Variaveis Decisão Transporte Silo-Mercado]],Val_Min_CO2[Variável],0),2)</f>
        <v>0</v>
      </c>
      <c r="M386">
        <f>INDEX(Val_min_Custo[],MATCH(Demanda_Interna[[#This Row],[Variaveis Decisão Transporte Silo-Mercado]],Val_min_Custo[Variável],0),2)</f>
        <v>0</v>
      </c>
      <c r="N386">
        <f>INDEX(ITERAC3[],MATCH(Demanda_Interna[[#This Row],[Variaveis Decisão Transporte Silo-Mercado]],ITERAC3[Variável],0),2)</f>
        <v>0</v>
      </c>
      <c r="O386">
        <f>INDEX(ITERAC6[],MATCH(Demanda_Interna[[#This Row],[Variaveis Decisão Transporte Silo-Mercado]],ITERAC6[Variável],0),2)</f>
        <v>0</v>
      </c>
      <c r="P386">
        <v>1.1200000000000001</v>
      </c>
      <c r="Q386" t="str">
        <f>Demanda_Interna[[#This Row],[Mercado]]&amp;Demanda_Interna[[#This Row],[Periodo]]</f>
        <v>Ceará1</v>
      </c>
      <c r="R386">
        <v>1110</v>
      </c>
      <c r="S386" t="str">
        <f>Demanda_Interna[[#This Row],[Mercado Estado]]&amp;Demanda_Interna[[#This Row],[Estado Silo]]</f>
        <v>CEGO</v>
      </c>
      <c r="T386" s="7">
        <f>Demanda_Interna[[#This Row],[ICMS]]*Demanda_Interna[[#This Row],[Coluna1]]</f>
        <v>1243.2</v>
      </c>
      <c r="U386" t="str">
        <f>INDEX(Produtor_Silo[],MATCH(Demanda_Interna[[#This Row],[Silo]],Produtor_Silo[destino],0),3)</f>
        <v>RIO VERDE-GO</v>
      </c>
    </row>
    <row r="387" spans="1:21" x14ac:dyDescent="0.25">
      <c r="A387" t="s">
        <v>1651</v>
      </c>
      <c r="B387">
        <v>1</v>
      </c>
      <c r="C387">
        <v>108965</v>
      </c>
      <c r="D387" t="s">
        <v>738</v>
      </c>
      <c r="E387" t="s">
        <v>633</v>
      </c>
      <c r="F387">
        <v>2556680</v>
      </c>
      <c r="G387" s="7">
        <v>2556.6799999999998</v>
      </c>
      <c r="H387" t="s">
        <v>718</v>
      </c>
      <c r="I387" s="11">
        <v>2.63E-4</v>
      </c>
      <c r="J387" s="7">
        <v>0.6</v>
      </c>
      <c r="K387" t="s">
        <v>1476</v>
      </c>
      <c r="L387">
        <f>INDEX(Val_Min_CO2[],MATCH(Demanda_Interna[[#This Row],[Variaveis Decisão Transporte Silo-Mercado]],Val_Min_CO2[Variável],0),2)</f>
        <v>108965</v>
      </c>
      <c r="M387">
        <f>INDEX(Val_min_Custo[],MATCH(Demanda_Interna[[#This Row],[Variaveis Decisão Transporte Silo-Mercado]],Val_min_Custo[Variável],0),2)</f>
        <v>108965</v>
      </c>
      <c r="N387">
        <f>INDEX(ITERAC3[],MATCH(Demanda_Interna[[#This Row],[Variaveis Decisão Transporte Silo-Mercado]],ITERAC3[Variável],0),2)</f>
        <v>108965</v>
      </c>
      <c r="O387">
        <f>INDEX(ITERAC6[],MATCH(Demanda_Interna[[#This Row],[Variaveis Decisão Transporte Silo-Mercado]],ITERAC6[Variável],0),2)</f>
        <v>108965</v>
      </c>
      <c r="P387">
        <v>1.1200000000000001</v>
      </c>
      <c r="Q387" t="str">
        <f>Demanda_Interna[[#This Row],[Mercado]]&amp;Demanda_Interna[[#This Row],[Periodo]]</f>
        <v>Ceará1</v>
      </c>
      <c r="R387">
        <v>1110</v>
      </c>
      <c r="S387" t="str">
        <f>Demanda_Interna[[#This Row],[Mercado Estado]]&amp;Demanda_Interna[[#This Row],[Estado Silo]]</f>
        <v>CEGO</v>
      </c>
      <c r="T387" s="7">
        <f>Demanda_Interna[[#This Row],[ICMS]]*Demanda_Interna[[#This Row],[Coluna1]]</f>
        <v>1243.2</v>
      </c>
      <c r="U387" t="str">
        <f>INDEX(Produtor_Silo[],MATCH(Demanda_Interna[[#This Row],[Silo]],Produtor_Silo[destino],0),3)</f>
        <v>RIO VERDE-GO</v>
      </c>
    </row>
    <row r="388" spans="1:21" x14ac:dyDescent="0.25">
      <c r="A388" t="s">
        <v>1651</v>
      </c>
      <c r="B388">
        <v>1</v>
      </c>
      <c r="C388">
        <v>108965</v>
      </c>
      <c r="D388" t="s">
        <v>738</v>
      </c>
      <c r="E388" t="s">
        <v>634</v>
      </c>
      <c r="F388">
        <v>2555212</v>
      </c>
      <c r="G388" s="7">
        <v>2555.212</v>
      </c>
      <c r="H388" t="s">
        <v>718</v>
      </c>
      <c r="I388" s="11">
        <v>2.63E-4</v>
      </c>
      <c r="J388" s="7">
        <v>0.6</v>
      </c>
      <c r="K388" t="s">
        <v>1492</v>
      </c>
      <c r="L388">
        <f>INDEX(Val_Min_CO2[],MATCH(Demanda_Interna[[#This Row],[Variaveis Decisão Transporte Silo-Mercado]],Val_Min_CO2[Variável],0),2)</f>
        <v>0</v>
      </c>
      <c r="M388">
        <f>INDEX(Val_min_Custo[],MATCH(Demanda_Interna[[#This Row],[Variaveis Decisão Transporte Silo-Mercado]],Val_min_Custo[Variável],0),2)</f>
        <v>0</v>
      </c>
      <c r="N388">
        <f>INDEX(ITERAC3[],MATCH(Demanda_Interna[[#This Row],[Variaveis Decisão Transporte Silo-Mercado]],ITERAC3[Variável],0),2)</f>
        <v>0</v>
      </c>
      <c r="O388">
        <f>INDEX(ITERAC6[],MATCH(Demanda_Interna[[#This Row],[Variaveis Decisão Transporte Silo-Mercado]],ITERAC6[Variável],0),2)</f>
        <v>0</v>
      </c>
      <c r="P388">
        <v>1.1200000000000001</v>
      </c>
      <c r="Q388" t="str">
        <f>Demanda_Interna[[#This Row],[Mercado]]&amp;Demanda_Interna[[#This Row],[Periodo]]</f>
        <v>Ceará1</v>
      </c>
      <c r="R388">
        <v>1110</v>
      </c>
      <c r="S388" t="str">
        <f>Demanda_Interna[[#This Row],[Mercado Estado]]&amp;Demanda_Interna[[#This Row],[Estado Silo]]</f>
        <v>CEGO</v>
      </c>
      <c r="T388" s="7">
        <f>Demanda_Interna[[#This Row],[ICMS]]*Demanda_Interna[[#This Row],[Coluna1]]</f>
        <v>1243.2</v>
      </c>
      <c r="U388" t="str">
        <f>INDEX(Produtor_Silo[],MATCH(Demanda_Interna[[#This Row],[Silo]],Produtor_Silo[destino],0),3)</f>
        <v>RIO VERDE-GO</v>
      </c>
    </row>
    <row r="389" spans="1:21" x14ac:dyDescent="0.25">
      <c r="A389" t="s">
        <v>1651</v>
      </c>
      <c r="B389">
        <v>1</v>
      </c>
      <c r="C389">
        <v>108965</v>
      </c>
      <c r="D389" t="s">
        <v>738</v>
      </c>
      <c r="E389" t="s">
        <v>626</v>
      </c>
      <c r="F389">
        <v>2862575</v>
      </c>
      <c r="G389" s="7">
        <v>2862.5749999999998</v>
      </c>
      <c r="H389" t="s">
        <v>705</v>
      </c>
      <c r="I389" s="11">
        <v>2.63E-4</v>
      </c>
      <c r="J389" s="7">
        <v>0.6</v>
      </c>
      <c r="K389" t="s">
        <v>1508</v>
      </c>
      <c r="L389">
        <f>INDEX(Val_Min_CO2[],MATCH(Demanda_Interna[[#This Row],[Variaveis Decisão Transporte Silo-Mercado]],Val_Min_CO2[Variável],0),2)</f>
        <v>0</v>
      </c>
      <c r="M389">
        <f>INDEX(Val_min_Custo[],MATCH(Demanda_Interna[[#This Row],[Variaveis Decisão Transporte Silo-Mercado]],Val_min_Custo[Variável],0),2)</f>
        <v>0</v>
      </c>
      <c r="N389">
        <f>INDEX(ITERAC3[],MATCH(Demanda_Interna[[#This Row],[Variaveis Decisão Transporte Silo-Mercado]],ITERAC3[Variável],0),2)</f>
        <v>0</v>
      </c>
      <c r="O389">
        <f>INDEX(ITERAC6[],MATCH(Demanda_Interna[[#This Row],[Variaveis Decisão Transporte Silo-Mercado]],ITERAC6[Variável],0),2)</f>
        <v>0</v>
      </c>
      <c r="P389">
        <v>1.1200000000000001</v>
      </c>
      <c r="Q389" t="str">
        <f>Demanda_Interna[[#This Row],[Mercado]]&amp;Demanda_Interna[[#This Row],[Periodo]]</f>
        <v>Ceará1</v>
      </c>
      <c r="R389">
        <v>1110</v>
      </c>
      <c r="S389" t="str">
        <f>Demanda_Interna[[#This Row],[Mercado Estado]]&amp;Demanda_Interna[[#This Row],[Estado Silo]]</f>
        <v>CEMT</v>
      </c>
      <c r="T389" s="7">
        <f>Demanda_Interna[[#This Row],[ICMS]]*Demanda_Interna[[#This Row],[Coluna1]]</f>
        <v>1243.2</v>
      </c>
      <c r="U389" t="str">
        <f>INDEX(Produtor_Silo[],MATCH(Demanda_Interna[[#This Row],[Silo]],Produtor_Silo[destino],0),3)</f>
        <v>SORRISO-MT</v>
      </c>
    </row>
    <row r="390" spans="1:21" x14ac:dyDescent="0.25">
      <c r="A390" t="s">
        <v>1651</v>
      </c>
      <c r="B390">
        <v>1</v>
      </c>
      <c r="C390">
        <v>108965</v>
      </c>
      <c r="D390" t="s">
        <v>738</v>
      </c>
      <c r="E390" t="s">
        <v>627</v>
      </c>
      <c r="F390">
        <v>2892291</v>
      </c>
      <c r="G390" s="7">
        <v>2892.2910000000002</v>
      </c>
      <c r="H390" t="s">
        <v>705</v>
      </c>
      <c r="I390" s="11">
        <v>2.63E-4</v>
      </c>
      <c r="J390" s="7">
        <v>0.6</v>
      </c>
      <c r="K390" t="s">
        <v>1524</v>
      </c>
      <c r="L390">
        <f>INDEX(Val_Min_CO2[],MATCH(Demanda_Interna[[#This Row],[Variaveis Decisão Transporte Silo-Mercado]],Val_Min_CO2[Variável],0),2)</f>
        <v>0</v>
      </c>
      <c r="M390">
        <f>INDEX(Val_min_Custo[],MATCH(Demanda_Interna[[#This Row],[Variaveis Decisão Transporte Silo-Mercado]],Val_min_Custo[Variável],0),2)</f>
        <v>0</v>
      </c>
      <c r="N390">
        <f>INDEX(ITERAC3[],MATCH(Demanda_Interna[[#This Row],[Variaveis Decisão Transporte Silo-Mercado]],ITERAC3[Variável],0),2)</f>
        <v>0</v>
      </c>
      <c r="O390">
        <f>INDEX(ITERAC6[],MATCH(Demanda_Interna[[#This Row],[Variaveis Decisão Transporte Silo-Mercado]],ITERAC6[Variável],0),2)</f>
        <v>0</v>
      </c>
      <c r="P390">
        <v>1.1200000000000001</v>
      </c>
      <c r="Q390" t="str">
        <f>Demanda_Interna[[#This Row],[Mercado]]&amp;Demanda_Interna[[#This Row],[Periodo]]</f>
        <v>Ceará1</v>
      </c>
      <c r="R390">
        <v>1110</v>
      </c>
      <c r="S390" t="str">
        <f>Demanda_Interna[[#This Row],[Mercado Estado]]&amp;Demanda_Interna[[#This Row],[Estado Silo]]</f>
        <v>CEMT</v>
      </c>
      <c r="T390" s="7">
        <f>Demanda_Interna[[#This Row],[ICMS]]*Demanda_Interna[[#This Row],[Coluna1]]</f>
        <v>1243.2</v>
      </c>
      <c r="U390" t="str">
        <f>INDEX(Produtor_Silo[],MATCH(Demanda_Interna[[#This Row],[Silo]],Produtor_Silo[destino],0),3)</f>
        <v>SORRISO-MT</v>
      </c>
    </row>
    <row r="391" spans="1:21" x14ac:dyDescent="0.25">
      <c r="A391" t="s">
        <v>1651</v>
      </c>
      <c r="B391">
        <v>1</v>
      </c>
      <c r="C391">
        <v>108965</v>
      </c>
      <c r="D391" t="s">
        <v>738</v>
      </c>
      <c r="E391" t="s">
        <v>628</v>
      </c>
      <c r="F391">
        <v>2862062</v>
      </c>
      <c r="G391" s="7">
        <v>2862.0619999999999</v>
      </c>
      <c r="H391" t="s">
        <v>705</v>
      </c>
      <c r="I391" s="11">
        <v>2.63E-4</v>
      </c>
      <c r="J391" s="7">
        <v>0.6</v>
      </c>
      <c r="K391" t="s">
        <v>1540</v>
      </c>
      <c r="L391">
        <f>INDEX(Val_Min_CO2[],MATCH(Demanda_Interna[[#This Row],[Variaveis Decisão Transporte Silo-Mercado]],Val_Min_CO2[Variável],0),2)</f>
        <v>0</v>
      </c>
      <c r="M391">
        <f>INDEX(Val_min_Custo[],MATCH(Demanda_Interna[[#This Row],[Variaveis Decisão Transporte Silo-Mercado]],Val_min_Custo[Variável],0),2)</f>
        <v>0</v>
      </c>
      <c r="N391">
        <f>INDEX(ITERAC3[],MATCH(Demanda_Interna[[#This Row],[Variaveis Decisão Transporte Silo-Mercado]],ITERAC3[Variável],0),2)</f>
        <v>0</v>
      </c>
      <c r="O391">
        <f>INDEX(ITERAC6[],MATCH(Demanda_Interna[[#This Row],[Variaveis Decisão Transporte Silo-Mercado]],ITERAC6[Variável],0),2)</f>
        <v>0</v>
      </c>
      <c r="P391">
        <v>1.1200000000000001</v>
      </c>
      <c r="Q391" t="str">
        <f>Demanda_Interna[[#This Row],[Mercado]]&amp;Demanda_Interna[[#This Row],[Periodo]]</f>
        <v>Ceará1</v>
      </c>
      <c r="R391">
        <v>1110</v>
      </c>
      <c r="S391" t="str">
        <f>Demanda_Interna[[#This Row],[Mercado Estado]]&amp;Demanda_Interna[[#This Row],[Estado Silo]]</f>
        <v>CEMT</v>
      </c>
      <c r="T391" s="7">
        <f>Demanda_Interna[[#This Row],[ICMS]]*Demanda_Interna[[#This Row],[Coluna1]]</f>
        <v>1243.2</v>
      </c>
      <c r="U391" t="str">
        <f>INDEX(Produtor_Silo[],MATCH(Demanda_Interna[[#This Row],[Silo]],Produtor_Silo[destino],0),3)</f>
        <v>SORRISO-MT</v>
      </c>
    </row>
    <row r="392" spans="1:21" x14ac:dyDescent="0.25">
      <c r="A392" t="s">
        <v>1651</v>
      </c>
      <c r="B392">
        <v>1</v>
      </c>
      <c r="C392">
        <v>108965</v>
      </c>
      <c r="D392" t="s">
        <v>738</v>
      </c>
      <c r="E392" t="s">
        <v>650</v>
      </c>
      <c r="F392">
        <v>3525619</v>
      </c>
      <c r="G392" s="7">
        <v>3525.6190000000001</v>
      </c>
      <c r="H392" t="s">
        <v>712</v>
      </c>
      <c r="I392" s="11">
        <v>2.05E-4</v>
      </c>
      <c r="J392" s="7">
        <v>1</v>
      </c>
      <c r="K392" t="s">
        <v>1556</v>
      </c>
      <c r="L392">
        <f>INDEX(Val_Min_CO2[],MATCH(Demanda_Interna[[#This Row],[Variaveis Decisão Transporte Silo-Mercado]],Val_Min_CO2[Variável],0),2)</f>
        <v>0</v>
      </c>
      <c r="M392">
        <f>INDEX(Val_min_Custo[],MATCH(Demanda_Interna[[#This Row],[Variaveis Decisão Transporte Silo-Mercado]],Val_min_Custo[Variável],0),2)</f>
        <v>0</v>
      </c>
      <c r="N392">
        <f>INDEX(ITERAC3[],MATCH(Demanda_Interna[[#This Row],[Variaveis Decisão Transporte Silo-Mercado]],ITERAC3[Variável],0),2)</f>
        <v>0</v>
      </c>
      <c r="O392">
        <f>INDEX(ITERAC6[],MATCH(Demanda_Interna[[#This Row],[Variaveis Decisão Transporte Silo-Mercado]],ITERAC6[Variável],0),2)</f>
        <v>0</v>
      </c>
      <c r="P392">
        <v>1.1200000000000001</v>
      </c>
      <c r="Q392" t="str">
        <f>Demanda_Interna[[#This Row],[Mercado]]&amp;Demanda_Interna[[#This Row],[Periodo]]</f>
        <v>Ceará1</v>
      </c>
      <c r="R392">
        <v>1110</v>
      </c>
      <c r="S392" t="str">
        <f>Demanda_Interna[[#This Row],[Mercado Estado]]&amp;Demanda_Interna[[#This Row],[Estado Silo]]</f>
        <v>CEPR</v>
      </c>
      <c r="T392" s="7">
        <f>Demanda_Interna[[#This Row],[ICMS]]*Demanda_Interna[[#This Row],[Coluna1]]</f>
        <v>1243.2</v>
      </c>
      <c r="U392" t="str">
        <f>INDEX(Produtor_Silo[],MATCH(Demanda_Interna[[#This Row],[Silo]],Produtor_Silo[destino],0),3)</f>
        <v>TOLEDO-PR</v>
      </c>
    </row>
    <row r="393" spans="1:21" x14ac:dyDescent="0.25">
      <c r="A393" t="s">
        <v>1651</v>
      </c>
      <c r="B393">
        <v>1</v>
      </c>
      <c r="C393">
        <v>108965</v>
      </c>
      <c r="D393" t="s">
        <v>738</v>
      </c>
      <c r="E393" t="s">
        <v>651</v>
      </c>
      <c r="F393">
        <v>3517005</v>
      </c>
      <c r="G393" s="7">
        <v>3517.0050000000001</v>
      </c>
      <c r="H393" t="s">
        <v>712</v>
      </c>
      <c r="I393" s="11">
        <v>2.05E-4</v>
      </c>
      <c r="J393" s="7">
        <v>1</v>
      </c>
      <c r="K393" t="s">
        <v>1572</v>
      </c>
      <c r="L393">
        <f>INDEX(Val_Min_CO2[],MATCH(Demanda_Interna[[#This Row],[Variaveis Decisão Transporte Silo-Mercado]],Val_Min_CO2[Variável],0),2)</f>
        <v>0</v>
      </c>
      <c r="M393">
        <f>INDEX(Val_min_Custo[],MATCH(Demanda_Interna[[#This Row],[Variaveis Decisão Transporte Silo-Mercado]],Val_min_Custo[Variável],0),2)</f>
        <v>0</v>
      </c>
      <c r="N393">
        <f>INDEX(ITERAC3[],MATCH(Demanda_Interna[[#This Row],[Variaveis Decisão Transporte Silo-Mercado]],ITERAC3[Variável],0),2)</f>
        <v>0</v>
      </c>
      <c r="O393">
        <f>INDEX(ITERAC6[],MATCH(Demanda_Interna[[#This Row],[Variaveis Decisão Transporte Silo-Mercado]],ITERAC6[Variável],0),2)</f>
        <v>0</v>
      </c>
      <c r="P393">
        <v>1.1200000000000001</v>
      </c>
      <c r="Q393" t="str">
        <f>Demanda_Interna[[#This Row],[Mercado]]&amp;Demanda_Interna[[#This Row],[Periodo]]</f>
        <v>Ceará1</v>
      </c>
      <c r="R393">
        <v>1110</v>
      </c>
      <c r="S393" t="str">
        <f>Demanda_Interna[[#This Row],[Mercado Estado]]&amp;Demanda_Interna[[#This Row],[Estado Silo]]</f>
        <v>CEPR</v>
      </c>
      <c r="T393" s="7">
        <f>Demanda_Interna[[#This Row],[ICMS]]*Demanda_Interna[[#This Row],[Coluna1]]</f>
        <v>1243.2</v>
      </c>
      <c r="U393" t="str">
        <f>INDEX(Produtor_Silo[],MATCH(Demanda_Interna[[#This Row],[Silo]],Produtor_Silo[destino],0),3)</f>
        <v>TOLEDO-PR</v>
      </c>
    </row>
    <row r="394" spans="1:21" x14ac:dyDescent="0.25">
      <c r="A394" t="s">
        <v>1651</v>
      </c>
      <c r="B394">
        <v>1</v>
      </c>
      <c r="C394">
        <v>108965</v>
      </c>
      <c r="D394" t="s">
        <v>738</v>
      </c>
      <c r="E394" t="s">
        <v>652</v>
      </c>
      <c r="F394">
        <v>3525965</v>
      </c>
      <c r="G394" s="7">
        <v>3525.9650000000001</v>
      </c>
      <c r="H394" t="s">
        <v>712</v>
      </c>
      <c r="I394" s="11">
        <v>2.05E-4</v>
      </c>
      <c r="J394" s="7">
        <v>1</v>
      </c>
      <c r="K394" t="s">
        <v>1588</v>
      </c>
      <c r="L394">
        <f>INDEX(Val_Min_CO2[],MATCH(Demanda_Interna[[#This Row],[Variaveis Decisão Transporte Silo-Mercado]],Val_Min_CO2[Variável],0),2)</f>
        <v>0</v>
      </c>
      <c r="M394">
        <f>INDEX(Val_min_Custo[],MATCH(Demanda_Interna[[#This Row],[Variaveis Decisão Transporte Silo-Mercado]],Val_min_Custo[Variável],0),2)</f>
        <v>0</v>
      </c>
      <c r="N394">
        <f>INDEX(ITERAC3[],MATCH(Demanda_Interna[[#This Row],[Variaveis Decisão Transporte Silo-Mercado]],ITERAC3[Variável],0),2)</f>
        <v>0</v>
      </c>
      <c r="O394">
        <f>INDEX(ITERAC6[],MATCH(Demanda_Interna[[#This Row],[Variaveis Decisão Transporte Silo-Mercado]],ITERAC6[Variável],0),2)</f>
        <v>0</v>
      </c>
      <c r="P394">
        <v>1.1200000000000001</v>
      </c>
      <c r="Q394" t="str">
        <f>Demanda_Interna[[#This Row],[Mercado]]&amp;Demanda_Interna[[#This Row],[Periodo]]</f>
        <v>Ceará1</v>
      </c>
      <c r="R394">
        <v>1110</v>
      </c>
      <c r="S394" t="str">
        <f>Demanda_Interna[[#This Row],[Mercado Estado]]&amp;Demanda_Interna[[#This Row],[Estado Silo]]</f>
        <v>CEPR</v>
      </c>
      <c r="T394" s="7">
        <f>Demanda_Interna[[#This Row],[ICMS]]*Demanda_Interna[[#This Row],[Coluna1]]</f>
        <v>1243.2</v>
      </c>
      <c r="U394" t="str">
        <f>INDEX(Produtor_Silo[],MATCH(Demanda_Interna[[#This Row],[Silo]],Produtor_Silo[destino],0),3)</f>
        <v>TOLEDO-PR</v>
      </c>
    </row>
    <row r="395" spans="1:21" x14ac:dyDescent="0.25">
      <c r="A395" t="s">
        <v>1651</v>
      </c>
      <c r="B395">
        <v>1</v>
      </c>
      <c r="C395">
        <v>108965</v>
      </c>
      <c r="D395" t="s">
        <v>738</v>
      </c>
      <c r="E395" t="s">
        <v>644</v>
      </c>
      <c r="F395">
        <v>2503821</v>
      </c>
      <c r="G395" s="7">
        <v>2503.8209999999999</v>
      </c>
      <c r="H395" t="s">
        <v>720</v>
      </c>
      <c r="I395" s="11">
        <v>2.63E-4</v>
      </c>
      <c r="J395" s="7">
        <v>0.6</v>
      </c>
      <c r="K395" t="s">
        <v>1604</v>
      </c>
      <c r="L395">
        <f>INDEX(Val_Min_CO2[],MATCH(Demanda_Interna[[#This Row],[Variaveis Decisão Transporte Silo-Mercado]],Val_Min_CO2[Variável],0),2)</f>
        <v>0</v>
      </c>
      <c r="M395">
        <f>INDEX(Val_min_Custo[],MATCH(Demanda_Interna[[#This Row],[Variaveis Decisão Transporte Silo-Mercado]],Val_min_Custo[Variável],0),2)</f>
        <v>0</v>
      </c>
      <c r="N395">
        <f>INDEX(ITERAC3[],MATCH(Demanda_Interna[[#This Row],[Variaveis Decisão Transporte Silo-Mercado]],ITERAC3[Variável],0),2)</f>
        <v>0</v>
      </c>
      <c r="O395">
        <f>INDEX(ITERAC6[],MATCH(Demanda_Interna[[#This Row],[Variaveis Decisão Transporte Silo-Mercado]],ITERAC6[Variável],0),2)</f>
        <v>0</v>
      </c>
      <c r="P395">
        <v>1.1200000000000001</v>
      </c>
      <c r="Q395" t="str">
        <f>Demanda_Interna[[#This Row],[Mercado]]&amp;Demanda_Interna[[#This Row],[Periodo]]</f>
        <v>Ceará1</v>
      </c>
      <c r="R395">
        <v>1110</v>
      </c>
      <c r="S395" t="str">
        <f>Demanda_Interna[[#This Row],[Mercado Estado]]&amp;Demanda_Interna[[#This Row],[Estado Silo]]</f>
        <v>CEMG</v>
      </c>
      <c r="T395" s="7">
        <f>Demanda_Interna[[#This Row],[ICMS]]*Demanda_Interna[[#This Row],[Coluna1]]</f>
        <v>1243.2</v>
      </c>
      <c r="U395" t="str">
        <f>INDEX(Produtor_Silo[],MATCH(Demanda_Interna[[#This Row],[Silo]],Produtor_Silo[destino],0),3)</f>
        <v>UBERLÂNDIA-MG</v>
      </c>
    </row>
    <row r="396" spans="1:21" x14ac:dyDescent="0.25">
      <c r="A396" t="s">
        <v>1651</v>
      </c>
      <c r="B396">
        <v>1</v>
      </c>
      <c r="C396">
        <v>108965</v>
      </c>
      <c r="D396" t="s">
        <v>738</v>
      </c>
      <c r="E396" t="s">
        <v>645</v>
      </c>
      <c r="F396">
        <v>2503408</v>
      </c>
      <c r="G396" s="7">
        <v>2503.4079999999999</v>
      </c>
      <c r="H396" t="s">
        <v>720</v>
      </c>
      <c r="I396" s="11">
        <v>2.63E-4</v>
      </c>
      <c r="J396" s="7">
        <v>0.6</v>
      </c>
      <c r="K396" t="s">
        <v>1620</v>
      </c>
      <c r="L396">
        <f>INDEX(Val_Min_CO2[],MATCH(Demanda_Interna[[#This Row],[Variaveis Decisão Transporte Silo-Mercado]],Val_Min_CO2[Variável],0),2)</f>
        <v>0</v>
      </c>
      <c r="M396">
        <f>INDEX(Val_min_Custo[],MATCH(Demanda_Interna[[#This Row],[Variaveis Decisão Transporte Silo-Mercado]],Val_min_Custo[Variável],0),2)</f>
        <v>0</v>
      </c>
      <c r="N396">
        <f>INDEX(ITERAC3[],MATCH(Demanda_Interna[[#This Row],[Variaveis Decisão Transporte Silo-Mercado]],ITERAC3[Variável],0),2)</f>
        <v>0</v>
      </c>
      <c r="O396">
        <f>INDEX(ITERAC6[],MATCH(Demanda_Interna[[#This Row],[Variaveis Decisão Transporte Silo-Mercado]],ITERAC6[Variável],0),2)</f>
        <v>0</v>
      </c>
      <c r="P396">
        <v>1.1200000000000001</v>
      </c>
      <c r="Q396" t="str">
        <f>Demanda_Interna[[#This Row],[Mercado]]&amp;Demanda_Interna[[#This Row],[Periodo]]</f>
        <v>Ceará1</v>
      </c>
      <c r="R396">
        <v>1110</v>
      </c>
      <c r="S396" t="str">
        <f>Demanda_Interna[[#This Row],[Mercado Estado]]&amp;Demanda_Interna[[#This Row],[Estado Silo]]</f>
        <v>CEMG</v>
      </c>
      <c r="T396" s="7">
        <f>Demanda_Interna[[#This Row],[ICMS]]*Demanda_Interna[[#This Row],[Coluna1]]</f>
        <v>1243.2</v>
      </c>
      <c r="U396" t="str">
        <f>INDEX(Produtor_Silo[],MATCH(Demanda_Interna[[#This Row],[Silo]],Produtor_Silo[destino],0),3)</f>
        <v>UBERLÂNDIA-MG</v>
      </c>
    </row>
    <row r="397" spans="1:21" x14ac:dyDescent="0.25">
      <c r="A397" t="s">
        <v>1651</v>
      </c>
      <c r="B397">
        <v>1</v>
      </c>
      <c r="C397">
        <v>108965</v>
      </c>
      <c r="D397" t="s">
        <v>738</v>
      </c>
      <c r="E397" t="s">
        <v>646</v>
      </c>
      <c r="F397">
        <v>2502669</v>
      </c>
      <c r="G397" s="7">
        <v>2502.6689999999999</v>
      </c>
      <c r="H397" t="s">
        <v>720</v>
      </c>
      <c r="I397" s="11">
        <v>2.63E-4</v>
      </c>
      <c r="J397" s="7">
        <v>0.6</v>
      </c>
      <c r="K397" t="s">
        <v>1636</v>
      </c>
      <c r="L397">
        <f>INDEX(Val_Min_CO2[],MATCH(Demanda_Interna[[#This Row],[Variaveis Decisão Transporte Silo-Mercado]],Val_Min_CO2[Variável],0),2)</f>
        <v>0</v>
      </c>
      <c r="M397">
        <f>INDEX(Val_min_Custo[],MATCH(Demanda_Interna[[#This Row],[Variaveis Decisão Transporte Silo-Mercado]],Val_min_Custo[Variável],0),2)</f>
        <v>0</v>
      </c>
      <c r="N397">
        <f>INDEX(ITERAC3[],MATCH(Demanda_Interna[[#This Row],[Variaveis Decisão Transporte Silo-Mercado]],ITERAC3[Variável],0),2)</f>
        <v>0</v>
      </c>
      <c r="O397">
        <f>INDEX(ITERAC6[],MATCH(Demanda_Interna[[#This Row],[Variaveis Decisão Transporte Silo-Mercado]],ITERAC6[Variável],0),2)</f>
        <v>0</v>
      </c>
      <c r="P397">
        <v>1.1200000000000001</v>
      </c>
      <c r="Q397" t="str">
        <f>Demanda_Interna[[#This Row],[Mercado]]&amp;Demanda_Interna[[#This Row],[Periodo]]</f>
        <v>Ceará1</v>
      </c>
      <c r="R397">
        <v>1110</v>
      </c>
      <c r="S397" t="str">
        <f>Demanda_Interna[[#This Row],[Mercado Estado]]&amp;Demanda_Interna[[#This Row],[Estado Silo]]</f>
        <v>CEMG</v>
      </c>
      <c r="T397" s="7">
        <f>Demanda_Interna[[#This Row],[ICMS]]*Demanda_Interna[[#This Row],[Coluna1]]</f>
        <v>1243.2</v>
      </c>
      <c r="U397" t="str">
        <f>INDEX(Produtor_Silo[],MATCH(Demanda_Interna[[#This Row],[Silo]],Produtor_Silo[destino],0),3)</f>
        <v>UBERLÂNDIA-MG</v>
      </c>
    </row>
    <row r="398" spans="1:21" x14ac:dyDescent="0.25">
      <c r="A398" t="s">
        <v>1652</v>
      </c>
      <c r="B398">
        <v>1</v>
      </c>
      <c r="C398">
        <v>259896</v>
      </c>
      <c r="D398" t="s">
        <v>1653</v>
      </c>
      <c r="E398" t="s">
        <v>617</v>
      </c>
      <c r="F398">
        <v>1091812</v>
      </c>
      <c r="G398" s="7">
        <v>1091.8119999999999</v>
      </c>
      <c r="H398" t="s">
        <v>705</v>
      </c>
      <c r="I398" s="11">
        <v>2.63E-4</v>
      </c>
      <c r="J398" s="7">
        <v>0.6</v>
      </c>
      <c r="K398" t="s">
        <v>1080</v>
      </c>
      <c r="L398">
        <f>INDEX(Val_Min_CO2[],MATCH(Demanda_Interna[[#This Row],[Variaveis Decisão Transporte Silo-Mercado]],Val_Min_CO2[Variável],0),2)</f>
        <v>0</v>
      </c>
      <c r="M398">
        <f>INDEX(Val_min_Custo[],MATCH(Demanda_Interna[[#This Row],[Variaveis Decisão Transporte Silo-Mercado]],Val_min_Custo[Variável],0),2)</f>
        <v>0</v>
      </c>
      <c r="N398">
        <f>INDEX(ITERAC3[],MATCH(Demanda_Interna[[#This Row],[Variaveis Decisão Transporte Silo-Mercado]],ITERAC3[Variável],0),2)</f>
        <v>0</v>
      </c>
      <c r="O398">
        <f>INDEX(ITERAC6[],MATCH(Demanda_Interna[[#This Row],[Variaveis Decisão Transporte Silo-Mercado]],ITERAC6[Variável],0),2)</f>
        <v>0</v>
      </c>
      <c r="P398">
        <v>1.1200000000000001</v>
      </c>
      <c r="Q398" t="str">
        <f>Demanda_Interna[[#This Row],[Mercado]]&amp;Demanda_Interna[[#This Row],[Periodo]]</f>
        <v>Pará1</v>
      </c>
      <c r="R398">
        <v>1110</v>
      </c>
      <c r="S398" t="str">
        <f>Demanda_Interna[[#This Row],[Mercado Estado]]&amp;Demanda_Interna[[#This Row],[Estado Silo]]</f>
        <v>PAMT</v>
      </c>
      <c r="T398" s="7">
        <f>Demanda_Interna[[#This Row],[ICMS]]*Demanda_Interna[[#This Row],[Coluna1]]</f>
        <v>1243.2</v>
      </c>
      <c r="U398" t="str">
        <f>INDEX(Produtor_Silo[],MATCH(Demanda_Interna[[#This Row],[Silo]],Produtor_Silo[destino],0),3)</f>
        <v>CAMPO NOVO DO PARECIS-MT</v>
      </c>
    </row>
    <row r="399" spans="1:21" x14ac:dyDescent="0.25">
      <c r="A399" t="s">
        <v>1652</v>
      </c>
      <c r="B399">
        <v>1</v>
      </c>
      <c r="C399">
        <v>259896</v>
      </c>
      <c r="D399" t="s">
        <v>1653</v>
      </c>
      <c r="E399" t="s">
        <v>618</v>
      </c>
      <c r="F399">
        <v>1054331</v>
      </c>
      <c r="G399" s="7">
        <v>1054.3309999999999</v>
      </c>
      <c r="H399" t="s">
        <v>705</v>
      </c>
      <c r="I399" s="11">
        <v>2.63E-4</v>
      </c>
      <c r="J399" s="7">
        <v>0.6</v>
      </c>
      <c r="K399" t="s">
        <v>1096</v>
      </c>
      <c r="L399">
        <f>INDEX(Val_Min_CO2[],MATCH(Demanda_Interna[[#This Row],[Variaveis Decisão Transporte Silo-Mercado]],Val_Min_CO2[Variável],0),2)</f>
        <v>0</v>
      </c>
      <c r="M399">
        <f>INDEX(Val_min_Custo[],MATCH(Demanda_Interna[[#This Row],[Variaveis Decisão Transporte Silo-Mercado]],Val_min_Custo[Variável],0),2)</f>
        <v>0</v>
      </c>
      <c r="N399">
        <f>INDEX(ITERAC3[],MATCH(Demanda_Interna[[#This Row],[Variaveis Decisão Transporte Silo-Mercado]],ITERAC3[Variável],0),2)</f>
        <v>0</v>
      </c>
      <c r="O399">
        <f>INDEX(ITERAC6[],MATCH(Demanda_Interna[[#This Row],[Variaveis Decisão Transporte Silo-Mercado]],ITERAC6[Variável],0),2)</f>
        <v>0</v>
      </c>
      <c r="P399">
        <v>1.1200000000000001</v>
      </c>
      <c r="Q399" t="str">
        <f>Demanda_Interna[[#This Row],[Mercado]]&amp;Demanda_Interna[[#This Row],[Periodo]]</f>
        <v>Pará1</v>
      </c>
      <c r="R399">
        <v>1110</v>
      </c>
      <c r="S399" t="str">
        <f>Demanda_Interna[[#This Row],[Mercado Estado]]&amp;Demanda_Interna[[#This Row],[Estado Silo]]</f>
        <v>PAMT</v>
      </c>
      <c r="T399" s="7">
        <f>Demanda_Interna[[#This Row],[ICMS]]*Demanda_Interna[[#This Row],[Coluna1]]</f>
        <v>1243.2</v>
      </c>
      <c r="U399" t="str">
        <f>INDEX(Produtor_Silo[],MATCH(Demanda_Interna[[#This Row],[Silo]],Produtor_Silo[destino],0),3)</f>
        <v>CAMPO NOVO DO PARECIS-MT</v>
      </c>
    </row>
    <row r="400" spans="1:21" x14ac:dyDescent="0.25">
      <c r="A400" t="s">
        <v>1652</v>
      </c>
      <c r="B400">
        <v>1</v>
      </c>
      <c r="C400">
        <v>259896</v>
      </c>
      <c r="D400" t="s">
        <v>1653</v>
      </c>
      <c r="E400" t="s">
        <v>619</v>
      </c>
      <c r="F400">
        <v>1091864</v>
      </c>
      <c r="G400" s="7">
        <v>1091.864</v>
      </c>
      <c r="H400" t="s">
        <v>705</v>
      </c>
      <c r="I400" s="11">
        <v>2.63E-4</v>
      </c>
      <c r="J400" s="7">
        <v>0.6</v>
      </c>
      <c r="K400" t="s">
        <v>1112</v>
      </c>
      <c r="L400">
        <f>INDEX(Val_Min_CO2[],MATCH(Demanda_Interna[[#This Row],[Variaveis Decisão Transporte Silo-Mercado]],Val_Min_CO2[Variável],0),2)</f>
        <v>0</v>
      </c>
      <c r="M400">
        <f>INDEX(Val_min_Custo[],MATCH(Demanda_Interna[[#This Row],[Variaveis Decisão Transporte Silo-Mercado]],Val_min_Custo[Variável],0),2)</f>
        <v>0</v>
      </c>
      <c r="N400">
        <f>INDEX(ITERAC3[],MATCH(Demanda_Interna[[#This Row],[Variaveis Decisão Transporte Silo-Mercado]],ITERAC3[Variável],0),2)</f>
        <v>0</v>
      </c>
      <c r="O400">
        <f>INDEX(ITERAC6[],MATCH(Demanda_Interna[[#This Row],[Variaveis Decisão Transporte Silo-Mercado]],ITERAC6[Variável],0),2)</f>
        <v>0</v>
      </c>
      <c r="P400">
        <v>1.1200000000000001</v>
      </c>
      <c r="Q400" t="str">
        <f>Demanda_Interna[[#This Row],[Mercado]]&amp;Demanda_Interna[[#This Row],[Periodo]]</f>
        <v>Pará1</v>
      </c>
      <c r="R400">
        <v>1110</v>
      </c>
      <c r="S400" t="str">
        <f>Demanda_Interna[[#This Row],[Mercado Estado]]&amp;Demanda_Interna[[#This Row],[Estado Silo]]</f>
        <v>PAMT</v>
      </c>
      <c r="T400" s="7">
        <f>Demanda_Interna[[#This Row],[ICMS]]*Demanda_Interna[[#This Row],[Coluna1]]</f>
        <v>1243.2</v>
      </c>
      <c r="U400" t="str">
        <f>INDEX(Produtor_Silo[],MATCH(Demanda_Interna[[#This Row],[Silo]],Produtor_Silo[destino],0),3)</f>
        <v>CAMPO NOVO DO PARECIS-MT</v>
      </c>
    </row>
    <row r="401" spans="1:21" x14ac:dyDescent="0.25">
      <c r="A401" t="s">
        <v>1652</v>
      </c>
      <c r="B401">
        <v>1</v>
      </c>
      <c r="C401">
        <v>259896</v>
      </c>
      <c r="D401" t="s">
        <v>1653</v>
      </c>
      <c r="E401" t="s">
        <v>647</v>
      </c>
      <c r="F401">
        <v>2387396</v>
      </c>
      <c r="G401" s="7">
        <v>2387.3960000000002</v>
      </c>
      <c r="H401" t="s">
        <v>712</v>
      </c>
      <c r="I401" s="11">
        <v>2.05E-4</v>
      </c>
      <c r="J401" s="7">
        <v>1</v>
      </c>
      <c r="K401" t="s">
        <v>1128</v>
      </c>
      <c r="L401">
        <f>INDEX(Val_Min_CO2[],MATCH(Demanda_Interna[[#This Row],[Variaveis Decisão Transporte Silo-Mercado]],Val_Min_CO2[Variável],0),2)</f>
        <v>0</v>
      </c>
      <c r="M401">
        <f>INDEX(Val_min_Custo[],MATCH(Demanda_Interna[[#This Row],[Variaveis Decisão Transporte Silo-Mercado]],Val_min_Custo[Variável],0),2)</f>
        <v>0</v>
      </c>
      <c r="N401">
        <f>INDEX(ITERAC3[],MATCH(Demanda_Interna[[#This Row],[Variaveis Decisão Transporte Silo-Mercado]],ITERAC3[Variável],0),2)</f>
        <v>0</v>
      </c>
      <c r="O401">
        <f>INDEX(ITERAC6[],MATCH(Demanda_Interna[[#This Row],[Variaveis Decisão Transporte Silo-Mercado]],ITERAC6[Variável],0),2)</f>
        <v>0</v>
      </c>
      <c r="P401">
        <v>1.1200000000000001</v>
      </c>
      <c r="Q401" t="str">
        <f>Demanda_Interna[[#This Row],[Mercado]]&amp;Demanda_Interna[[#This Row],[Periodo]]</f>
        <v>Pará1</v>
      </c>
      <c r="R401">
        <v>1110</v>
      </c>
      <c r="S401" t="str">
        <f>Demanda_Interna[[#This Row],[Mercado Estado]]&amp;Demanda_Interna[[#This Row],[Estado Silo]]</f>
        <v>PAPR</v>
      </c>
      <c r="T401" s="7">
        <f>Demanda_Interna[[#This Row],[ICMS]]*Demanda_Interna[[#This Row],[Coluna1]]</f>
        <v>1243.2</v>
      </c>
      <c r="U401" t="str">
        <f>INDEX(Produtor_Silo[],MATCH(Demanda_Interna[[#This Row],[Silo]],Produtor_Silo[destino],0),3)</f>
        <v>CASCAVEL-PR</v>
      </c>
    </row>
    <row r="402" spans="1:21" x14ac:dyDescent="0.25">
      <c r="A402" t="s">
        <v>1652</v>
      </c>
      <c r="B402">
        <v>1</v>
      </c>
      <c r="C402">
        <v>259896</v>
      </c>
      <c r="D402" t="s">
        <v>1653</v>
      </c>
      <c r="E402" t="s">
        <v>648</v>
      </c>
      <c r="F402">
        <v>2385986</v>
      </c>
      <c r="G402" s="7">
        <v>2385.9859999999999</v>
      </c>
      <c r="H402" t="s">
        <v>712</v>
      </c>
      <c r="I402" s="11">
        <v>2.05E-4</v>
      </c>
      <c r="J402" s="7">
        <v>1</v>
      </c>
      <c r="K402" t="s">
        <v>1144</v>
      </c>
      <c r="L402">
        <f>INDEX(Val_Min_CO2[],MATCH(Demanda_Interna[[#This Row],[Variaveis Decisão Transporte Silo-Mercado]],Val_Min_CO2[Variável],0),2)</f>
        <v>0</v>
      </c>
      <c r="M402">
        <f>INDEX(Val_min_Custo[],MATCH(Demanda_Interna[[#This Row],[Variaveis Decisão Transporte Silo-Mercado]],Val_min_Custo[Variável],0),2)</f>
        <v>0</v>
      </c>
      <c r="N402">
        <f>INDEX(ITERAC3[],MATCH(Demanda_Interna[[#This Row],[Variaveis Decisão Transporte Silo-Mercado]],ITERAC3[Variável],0),2)</f>
        <v>0</v>
      </c>
      <c r="O402">
        <f>INDEX(ITERAC6[],MATCH(Demanda_Interna[[#This Row],[Variaveis Decisão Transporte Silo-Mercado]],ITERAC6[Variável],0),2)</f>
        <v>0</v>
      </c>
      <c r="P402">
        <v>1.1200000000000001</v>
      </c>
      <c r="Q402" t="str">
        <f>Demanda_Interna[[#This Row],[Mercado]]&amp;Demanda_Interna[[#This Row],[Periodo]]</f>
        <v>Pará1</v>
      </c>
      <c r="R402">
        <v>1110</v>
      </c>
      <c r="S402" t="str">
        <f>Demanda_Interna[[#This Row],[Mercado Estado]]&amp;Demanda_Interna[[#This Row],[Estado Silo]]</f>
        <v>PAPR</v>
      </c>
      <c r="T402" s="7">
        <f>Demanda_Interna[[#This Row],[ICMS]]*Demanda_Interna[[#This Row],[Coluna1]]</f>
        <v>1243.2</v>
      </c>
      <c r="U402" t="str">
        <f>INDEX(Produtor_Silo[],MATCH(Demanda_Interna[[#This Row],[Silo]],Produtor_Silo[destino],0),3)</f>
        <v>CASCAVEL-PR</v>
      </c>
    </row>
    <row r="403" spans="1:21" x14ac:dyDescent="0.25">
      <c r="A403" t="s">
        <v>1652</v>
      </c>
      <c r="B403">
        <v>1</v>
      </c>
      <c r="C403">
        <v>259896</v>
      </c>
      <c r="D403" t="s">
        <v>1653</v>
      </c>
      <c r="E403" t="s">
        <v>649</v>
      </c>
      <c r="F403">
        <v>2385094</v>
      </c>
      <c r="G403" s="7">
        <v>2385.0940000000001</v>
      </c>
      <c r="H403" t="s">
        <v>712</v>
      </c>
      <c r="I403" s="11">
        <v>2.05E-4</v>
      </c>
      <c r="J403" s="7">
        <v>1</v>
      </c>
      <c r="K403" t="s">
        <v>1160</v>
      </c>
      <c r="L403">
        <f>INDEX(Val_Min_CO2[],MATCH(Demanda_Interna[[#This Row],[Variaveis Decisão Transporte Silo-Mercado]],Val_Min_CO2[Variável],0),2)</f>
        <v>0</v>
      </c>
      <c r="M403">
        <f>INDEX(Val_min_Custo[],MATCH(Demanda_Interna[[#This Row],[Variaveis Decisão Transporte Silo-Mercado]],Val_min_Custo[Variável],0),2)</f>
        <v>0</v>
      </c>
      <c r="N403">
        <f>INDEX(ITERAC3[],MATCH(Demanda_Interna[[#This Row],[Variaveis Decisão Transporte Silo-Mercado]],ITERAC3[Variável],0),2)</f>
        <v>0</v>
      </c>
      <c r="O403">
        <f>INDEX(ITERAC6[],MATCH(Demanda_Interna[[#This Row],[Variaveis Decisão Transporte Silo-Mercado]],ITERAC6[Variável],0),2)</f>
        <v>0</v>
      </c>
      <c r="P403">
        <v>1.1200000000000001</v>
      </c>
      <c r="Q403" t="str">
        <f>Demanda_Interna[[#This Row],[Mercado]]&amp;Demanda_Interna[[#This Row],[Periodo]]</f>
        <v>Pará1</v>
      </c>
      <c r="R403">
        <v>1110</v>
      </c>
      <c r="S403" t="str">
        <f>Demanda_Interna[[#This Row],[Mercado Estado]]&amp;Demanda_Interna[[#This Row],[Estado Silo]]</f>
        <v>PAPR</v>
      </c>
      <c r="T403" s="7">
        <f>Demanda_Interna[[#This Row],[ICMS]]*Demanda_Interna[[#This Row],[Coluna1]]</f>
        <v>1243.2</v>
      </c>
      <c r="U403" t="str">
        <f>INDEX(Produtor_Silo[],MATCH(Demanda_Interna[[#This Row],[Silo]],Produtor_Silo[destino],0),3)</f>
        <v>CASCAVEL-PR</v>
      </c>
    </row>
    <row r="404" spans="1:21" x14ac:dyDescent="0.25">
      <c r="A404" t="s">
        <v>1652</v>
      </c>
      <c r="B404">
        <v>1</v>
      </c>
      <c r="C404">
        <v>259896</v>
      </c>
      <c r="D404" t="s">
        <v>1653</v>
      </c>
      <c r="E404" t="s">
        <v>635</v>
      </c>
      <c r="F404">
        <v>1975772</v>
      </c>
      <c r="G404" s="7">
        <v>1975.7719999999999</v>
      </c>
      <c r="H404" t="s">
        <v>715</v>
      </c>
      <c r="I404" s="11">
        <v>2.05E-4</v>
      </c>
      <c r="J404" s="7">
        <v>1</v>
      </c>
      <c r="K404" t="s">
        <v>1176</v>
      </c>
      <c r="L404">
        <f>INDEX(Val_Min_CO2[],MATCH(Demanda_Interna[[#This Row],[Variaveis Decisão Transporte Silo-Mercado]],Val_Min_CO2[Variável],0),2)</f>
        <v>0</v>
      </c>
      <c r="M404">
        <f>INDEX(Val_min_Custo[],MATCH(Demanda_Interna[[#This Row],[Variaveis Decisão Transporte Silo-Mercado]],Val_min_Custo[Variável],0),2)</f>
        <v>0</v>
      </c>
      <c r="N404">
        <f>INDEX(ITERAC3[],MATCH(Demanda_Interna[[#This Row],[Variaveis Decisão Transporte Silo-Mercado]],ITERAC3[Variável],0),2)</f>
        <v>0</v>
      </c>
      <c r="O404">
        <f>INDEX(ITERAC6[],MATCH(Demanda_Interna[[#This Row],[Variaveis Decisão Transporte Silo-Mercado]],ITERAC6[Variável],0),2)</f>
        <v>0</v>
      </c>
      <c r="P404">
        <v>1.1200000000000001</v>
      </c>
      <c r="Q404" t="str">
        <f>Demanda_Interna[[#This Row],[Mercado]]&amp;Demanda_Interna[[#This Row],[Periodo]]</f>
        <v>Pará1</v>
      </c>
      <c r="R404">
        <v>1110</v>
      </c>
      <c r="S404" t="str">
        <f>Demanda_Interna[[#This Row],[Mercado Estado]]&amp;Demanda_Interna[[#This Row],[Estado Silo]]</f>
        <v>PAMS</v>
      </c>
      <c r="T404" s="7">
        <f>Demanda_Interna[[#This Row],[ICMS]]*Demanda_Interna[[#This Row],[Coluna1]]</f>
        <v>1243.2</v>
      </c>
      <c r="U404" t="str">
        <f>INDEX(Produtor_Silo[],MATCH(Demanda_Interna[[#This Row],[Silo]],Produtor_Silo[destino],0),3)</f>
        <v>DOURADOS-MS</v>
      </c>
    </row>
    <row r="405" spans="1:21" x14ac:dyDescent="0.25">
      <c r="A405" t="s">
        <v>1652</v>
      </c>
      <c r="B405">
        <v>1</v>
      </c>
      <c r="C405">
        <v>259896</v>
      </c>
      <c r="D405" t="s">
        <v>1653</v>
      </c>
      <c r="E405" t="s">
        <v>636</v>
      </c>
      <c r="F405">
        <v>1953004</v>
      </c>
      <c r="G405" s="7">
        <v>1953.0039999999999</v>
      </c>
      <c r="H405" t="s">
        <v>715</v>
      </c>
      <c r="I405" s="11">
        <v>2.05E-4</v>
      </c>
      <c r="J405" s="7">
        <v>1</v>
      </c>
      <c r="K405" t="s">
        <v>1192</v>
      </c>
      <c r="L405">
        <f>INDEX(Val_Min_CO2[],MATCH(Demanda_Interna[[#This Row],[Variaveis Decisão Transporte Silo-Mercado]],Val_Min_CO2[Variável],0),2)</f>
        <v>0</v>
      </c>
      <c r="M405">
        <f>INDEX(Val_min_Custo[],MATCH(Demanda_Interna[[#This Row],[Variaveis Decisão Transporte Silo-Mercado]],Val_min_Custo[Variável],0),2)</f>
        <v>0</v>
      </c>
      <c r="N405">
        <f>INDEX(ITERAC3[],MATCH(Demanda_Interna[[#This Row],[Variaveis Decisão Transporte Silo-Mercado]],ITERAC3[Variável],0),2)</f>
        <v>0</v>
      </c>
      <c r="O405">
        <f>INDEX(ITERAC6[],MATCH(Demanda_Interna[[#This Row],[Variaveis Decisão Transporte Silo-Mercado]],ITERAC6[Variável],0),2)</f>
        <v>0</v>
      </c>
      <c r="P405">
        <v>1.1200000000000001</v>
      </c>
      <c r="Q405" t="str">
        <f>Demanda_Interna[[#This Row],[Mercado]]&amp;Demanda_Interna[[#This Row],[Periodo]]</f>
        <v>Pará1</v>
      </c>
      <c r="R405">
        <v>1110</v>
      </c>
      <c r="S405" t="str">
        <f>Demanda_Interna[[#This Row],[Mercado Estado]]&amp;Demanda_Interna[[#This Row],[Estado Silo]]</f>
        <v>PAMS</v>
      </c>
      <c r="T405" s="7">
        <f>Demanda_Interna[[#This Row],[ICMS]]*Demanda_Interna[[#This Row],[Coluna1]]</f>
        <v>1243.2</v>
      </c>
      <c r="U405" t="str">
        <f>INDEX(Produtor_Silo[],MATCH(Demanda_Interna[[#This Row],[Silo]],Produtor_Silo[destino],0),3)</f>
        <v>DOURADOS-MS</v>
      </c>
    </row>
    <row r="406" spans="1:21" x14ac:dyDescent="0.25">
      <c r="A406" t="s">
        <v>1652</v>
      </c>
      <c r="B406">
        <v>1</v>
      </c>
      <c r="C406">
        <v>259896</v>
      </c>
      <c r="D406" t="s">
        <v>1653</v>
      </c>
      <c r="E406" t="s">
        <v>637</v>
      </c>
      <c r="F406">
        <v>1969920</v>
      </c>
      <c r="G406" s="7">
        <v>1969.92</v>
      </c>
      <c r="H406" t="s">
        <v>715</v>
      </c>
      <c r="I406" s="11">
        <v>2.05E-4</v>
      </c>
      <c r="J406" s="7">
        <v>1</v>
      </c>
      <c r="K406" t="s">
        <v>1208</v>
      </c>
      <c r="L406">
        <f>INDEX(Val_Min_CO2[],MATCH(Demanda_Interna[[#This Row],[Variaveis Decisão Transporte Silo-Mercado]],Val_Min_CO2[Variável],0),2)</f>
        <v>0</v>
      </c>
      <c r="M406">
        <f>INDEX(Val_min_Custo[],MATCH(Demanda_Interna[[#This Row],[Variaveis Decisão Transporte Silo-Mercado]],Val_min_Custo[Variável],0),2)</f>
        <v>0</v>
      </c>
      <c r="N406">
        <f>INDEX(ITERAC3[],MATCH(Demanda_Interna[[#This Row],[Variaveis Decisão Transporte Silo-Mercado]],ITERAC3[Variável],0),2)</f>
        <v>0</v>
      </c>
      <c r="O406">
        <f>INDEX(ITERAC6[],MATCH(Demanda_Interna[[#This Row],[Variaveis Decisão Transporte Silo-Mercado]],ITERAC6[Variável],0),2)</f>
        <v>0</v>
      </c>
      <c r="P406">
        <v>1.1200000000000001</v>
      </c>
      <c r="Q406" t="str">
        <f>Demanda_Interna[[#This Row],[Mercado]]&amp;Demanda_Interna[[#This Row],[Periodo]]</f>
        <v>Pará1</v>
      </c>
      <c r="R406">
        <v>1110</v>
      </c>
      <c r="S406" t="str">
        <f>Demanda_Interna[[#This Row],[Mercado Estado]]&amp;Demanda_Interna[[#This Row],[Estado Silo]]</f>
        <v>PAMS</v>
      </c>
      <c r="T406" s="7">
        <f>Demanda_Interna[[#This Row],[ICMS]]*Demanda_Interna[[#This Row],[Coluna1]]</f>
        <v>1243.2</v>
      </c>
      <c r="U406" t="str">
        <f>INDEX(Produtor_Silo[],MATCH(Demanda_Interna[[#This Row],[Silo]],Produtor_Silo[destino],0),3)</f>
        <v>DOURADOS-MS</v>
      </c>
    </row>
    <row r="407" spans="1:21" x14ac:dyDescent="0.25">
      <c r="A407" t="s">
        <v>1652</v>
      </c>
      <c r="B407">
        <v>1</v>
      </c>
      <c r="C407">
        <v>259896</v>
      </c>
      <c r="D407" t="s">
        <v>1653</v>
      </c>
      <c r="E407" t="s">
        <v>629</v>
      </c>
      <c r="F407">
        <v>1656666</v>
      </c>
      <c r="G407" s="7">
        <v>1656.6659999999999</v>
      </c>
      <c r="H407" t="s">
        <v>718</v>
      </c>
      <c r="I407" s="11">
        <v>2.63E-4</v>
      </c>
      <c r="J407" s="7">
        <v>0.6</v>
      </c>
      <c r="K407" t="s">
        <v>1224</v>
      </c>
      <c r="L407">
        <f>INDEX(Val_Min_CO2[],MATCH(Demanda_Interna[[#This Row],[Variaveis Decisão Transporte Silo-Mercado]],Val_Min_CO2[Variável],0),2)</f>
        <v>0</v>
      </c>
      <c r="M407">
        <f>INDEX(Val_min_Custo[],MATCH(Demanda_Interna[[#This Row],[Variaveis Decisão Transporte Silo-Mercado]],Val_min_Custo[Variável],0),2)</f>
        <v>0</v>
      </c>
      <c r="N407">
        <f>INDEX(ITERAC3[],MATCH(Demanda_Interna[[#This Row],[Variaveis Decisão Transporte Silo-Mercado]],ITERAC3[Variável],0),2)</f>
        <v>0</v>
      </c>
      <c r="O407">
        <f>INDEX(ITERAC6[],MATCH(Demanda_Interna[[#This Row],[Variaveis Decisão Transporte Silo-Mercado]],ITERAC6[Variável],0),2)</f>
        <v>0</v>
      </c>
      <c r="P407">
        <v>1.1200000000000001</v>
      </c>
      <c r="Q407" t="str">
        <f>Demanda_Interna[[#This Row],[Mercado]]&amp;Demanda_Interna[[#This Row],[Periodo]]</f>
        <v>Pará1</v>
      </c>
      <c r="R407">
        <v>1110</v>
      </c>
      <c r="S407" t="str">
        <f>Demanda_Interna[[#This Row],[Mercado Estado]]&amp;Demanda_Interna[[#This Row],[Estado Silo]]</f>
        <v>PAGO</v>
      </c>
      <c r="T407" s="7">
        <f>Demanda_Interna[[#This Row],[ICMS]]*Demanda_Interna[[#This Row],[Coluna1]]</f>
        <v>1243.2</v>
      </c>
      <c r="U407" t="str">
        <f>INDEX(Produtor_Silo[],MATCH(Demanda_Interna[[#This Row],[Silo]],Produtor_Silo[destino],0),3)</f>
        <v>JATAÍ-GO</v>
      </c>
    </row>
    <row r="408" spans="1:21" x14ac:dyDescent="0.25">
      <c r="A408" t="s">
        <v>1652</v>
      </c>
      <c r="B408">
        <v>1</v>
      </c>
      <c r="C408">
        <v>259896</v>
      </c>
      <c r="D408" t="s">
        <v>1653</v>
      </c>
      <c r="E408" t="s">
        <v>630</v>
      </c>
      <c r="F408">
        <v>1656247</v>
      </c>
      <c r="G408" s="7">
        <v>1656.2470000000001</v>
      </c>
      <c r="H408" t="s">
        <v>718</v>
      </c>
      <c r="I408" s="11">
        <v>2.63E-4</v>
      </c>
      <c r="J408" s="7">
        <v>0.6</v>
      </c>
      <c r="K408" t="s">
        <v>1240</v>
      </c>
      <c r="L408">
        <f>INDEX(Val_Min_CO2[],MATCH(Demanda_Interna[[#This Row],[Variaveis Decisão Transporte Silo-Mercado]],Val_Min_CO2[Variável],0),2)</f>
        <v>0</v>
      </c>
      <c r="M408">
        <f>INDEX(Val_min_Custo[],MATCH(Demanda_Interna[[#This Row],[Variaveis Decisão Transporte Silo-Mercado]],Val_min_Custo[Variável],0),2)</f>
        <v>0</v>
      </c>
      <c r="N408">
        <f>INDEX(ITERAC3[],MATCH(Demanda_Interna[[#This Row],[Variaveis Decisão Transporte Silo-Mercado]],ITERAC3[Variável],0),2)</f>
        <v>0</v>
      </c>
      <c r="O408">
        <f>INDEX(ITERAC6[],MATCH(Demanda_Interna[[#This Row],[Variaveis Decisão Transporte Silo-Mercado]],ITERAC6[Variável],0),2)</f>
        <v>0</v>
      </c>
      <c r="P408">
        <v>1.1200000000000001</v>
      </c>
      <c r="Q408" t="str">
        <f>Demanda_Interna[[#This Row],[Mercado]]&amp;Demanda_Interna[[#This Row],[Periodo]]</f>
        <v>Pará1</v>
      </c>
      <c r="R408">
        <v>1110</v>
      </c>
      <c r="S408" t="str">
        <f>Demanda_Interna[[#This Row],[Mercado Estado]]&amp;Demanda_Interna[[#This Row],[Estado Silo]]</f>
        <v>PAGO</v>
      </c>
      <c r="T408" s="7">
        <f>Demanda_Interna[[#This Row],[ICMS]]*Demanda_Interna[[#This Row],[Coluna1]]</f>
        <v>1243.2</v>
      </c>
      <c r="U408" t="str">
        <f>INDEX(Produtor_Silo[],MATCH(Demanda_Interna[[#This Row],[Silo]],Produtor_Silo[destino],0),3)</f>
        <v>JATAÍ-GO</v>
      </c>
    </row>
    <row r="409" spans="1:21" x14ac:dyDescent="0.25">
      <c r="A409" t="s">
        <v>1652</v>
      </c>
      <c r="B409">
        <v>1</v>
      </c>
      <c r="C409">
        <v>259896</v>
      </c>
      <c r="D409" t="s">
        <v>1653</v>
      </c>
      <c r="E409" t="s">
        <v>631</v>
      </c>
      <c r="F409">
        <v>1653288</v>
      </c>
      <c r="G409" s="7">
        <v>1653.288</v>
      </c>
      <c r="H409" t="s">
        <v>718</v>
      </c>
      <c r="I409" s="11">
        <v>2.63E-4</v>
      </c>
      <c r="J409" s="7">
        <v>0.6</v>
      </c>
      <c r="K409" t="s">
        <v>1256</v>
      </c>
      <c r="L409">
        <f>INDEX(Val_Min_CO2[],MATCH(Demanda_Interna[[#This Row],[Variaveis Decisão Transporte Silo-Mercado]],Val_Min_CO2[Variável],0),2)</f>
        <v>0</v>
      </c>
      <c r="M409">
        <f>INDEX(Val_min_Custo[],MATCH(Demanda_Interna[[#This Row],[Variaveis Decisão Transporte Silo-Mercado]],Val_min_Custo[Variável],0),2)</f>
        <v>0</v>
      </c>
      <c r="N409">
        <f>INDEX(ITERAC3[],MATCH(Demanda_Interna[[#This Row],[Variaveis Decisão Transporte Silo-Mercado]],ITERAC3[Variável],0),2)</f>
        <v>0</v>
      </c>
      <c r="O409">
        <f>INDEX(ITERAC6[],MATCH(Demanda_Interna[[#This Row],[Variaveis Decisão Transporte Silo-Mercado]],ITERAC6[Variável],0),2)</f>
        <v>0</v>
      </c>
      <c r="P409">
        <v>1.1200000000000001</v>
      </c>
      <c r="Q409" t="str">
        <f>Demanda_Interna[[#This Row],[Mercado]]&amp;Demanda_Interna[[#This Row],[Periodo]]</f>
        <v>Pará1</v>
      </c>
      <c r="R409">
        <v>1110</v>
      </c>
      <c r="S409" t="str">
        <f>Demanda_Interna[[#This Row],[Mercado Estado]]&amp;Demanda_Interna[[#This Row],[Estado Silo]]</f>
        <v>PAGO</v>
      </c>
      <c r="T409" s="7">
        <f>Demanda_Interna[[#This Row],[ICMS]]*Demanda_Interna[[#This Row],[Coluna1]]</f>
        <v>1243.2</v>
      </c>
      <c r="U409" t="str">
        <f>INDEX(Produtor_Silo[],MATCH(Demanda_Interna[[#This Row],[Silo]],Produtor_Silo[destino],0),3)</f>
        <v>JATAÍ-GO</v>
      </c>
    </row>
    <row r="410" spans="1:21" x14ac:dyDescent="0.25">
      <c r="A410" t="s">
        <v>1652</v>
      </c>
      <c r="B410">
        <v>1</v>
      </c>
      <c r="C410">
        <v>259896</v>
      </c>
      <c r="D410" t="s">
        <v>1653</v>
      </c>
      <c r="E410" t="s">
        <v>638</v>
      </c>
      <c r="F410">
        <v>1946396</v>
      </c>
      <c r="G410" s="7">
        <v>1946.396</v>
      </c>
      <c r="H410" t="s">
        <v>715</v>
      </c>
      <c r="I410" s="11">
        <v>2.05E-4</v>
      </c>
      <c r="J410" s="7">
        <v>1</v>
      </c>
      <c r="K410" t="s">
        <v>1272</v>
      </c>
      <c r="L410">
        <f>INDEX(Val_Min_CO2[],MATCH(Demanda_Interna[[#This Row],[Variaveis Decisão Transporte Silo-Mercado]],Val_Min_CO2[Variável],0),2)</f>
        <v>0</v>
      </c>
      <c r="M410">
        <f>INDEX(Val_min_Custo[],MATCH(Demanda_Interna[[#This Row],[Variaveis Decisão Transporte Silo-Mercado]],Val_min_Custo[Variável],0),2)</f>
        <v>0</v>
      </c>
      <c r="N410">
        <f>INDEX(ITERAC3[],MATCH(Demanda_Interna[[#This Row],[Variaveis Decisão Transporte Silo-Mercado]],ITERAC3[Variável],0),2)</f>
        <v>0</v>
      </c>
      <c r="O410">
        <f>INDEX(ITERAC6[],MATCH(Demanda_Interna[[#This Row],[Variaveis Decisão Transporte Silo-Mercado]],ITERAC6[Variável],0),2)</f>
        <v>0</v>
      </c>
      <c r="P410">
        <v>1.1200000000000001</v>
      </c>
      <c r="Q410" t="str">
        <f>Demanda_Interna[[#This Row],[Mercado]]&amp;Demanda_Interna[[#This Row],[Periodo]]</f>
        <v>Pará1</v>
      </c>
      <c r="R410">
        <v>1110</v>
      </c>
      <c r="S410" t="str">
        <f>Demanda_Interna[[#This Row],[Mercado Estado]]&amp;Demanda_Interna[[#This Row],[Estado Silo]]</f>
        <v>PAMS</v>
      </c>
      <c r="T410" s="7">
        <f>Demanda_Interna[[#This Row],[ICMS]]*Demanda_Interna[[#This Row],[Coluna1]]</f>
        <v>1243.2</v>
      </c>
      <c r="U410" t="str">
        <f>INDEX(Produtor_Silo[],MATCH(Demanda_Interna[[#This Row],[Silo]],Produtor_Silo[destino],0),3)</f>
        <v>MARACAJU-MS</v>
      </c>
    </row>
    <row r="411" spans="1:21" x14ac:dyDescent="0.25">
      <c r="A411" t="s">
        <v>1652</v>
      </c>
      <c r="B411">
        <v>1</v>
      </c>
      <c r="C411">
        <v>259896</v>
      </c>
      <c r="D411" t="s">
        <v>1653</v>
      </c>
      <c r="E411" t="s">
        <v>639</v>
      </c>
      <c r="F411">
        <v>1947806</v>
      </c>
      <c r="G411" s="7">
        <v>1947.806</v>
      </c>
      <c r="H411" t="s">
        <v>715</v>
      </c>
      <c r="I411" s="11">
        <v>2.05E-4</v>
      </c>
      <c r="J411" s="7">
        <v>1</v>
      </c>
      <c r="K411" t="s">
        <v>1288</v>
      </c>
      <c r="L411">
        <f>INDEX(Val_Min_CO2[],MATCH(Demanda_Interna[[#This Row],[Variaveis Decisão Transporte Silo-Mercado]],Val_Min_CO2[Variável],0),2)</f>
        <v>0</v>
      </c>
      <c r="M411">
        <f>INDEX(Val_min_Custo[],MATCH(Demanda_Interna[[#This Row],[Variaveis Decisão Transporte Silo-Mercado]],Val_min_Custo[Variável],0),2)</f>
        <v>0</v>
      </c>
      <c r="N411">
        <f>INDEX(ITERAC3[],MATCH(Demanda_Interna[[#This Row],[Variaveis Decisão Transporte Silo-Mercado]],ITERAC3[Variável],0),2)</f>
        <v>0</v>
      </c>
      <c r="O411">
        <f>INDEX(ITERAC6[],MATCH(Demanda_Interna[[#This Row],[Variaveis Decisão Transporte Silo-Mercado]],ITERAC6[Variável],0),2)</f>
        <v>0</v>
      </c>
      <c r="P411">
        <v>1.1200000000000001</v>
      </c>
      <c r="Q411" t="str">
        <f>Demanda_Interna[[#This Row],[Mercado]]&amp;Demanda_Interna[[#This Row],[Periodo]]</f>
        <v>Pará1</v>
      </c>
      <c r="R411">
        <v>1110</v>
      </c>
      <c r="S411" t="str">
        <f>Demanda_Interna[[#This Row],[Mercado Estado]]&amp;Demanda_Interna[[#This Row],[Estado Silo]]</f>
        <v>PAMS</v>
      </c>
      <c r="T411" s="7">
        <f>Demanda_Interna[[#This Row],[ICMS]]*Demanda_Interna[[#This Row],[Coluna1]]</f>
        <v>1243.2</v>
      </c>
      <c r="U411" t="str">
        <f>INDEX(Produtor_Silo[],MATCH(Demanda_Interna[[#This Row],[Silo]],Produtor_Silo[destino],0),3)</f>
        <v>MARACAJU-MS</v>
      </c>
    </row>
    <row r="412" spans="1:21" x14ac:dyDescent="0.25">
      <c r="A412" t="s">
        <v>1652</v>
      </c>
      <c r="B412">
        <v>1</v>
      </c>
      <c r="C412">
        <v>259896</v>
      </c>
      <c r="D412" t="s">
        <v>1653</v>
      </c>
      <c r="E412" t="s">
        <v>640</v>
      </c>
      <c r="F412">
        <v>1914891</v>
      </c>
      <c r="G412" s="7">
        <v>1914.8910000000001</v>
      </c>
      <c r="H412" t="s">
        <v>715</v>
      </c>
      <c r="I412" s="11">
        <v>2.05E-4</v>
      </c>
      <c r="J412" s="7">
        <v>1</v>
      </c>
      <c r="K412" t="s">
        <v>1304</v>
      </c>
      <c r="L412">
        <f>INDEX(Val_Min_CO2[],MATCH(Demanda_Interna[[#This Row],[Variaveis Decisão Transporte Silo-Mercado]],Val_Min_CO2[Variável],0),2)</f>
        <v>0</v>
      </c>
      <c r="M412">
        <f>INDEX(Val_min_Custo[],MATCH(Demanda_Interna[[#This Row],[Variaveis Decisão Transporte Silo-Mercado]],Val_min_Custo[Variável],0),2)</f>
        <v>0</v>
      </c>
      <c r="N412">
        <f>INDEX(ITERAC3[],MATCH(Demanda_Interna[[#This Row],[Variaveis Decisão Transporte Silo-Mercado]],ITERAC3[Variável],0),2)</f>
        <v>0</v>
      </c>
      <c r="O412">
        <f>INDEX(ITERAC6[],MATCH(Demanda_Interna[[#This Row],[Variaveis Decisão Transporte Silo-Mercado]],ITERAC6[Variável],0),2)</f>
        <v>0</v>
      </c>
      <c r="P412">
        <v>1.1200000000000001</v>
      </c>
      <c r="Q412" t="str">
        <f>Demanda_Interna[[#This Row],[Mercado]]&amp;Demanda_Interna[[#This Row],[Periodo]]</f>
        <v>Pará1</v>
      </c>
      <c r="R412">
        <v>1110</v>
      </c>
      <c r="S412" t="str">
        <f>Demanda_Interna[[#This Row],[Mercado Estado]]&amp;Demanda_Interna[[#This Row],[Estado Silo]]</f>
        <v>PAMS</v>
      </c>
      <c r="T412" s="7">
        <f>Demanda_Interna[[#This Row],[ICMS]]*Demanda_Interna[[#This Row],[Coluna1]]</f>
        <v>1243.2</v>
      </c>
      <c r="U412" t="str">
        <f>INDEX(Produtor_Silo[],MATCH(Demanda_Interna[[#This Row],[Silo]],Produtor_Silo[destino],0),3)</f>
        <v>MARACAJU-MS</v>
      </c>
    </row>
    <row r="413" spans="1:21" x14ac:dyDescent="0.25">
      <c r="A413" t="s">
        <v>1652</v>
      </c>
      <c r="B413">
        <v>1</v>
      </c>
      <c r="C413">
        <v>259896</v>
      </c>
      <c r="D413" t="s">
        <v>1653</v>
      </c>
      <c r="E413" t="s">
        <v>620</v>
      </c>
      <c r="F413">
        <v>829049</v>
      </c>
      <c r="G413" s="7">
        <v>829.04899999999998</v>
      </c>
      <c r="H413" t="s">
        <v>705</v>
      </c>
      <c r="I413" s="11">
        <v>2.63E-4</v>
      </c>
      <c r="J413" s="7">
        <v>0.6</v>
      </c>
      <c r="K413" t="s">
        <v>1320</v>
      </c>
      <c r="L413">
        <f>INDEX(Val_Min_CO2[],MATCH(Demanda_Interna[[#This Row],[Variaveis Decisão Transporte Silo-Mercado]],Val_Min_CO2[Variável],0),2)</f>
        <v>0</v>
      </c>
      <c r="M413">
        <f>INDEX(Val_min_Custo[],MATCH(Demanda_Interna[[#This Row],[Variaveis Decisão Transporte Silo-Mercado]],Val_min_Custo[Variável],0),2)</f>
        <v>0</v>
      </c>
      <c r="N413">
        <f>INDEX(ITERAC3[],MATCH(Demanda_Interna[[#This Row],[Variaveis Decisão Transporte Silo-Mercado]],ITERAC3[Variável],0),2)</f>
        <v>0</v>
      </c>
      <c r="O413">
        <f>INDEX(ITERAC6[],MATCH(Demanda_Interna[[#This Row],[Variaveis Decisão Transporte Silo-Mercado]],ITERAC6[Variável],0),2)</f>
        <v>0</v>
      </c>
      <c r="P413">
        <v>1.1200000000000001</v>
      </c>
      <c r="Q413" t="str">
        <f>Demanda_Interna[[#This Row],[Mercado]]&amp;Demanda_Interna[[#This Row],[Periodo]]</f>
        <v>Pará1</v>
      </c>
      <c r="R413">
        <v>1110</v>
      </c>
      <c r="S413" t="str">
        <f>Demanda_Interna[[#This Row],[Mercado Estado]]&amp;Demanda_Interna[[#This Row],[Estado Silo]]</f>
        <v>PAMT</v>
      </c>
      <c r="T413" s="7">
        <f>Demanda_Interna[[#This Row],[ICMS]]*Demanda_Interna[[#This Row],[Coluna1]]</f>
        <v>1243.2</v>
      </c>
      <c r="U413" t="str">
        <f>INDEX(Produtor_Silo[],MATCH(Demanda_Interna[[#This Row],[Silo]],Produtor_Silo[destino],0),3)</f>
        <v>NOVA MUTUM-MT</v>
      </c>
    </row>
    <row r="414" spans="1:21" x14ac:dyDescent="0.25">
      <c r="A414" t="s">
        <v>1652</v>
      </c>
      <c r="B414">
        <v>1</v>
      </c>
      <c r="C414">
        <v>259896</v>
      </c>
      <c r="D414" t="s">
        <v>1653</v>
      </c>
      <c r="E414" t="s">
        <v>621</v>
      </c>
      <c r="F414">
        <v>822509</v>
      </c>
      <c r="G414" s="7">
        <v>822.50900000000001</v>
      </c>
      <c r="H414" t="s">
        <v>705</v>
      </c>
      <c r="I414" s="11">
        <v>2.63E-4</v>
      </c>
      <c r="J414" s="7">
        <v>0.6</v>
      </c>
      <c r="K414" t="s">
        <v>1336</v>
      </c>
      <c r="L414">
        <f>INDEX(Val_Min_CO2[],MATCH(Demanda_Interna[[#This Row],[Variaveis Decisão Transporte Silo-Mercado]],Val_Min_CO2[Variável],0),2)</f>
        <v>0</v>
      </c>
      <c r="M414">
        <f>INDEX(Val_min_Custo[],MATCH(Demanda_Interna[[#This Row],[Variaveis Decisão Transporte Silo-Mercado]],Val_min_Custo[Variável],0),2)</f>
        <v>0</v>
      </c>
      <c r="N414">
        <f>INDEX(ITERAC3[],MATCH(Demanda_Interna[[#This Row],[Variaveis Decisão Transporte Silo-Mercado]],ITERAC3[Variável],0),2)</f>
        <v>0</v>
      </c>
      <c r="O414">
        <f>INDEX(ITERAC6[],MATCH(Demanda_Interna[[#This Row],[Variaveis Decisão Transporte Silo-Mercado]],ITERAC6[Variável],0),2)</f>
        <v>0</v>
      </c>
      <c r="P414">
        <v>1.1200000000000001</v>
      </c>
      <c r="Q414" t="str">
        <f>Demanda_Interna[[#This Row],[Mercado]]&amp;Demanda_Interna[[#This Row],[Periodo]]</f>
        <v>Pará1</v>
      </c>
      <c r="R414">
        <v>1110</v>
      </c>
      <c r="S414" t="str">
        <f>Demanda_Interna[[#This Row],[Mercado Estado]]&amp;Demanda_Interna[[#This Row],[Estado Silo]]</f>
        <v>PAMT</v>
      </c>
      <c r="T414" s="7">
        <f>Demanda_Interna[[#This Row],[ICMS]]*Demanda_Interna[[#This Row],[Coluna1]]</f>
        <v>1243.2</v>
      </c>
      <c r="U414" t="str">
        <f>INDEX(Produtor_Silo[],MATCH(Demanda_Interna[[#This Row],[Silo]],Produtor_Silo[destino],0),3)</f>
        <v>NOVA MUTUM-MT</v>
      </c>
    </row>
    <row r="415" spans="1:21" x14ac:dyDescent="0.25">
      <c r="A415" t="s">
        <v>1652</v>
      </c>
      <c r="B415">
        <v>1</v>
      </c>
      <c r="C415">
        <v>259896</v>
      </c>
      <c r="D415" t="s">
        <v>1653</v>
      </c>
      <c r="E415" t="s">
        <v>622</v>
      </c>
      <c r="F415">
        <v>830274</v>
      </c>
      <c r="G415" s="7">
        <v>830.274</v>
      </c>
      <c r="H415" t="s">
        <v>705</v>
      </c>
      <c r="I415" s="11">
        <v>2.63E-4</v>
      </c>
      <c r="J415" s="7">
        <v>0.6</v>
      </c>
      <c r="K415" t="s">
        <v>1352</v>
      </c>
      <c r="L415">
        <f>INDEX(Val_Min_CO2[],MATCH(Demanda_Interna[[#This Row],[Variaveis Decisão Transporte Silo-Mercado]],Val_Min_CO2[Variável],0),2)</f>
        <v>0</v>
      </c>
      <c r="M415">
        <f>INDEX(Val_min_Custo[],MATCH(Demanda_Interna[[#This Row],[Variaveis Decisão Transporte Silo-Mercado]],Val_min_Custo[Variável],0),2)</f>
        <v>0</v>
      </c>
      <c r="N415">
        <f>INDEX(ITERAC3[],MATCH(Demanda_Interna[[#This Row],[Variaveis Decisão Transporte Silo-Mercado]],ITERAC3[Variável],0),2)</f>
        <v>0</v>
      </c>
      <c r="O415">
        <f>INDEX(ITERAC6[],MATCH(Demanda_Interna[[#This Row],[Variaveis Decisão Transporte Silo-Mercado]],ITERAC6[Variável],0),2)</f>
        <v>0</v>
      </c>
      <c r="P415">
        <v>1.1200000000000001</v>
      </c>
      <c r="Q415" t="str">
        <f>Demanda_Interna[[#This Row],[Mercado]]&amp;Demanda_Interna[[#This Row],[Periodo]]</f>
        <v>Pará1</v>
      </c>
      <c r="R415">
        <v>1110</v>
      </c>
      <c r="S415" t="str">
        <f>Demanda_Interna[[#This Row],[Mercado Estado]]&amp;Demanda_Interna[[#This Row],[Estado Silo]]</f>
        <v>PAMT</v>
      </c>
      <c r="T415" s="7">
        <f>Demanda_Interna[[#This Row],[ICMS]]*Demanda_Interna[[#This Row],[Coluna1]]</f>
        <v>1243.2</v>
      </c>
      <c r="U415" t="str">
        <f>INDEX(Produtor_Silo[],MATCH(Demanda_Interna[[#This Row],[Silo]],Produtor_Silo[destino],0),3)</f>
        <v>NOVA MUTUM-MT</v>
      </c>
    </row>
    <row r="416" spans="1:21" x14ac:dyDescent="0.25">
      <c r="A416" t="s">
        <v>1652</v>
      </c>
      <c r="B416">
        <v>1</v>
      </c>
      <c r="C416">
        <v>259896</v>
      </c>
      <c r="D416" t="s">
        <v>1653</v>
      </c>
      <c r="E416" t="s">
        <v>623</v>
      </c>
      <c r="F416">
        <v>756842</v>
      </c>
      <c r="G416" s="7">
        <v>756.84199999999998</v>
      </c>
      <c r="H416" t="s">
        <v>705</v>
      </c>
      <c r="I416" s="11">
        <v>2.63E-4</v>
      </c>
      <c r="J416" s="7">
        <v>0.6</v>
      </c>
      <c r="K416" t="s">
        <v>1368</v>
      </c>
      <c r="L416">
        <f>INDEX(Val_Min_CO2[],MATCH(Demanda_Interna[[#This Row],[Variaveis Decisão Transporte Silo-Mercado]],Val_Min_CO2[Variável],0),2)</f>
        <v>0</v>
      </c>
      <c r="M416">
        <f>INDEX(Val_min_Custo[],MATCH(Demanda_Interna[[#This Row],[Variaveis Decisão Transporte Silo-Mercado]],Val_min_Custo[Variável],0),2)</f>
        <v>0</v>
      </c>
      <c r="N416">
        <f>INDEX(ITERAC3[],MATCH(Demanda_Interna[[#This Row],[Variaveis Decisão Transporte Silo-Mercado]],ITERAC3[Variável],0),2)</f>
        <v>0</v>
      </c>
      <c r="O416">
        <f>INDEX(ITERAC6[],MATCH(Demanda_Interna[[#This Row],[Variaveis Decisão Transporte Silo-Mercado]],ITERAC6[Variável],0),2)</f>
        <v>0</v>
      </c>
      <c r="P416">
        <v>1.1200000000000001</v>
      </c>
      <c r="Q416" t="str">
        <f>Demanda_Interna[[#This Row],[Mercado]]&amp;Demanda_Interna[[#This Row],[Periodo]]</f>
        <v>Pará1</v>
      </c>
      <c r="R416">
        <v>1110</v>
      </c>
      <c r="S416" t="str">
        <f>Demanda_Interna[[#This Row],[Mercado Estado]]&amp;Demanda_Interna[[#This Row],[Estado Silo]]</f>
        <v>PAMT</v>
      </c>
      <c r="T416" s="7">
        <f>Demanda_Interna[[#This Row],[ICMS]]*Demanda_Interna[[#This Row],[Coluna1]]</f>
        <v>1243.2</v>
      </c>
      <c r="U416" t="str">
        <f>INDEX(Produtor_Silo[],MATCH(Demanda_Interna[[#This Row],[Silo]],Produtor_Silo[destino],0),3)</f>
        <v>NOVA UBIRATÃ-MT</v>
      </c>
    </row>
    <row r="417" spans="1:21" x14ac:dyDescent="0.25">
      <c r="A417" t="s">
        <v>1652</v>
      </c>
      <c r="B417">
        <v>1</v>
      </c>
      <c r="C417">
        <v>259896</v>
      </c>
      <c r="D417" t="s">
        <v>1653</v>
      </c>
      <c r="E417" t="s">
        <v>624</v>
      </c>
      <c r="F417">
        <v>851317</v>
      </c>
      <c r="G417" s="7">
        <v>851.31700000000001</v>
      </c>
      <c r="H417" t="s">
        <v>705</v>
      </c>
      <c r="I417" s="11">
        <v>2.63E-4</v>
      </c>
      <c r="J417" s="7">
        <v>0.6</v>
      </c>
      <c r="K417" t="s">
        <v>1384</v>
      </c>
      <c r="L417">
        <f>INDEX(Val_Min_CO2[],MATCH(Demanda_Interna[[#This Row],[Variaveis Decisão Transporte Silo-Mercado]],Val_Min_CO2[Variável],0),2)</f>
        <v>0</v>
      </c>
      <c r="M417">
        <f>INDEX(Val_min_Custo[],MATCH(Demanda_Interna[[#This Row],[Variaveis Decisão Transporte Silo-Mercado]],Val_min_Custo[Variável],0),2)</f>
        <v>0</v>
      </c>
      <c r="N417">
        <f>INDEX(ITERAC3[],MATCH(Demanda_Interna[[#This Row],[Variaveis Decisão Transporte Silo-Mercado]],ITERAC3[Variável],0),2)</f>
        <v>0</v>
      </c>
      <c r="O417">
        <f>INDEX(ITERAC6[],MATCH(Demanda_Interna[[#This Row],[Variaveis Decisão Transporte Silo-Mercado]],ITERAC6[Variável],0),2)</f>
        <v>0</v>
      </c>
      <c r="P417">
        <v>1.1200000000000001</v>
      </c>
      <c r="Q417" t="str">
        <f>Demanda_Interna[[#This Row],[Mercado]]&amp;Demanda_Interna[[#This Row],[Periodo]]</f>
        <v>Pará1</v>
      </c>
      <c r="R417">
        <v>1110</v>
      </c>
      <c r="S417" t="str">
        <f>Demanda_Interna[[#This Row],[Mercado Estado]]&amp;Demanda_Interna[[#This Row],[Estado Silo]]</f>
        <v>PAMT</v>
      </c>
      <c r="T417" s="7">
        <f>Demanda_Interna[[#This Row],[ICMS]]*Demanda_Interna[[#This Row],[Coluna1]]</f>
        <v>1243.2</v>
      </c>
      <c r="U417" t="str">
        <f>INDEX(Produtor_Silo[],MATCH(Demanda_Interna[[#This Row],[Silo]],Produtor_Silo[destino],0),3)</f>
        <v>NOVA UBIRATÃ-MT</v>
      </c>
    </row>
    <row r="418" spans="1:21" x14ac:dyDescent="0.25">
      <c r="A418" t="s">
        <v>1652</v>
      </c>
      <c r="B418">
        <v>1</v>
      </c>
      <c r="C418">
        <v>259896</v>
      </c>
      <c r="D418" t="s">
        <v>1653</v>
      </c>
      <c r="E418" t="s">
        <v>625</v>
      </c>
      <c r="F418">
        <v>807574</v>
      </c>
      <c r="G418" s="7">
        <v>807.57399999999996</v>
      </c>
      <c r="H418" t="s">
        <v>705</v>
      </c>
      <c r="I418" s="11">
        <v>2.63E-4</v>
      </c>
      <c r="J418" s="7">
        <v>0.6</v>
      </c>
      <c r="K418" t="s">
        <v>1400</v>
      </c>
      <c r="L418">
        <f>INDEX(Val_Min_CO2[],MATCH(Demanda_Interna[[#This Row],[Variaveis Decisão Transporte Silo-Mercado]],Val_Min_CO2[Variável],0),2)</f>
        <v>0</v>
      </c>
      <c r="M418">
        <f>INDEX(Val_min_Custo[],MATCH(Demanda_Interna[[#This Row],[Variaveis Decisão Transporte Silo-Mercado]],Val_min_Custo[Variável],0),2)</f>
        <v>0</v>
      </c>
      <c r="N418">
        <f>INDEX(ITERAC3[],MATCH(Demanda_Interna[[#This Row],[Variaveis Decisão Transporte Silo-Mercado]],ITERAC3[Variável],0),2)</f>
        <v>0</v>
      </c>
      <c r="O418">
        <f>INDEX(ITERAC6[],MATCH(Demanda_Interna[[#This Row],[Variaveis Decisão Transporte Silo-Mercado]],ITERAC6[Variável],0),2)</f>
        <v>0</v>
      </c>
      <c r="P418">
        <v>1.1200000000000001</v>
      </c>
      <c r="Q418" t="str">
        <f>Demanda_Interna[[#This Row],[Mercado]]&amp;Demanda_Interna[[#This Row],[Periodo]]</f>
        <v>Pará1</v>
      </c>
      <c r="R418">
        <v>1110</v>
      </c>
      <c r="S418" t="str">
        <f>Demanda_Interna[[#This Row],[Mercado Estado]]&amp;Demanda_Interna[[#This Row],[Estado Silo]]</f>
        <v>PAMT</v>
      </c>
      <c r="T418" s="7">
        <f>Demanda_Interna[[#This Row],[ICMS]]*Demanda_Interna[[#This Row],[Coluna1]]</f>
        <v>1243.2</v>
      </c>
      <c r="U418" t="str">
        <f>INDEX(Produtor_Silo[],MATCH(Demanda_Interna[[#This Row],[Silo]],Produtor_Silo[destino],0),3)</f>
        <v>NOVA UBIRATÃ-MT</v>
      </c>
    </row>
    <row r="419" spans="1:21" x14ac:dyDescent="0.25">
      <c r="A419" t="s">
        <v>1652</v>
      </c>
      <c r="B419">
        <v>1</v>
      </c>
      <c r="C419">
        <v>259896</v>
      </c>
      <c r="D419" t="s">
        <v>1653</v>
      </c>
      <c r="E419" t="s">
        <v>641</v>
      </c>
      <c r="F419">
        <v>2271172</v>
      </c>
      <c r="G419" s="7">
        <v>2271.172</v>
      </c>
      <c r="H419" t="s">
        <v>720</v>
      </c>
      <c r="I419" s="11">
        <v>2.63E-4</v>
      </c>
      <c r="J419" s="7">
        <v>0.6</v>
      </c>
      <c r="K419" t="s">
        <v>1416</v>
      </c>
      <c r="L419">
        <f>INDEX(Val_Min_CO2[],MATCH(Demanda_Interna[[#This Row],[Variaveis Decisão Transporte Silo-Mercado]],Val_Min_CO2[Variável],0),2)</f>
        <v>0</v>
      </c>
      <c r="M419">
        <f>INDEX(Val_min_Custo[],MATCH(Demanda_Interna[[#This Row],[Variaveis Decisão Transporte Silo-Mercado]],Val_min_Custo[Variável],0),2)</f>
        <v>0</v>
      </c>
      <c r="N419">
        <f>INDEX(ITERAC3[],MATCH(Demanda_Interna[[#This Row],[Variaveis Decisão Transporte Silo-Mercado]],ITERAC3[Variável],0),2)</f>
        <v>0</v>
      </c>
      <c r="O419">
        <f>INDEX(ITERAC6[],MATCH(Demanda_Interna[[#This Row],[Variaveis Decisão Transporte Silo-Mercado]],ITERAC6[Variável],0),2)</f>
        <v>0</v>
      </c>
      <c r="P419">
        <v>1.1200000000000001</v>
      </c>
      <c r="Q419" t="str">
        <f>Demanda_Interna[[#This Row],[Mercado]]&amp;Demanda_Interna[[#This Row],[Periodo]]</f>
        <v>Pará1</v>
      </c>
      <c r="R419">
        <v>1110</v>
      </c>
      <c r="S419" t="str">
        <f>Demanda_Interna[[#This Row],[Mercado Estado]]&amp;Demanda_Interna[[#This Row],[Estado Silo]]</f>
        <v>PAMG</v>
      </c>
      <c r="T419" s="7">
        <f>Demanda_Interna[[#This Row],[ICMS]]*Demanda_Interna[[#This Row],[Coluna1]]</f>
        <v>1243.2</v>
      </c>
      <c r="U419" t="str">
        <f>INDEX(Produtor_Silo[],MATCH(Demanda_Interna[[#This Row],[Silo]],Produtor_Silo[destino],0),3)</f>
        <v>PATOS DE MINAS-MG</v>
      </c>
    </row>
    <row r="420" spans="1:21" x14ac:dyDescent="0.25">
      <c r="A420" t="s">
        <v>1652</v>
      </c>
      <c r="B420">
        <v>1</v>
      </c>
      <c r="C420">
        <v>259896</v>
      </c>
      <c r="D420" t="s">
        <v>1653</v>
      </c>
      <c r="E420" t="s">
        <v>642</v>
      </c>
      <c r="F420">
        <v>2261066</v>
      </c>
      <c r="G420" s="7">
        <v>2261.0659999999998</v>
      </c>
      <c r="H420" t="s">
        <v>720</v>
      </c>
      <c r="I420" s="11">
        <v>2.63E-4</v>
      </c>
      <c r="J420" s="7">
        <v>0.6</v>
      </c>
      <c r="K420" t="s">
        <v>1432</v>
      </c>
      <c r="L420">
        <f>INDEX(Val_Min_CO2[],MATCH(Demanda_Interna[[#This Row],[Variaveis Decisão Transporte Silo-Mercado]],Val_Min_CO2[Variável],0),2)</f>
        <v>0</v>
      </c>
      <c r="M420">
        <f>INDEX(Val_min_Custo[],MATCH(Demanda_Interna[[#This Row],[Variaveis Decisão Transporte Silo-Mercado]],Val_min_Custo[Variável],0),2)</f>
        <v>0</v>
      </c>
      <c r="N420">
        <f>INDEX(ITERAC3[],MATCH(Demanda_Interna[[#This Row],[Variaveis Decisão Transporte Silo-Mercado]],ITERAC3[Variável],0),2)</f>
        <v>0</v>
      </c>
      <c r="O420">
        <f>INDEX(ITERAC6[],MATCH(Demanda_Interna[[#This Row],[Variaveis Decisão Transporte Silo-Mercado]],ITERAC6[Variável],0),2)</f>
        <v>0</v>
      </c>
      <c r="P420">
        <v>1.1200000000000001</v>
      </c>
      <c r="Q420" t="str">
        <f>Demanda_Interna[[#This Row],[Mercado]]&amp;Demanda_Interna[[#This Row],[Periodo]]</f>
        <v>Pará1</v>
      </c>
      <c r="R420">
        <v>1110</v>
      </c>
      <c r="S420" t="str">
        <f>Demanda_Interna[[#This Row],[Mercado Estado]]&amp;Demanda_Interna[[#This Row],[Estado Silo]]</f>
        <v>PAMG</v>
      </c>
      <c r="T420" s="7">
        <f>Demanda_Interna[[#This Row],[ICMS]]*Demanda_Interna[[#This Row],[Coluna1]]</f>
        <v>1243.2</v>
      </c>
      <c r="U420" t="str">
        <f>INDEX(Produtor_Silo[],MATCH(Demanda_Interna[[#This Row],[Silo]],Produtor_Silo[destino],0),3)</f>
        <v>PATOS DE MINAS-MG</v>
      </c>
    </row>
    <row r="421" spans="1:21" x14ac:dyDescent="0.25">
      <c r="A421" t="s">
        <v>1652</v>
      </c>
      <c r="B421">
        <v>1</v>
      </c>
      <c r="C421">
        <v>259896</v>
      </c>
      <c r="D421" t="s">
        <v>1653</v>
      </c>
      <c r="E421" t="s">
        <v>643</v>
      </c>
      <c r="F421">
        <v>2298710</v>
      </c>
      <c r="G421" s="7">
        <v>2298.71</v>
      </c>
      <c r="H421" t="s">
        <v>720</v>
      </c>
      <c r="I421" s="11">
        <v>2.63E-4</v>
      </c>
      <c r="J421" s="7">
        <v>0.6</v>
      </c>
      <c r="K421" t="s">
        <v>1448</v>
      </c>
      <c r="L421">
        <f>INDEX(Val_Min_CO2[],MATCH(Demanda_Interna[[#This Row],[Variaveis Decisão Transporte Silo-Mercado]],Val_Min_CO2[Variável],0),2)</f>
        <v>0</v>
      </c>
      <c r="M421">
        <f>INDEX(Val_min_Custo[],MATCH(Demanda_Interna[[#This Row],[Variaveis Decisão Transporte Silo-Mercado]],Val_min_Custo[Variável],0),2)</f>
        <v>0</v>
      </c>
      <c r="N421">
        <f>INDEX(ITERAC3[],MATCH(Demanda_Interna[[#This Row],[Variaveis Decisão Transporte Silo-Mercado]],ITERAC3[Variável],0),2)</f>
        <v>0</v>
      </c>
      <c r="O421">
        <f>INDEX(ITERAC6[],MATCH(Demanda_Interna[[#This Row],[Variaveis Decisão Transporte Silo-Mercado]],ITERAC6[Variável],0),2)</f>
        <v>0</v>
      </c>
      <c r="P421">
        <v>1.1200000000000001</v>
      </c>
      <c r="Q421" t="str">
        <f>Demanda_Interna[[#This Row],[Mercado]]&amp;Demanda_Interna[[#This Row],[Periodo]]</f>
        <v>Pará1</v>
      </c>
      <c r="R421">
        <v>1110</v>
      </c>
      <c r="S421" t="str">
        <f>Demanda_Interna[[#This Row],[Mercado Estado]]&amp;Demanda_Interna[[#This Row],[Estado Silo]]</f>
        <v>PAMG</v>
      </c>
      <c r="T421" s="7">
        <f>Demanda_Interna[[#This Row],[ICMS]]*Demanda_Interna[[#This Row],[Coluna1]]</f>
        <v>1243.2</v>
      </c>
      <c r="U421" t="str">
        <f>INDEX(Produtor_Silo[],MATCH(Demanda_Interna[[#This Row],[Silo]],Produtor_Silo[destino],0),3)</f>
        <v>PATOS DE MINAS-MG</v>
      </c>
    </row>
    <row r="422" spans="1:21" x14ac:dyDescent="0.25">
      <c r="A422" t="s">
        <v>1652</v>
      </c>
      <c r="B422">
        <v>1</v>
      </c>
      <c r="C422">
        <v>259896</v>
      </c>
      <c r="D422" t="s">
        <v>1653</v>
      </c>
      <c r="E422" t="s">
        <v>632</v>
      </c>
      <c r="F422">
        <v>1731047</v>
      </c>
      <c r="G422" s="7">
        <v>1731.047</v>
      </c>
      <c r="H422" t="s">
        <v>718</v>
      </c>
      <c r="I422" s="11">
        <v>2.63E-4</v>
      </c>
      <c r="J422" s="7">
        <v>0.6</v>
      </c>
      <c r="K422" t="s">
        <v>1464</v>
      </c>
      <c r="L422">
        <f>INDEX(Val_Min_CO2[],MATCH(Demanda_Interna[[#This Row],[Variaveis Decisão Transporte Silo-Mercado]],Val_Min_CO2[Variável],0),2)</f>
        <v>0</v>
      </c>
      <c r="M422">
        <f>INDEX(Val_min_Custo[],MATCH(Demanda_Interna[[#This Row],[Variaveis Decisão Transporte Silo-Mercado]],Val_min_Custo[Variável],0),2)</f>
        <v>0</v>
      </c>
      <c r="N422">
        <f>INDEX(ITERAC3[],MATCH(Demanda_Interna[[#This Row],[Variaveis Decisão Transporte Silo-Mercado]],ITERAC3[Variável],0),2)</f>
        <v>0</v>
      </c>
      <c r="O422">
        <f>INDEX(ITERAC6[],MATCH(Demanda_Interna[[#This Row],[Variaveis Decisão Transporte Silo-Mercado]],ITERAC6[Variável],0),2)</f>
        <v>0</v>
      </c>
      <c r="P422">
        <v>1.1200000000000001</v>
      </c>
      <c r="Q422" t="str">
        <f>Demanda_Interna[[#This Row],[Mercado]]&amp;Demanda_Interna[[#This Row],[Periodo]]</f>
        <v>Pará1</v>
      </c>
      <c r="R422">
        <v>1110</v>
      </c>
      <c r="S422" t="str">
        <f>Demanda_Interna[[#This Row],[Mercado Estado]]&amp;Demanda_Interna[[#This Row],[Estado Silo]]</f>
        <v>PAGO</v>
      </c>
      <c r="T422" s="7">
        <f>Demanda_Interna[[#This Row],[ICMS]]*Demanda_Interna[[#This Row],[Coluna1]]</f>
        <v>1243.2</v>
      </c>
      <c r="U422" t="str">
        <f>INDEX(Produtor_Silo[],MATCH(Demanda_Interna[[#This Row],[Silo]],Produtor_Silo[destino],0),3)</f>
        <v>RIO VERDE-GO</v>
      </c>
    </row>
    <row r="423" spans="1:21" x14ac:dyDescent="0.25">
      <c r="A423" t="s">
        <v>1652</v>
      </c>
      <c r="B423">
        <v>1</v>
      </c>
      <c r="C423">
        <v>259896</v>
      </c>
      <c r="D423" t="s">
        <v>1653</v>
      </c>
      <c r="E423" t="s">
        <v>633</v>
      </c>
      <c r="F423">
        <v>1730477</v>
      </c>
      <c r="G423" s="7">
        <v>1730.4770000000001</v>
      </c>
      <c r="H423" t="s">
        <v>718</v>
      </c>
      <c r="I423" s="11">
        <v>2.63E-4</v>
      </c>
      <c r="J423" s="7">
        <v>0.6</v>
      </c>
      <c r="K423" t="s">
        <v>1480</v>
      </c>
      <c r="L423">
        <f>INDEX(Val_Min_CO2[],MATCH(Demanda_Interna[[#This Row],[Variaveis Decisão Transporte Silo-Mercado]],Val_Min_CO2[Variável],0),2)</f>
        <v>0</v>
      </c>
      <c r="M423">
        <f>INDEX(Val_min_Custo[],MATCH(Demanda_Interna[[#This Row],[Variaveis Decisão Transporte Silo-Mercado]],Val_min_Custo[Variável],0),2)</f>
        <v>0</v>
      </c>
      <c r="N423">
        <f>INDEX(ITERAC3[],MATCH(Demanda_Interna[[#This Row],[Variaveis Decisão Transporte Silo-Mercado]],ITERAC3[Variável],0),2)</f>
        <v>0</v>
      </c>
      <c r="O423">
        <f>INDEX(ITERAC6[],MATCH(Demanda_Interna[[#This Row],[Variaveis Decisão Transporte Silo-Mercado]],ITERAC6[Variável],0),2)</f>
        <v>0</v>
      </c>
      <c r="P423">
        <v>1.1200000000000001</v>
      </c>
      <c r="Q423" t="str">
        <f>Demanda_Interna[[#This Row],[Mercado]]&amp;Demanda_Interna[[#This Row],[Periodo]]</f>
        <v>Pará1</v>
      </c>
      <c r="R423">
        <v>1110</v>
      </c>
      <c r="S423" t="str">
        <f>Demanda_Interna[[#This Row],[Mercado Estado]]&amp;Demanda_Interna[[#This Row],[Estado Silo]]</f>
        <v>PAGO</v>
      </c>
      <c r="T423" s="7">
        <f>Demanda_Interna[[#This Row],[ICMS]]*Demanda_Interna[[#This Row],[Coluna1]]</f>
        <v>1243.2</v>
      </c>
      <c r="U423" t="str">
        <f>INDEX(Produtor_Silo[],MATCH(Demanda_Interna[[#This Row],[Silo]],Produtor_Silo[destino],0),3)</f>
        <v>RIO VERDE-GO</v>
      </c>
    </row>
    <row r="424" spans="1:21" x14ac:dyDescent="0.25">
      <c r="A424" t="s">
        <v>1652</v>
      </c>
      <c r="B424">
        <v>1</v>
      </c>
      <c r="C424">
        <v>259896</v>
      </c>
      <c r="D424" t="s">
        <v>1653</v>
      </c>
      <c r="E424" t="s">
        <v>634</v>
      </c>
      <c r="F424">
        <v>1773591</v>
      </c>
      <c r="G424" s="7">
        <v>1773.5909999999999</v>
      </c>
      <c r="H424" t="s">
        <v>718</v>
      </c>
      <c r="I424" s="11">
        <v>2.63E-4</v>
      </c>
      <c r="J424" s="7">
        <v>0.6</v>
      </c>
      <c r="K424" t="s">
        <v>1496</v>
      </c>
      <c r="L424">
        <f>INDEX(Val_Min_CO2[],MATCH(Demanda_Interna[[#This Row],[Variaveis Decisão Transporte Silo-Mercado]],Val_Min_CO2[Variável],0),2)</f>
        <v>0</v>
      </c>
      <c r="M424">
        <f>INDEX(Val_min_Custo[],MATCH(Demanda_Interna[[#This Row],[Variaveis Decisão Transporte Silo-Mercado]],Val_min_Custo[Variável],0),2)</f>
        <v>0</v>
      </c>
      <c r="N424">
        <f>INDEX(ITERAC3[],MATCH(Demanda_Interna[[#This Row],[Variaveis Decisão Transporte Silo-Mercado]],ITERAC3[Variável],0),2)</f>
        <v>0</v>
      </c>
      <c r="O424">
        <f>INDEX(ITERAC6[],MATCH(Demanda_Interna[[#This Row],[Variaveis Decisão Transporte Silo-Mercado]],ITERAC6[Variável],0),2)</f>
        <v>0</v>
      </c>
      <c r="P424">
        <v>1.1200000000000001</v>
      </c>
      <c r="Q424" t="str">
        <f>Demanda_Interna[[#This Row],[Mercado]]&amp;Demanda_Interna[[#This Row],[Periodo]]</f>
        <v>Pará1</v>
      </c>
      <c r="R424">
        <v>1110</v>
      </c>
      <c r="S424" t="str">
        <f>Demanda_Interna[[#This Row],[Mercado Estado]]&amp;Demanda_Interna[[#This Row],[Estado Silo]]</f>
        <v>PAGO</v>
      </c>
      <c r="T424" s="7">
        <f>Demanda_Interna[[#This Row],[ICMS]]*Demanda_Interna[[#This Row],[Coluna1]]</f>
        <v>1243.2</v>
      </c>
      <c r="U424" t="str">
        <f>INDEX(Produtor_Silo[],MATCH(Demanda_Interna[[#This Row],[Silo]],Produtor_Silo[destino],0),3)</f>
        <v>RIO VERDE-GO</v>
      </c>
    </row>
    <row r="425" spans="1:21" x14ac:dyDescent="0.25">
      <c r="A425" t="s">
        <v>1652</v>
      </c>
      <c r="B425">
        <v>1</v>
      </c>
      <c r="C425">
        <v>259896</v>
      </c>
      <c r="D425" t="s">
        <v>1653</v>
      </c>
      <c r="E425" t="s">
        <v>626</v>
      </c>
      <c r="F425">
        <v>647698</v>
      </c>
      <c r="G425" s="7">
        <v>647.69799999999998</v>
      </c>
      <c r="H425" t="s">
        <v>705</v>
      </c>
      <c r="I425" s="11">
        <v>2.63E-4</v>
      </c>
      <c r="J425" s="7">
        <v>0.6</v>
      </c>
      <c r="K425" t="s">
        <v>1512</v>
      </c>
      <c r="L425">
        <f>INDEX(Val_Min_CO2[],MATCH(Demanda_Interna[[#This Row],[Variaveis Decisão Transporte Silo-Mercado]],Val_Min_CO2[Variável],0),2)</f>
        <v>259896</v>
      </c>
      <c r="M425">
        <f>INDEX(Val_min_Custo[],MATCH(Demanda_Interna[[#This Row],[Variaveis Decisão Transporte Silo-Mercado]],Val_min_Custo[Variável],0),2)</f>
        <v>0</v>
      </c>
      <c r="N425">
        <f>INDEX(ITERAC3[],MATCH(Demanda_Interna[[#This Row],[Variaveis Decisão Transporte Silo-Mercado]],ITERAC3[Variável],0),2)</f>
        <v>259896</v>
      </c>
      <c r="O425">
        <f>INDEX(ITERAC6[],MATCH(Demanda_Interna[[#This Row],[Variaveis Decisão Transporte Silo-Mercado]],ITERAC6[Variável],0),2)</f>
        <v>259896</v>
      </c>
      <c r="P425">
        <v>1.1200000000000001</v>
      </c>
      <c r="Q425" t="str">
        <f>Demanda_Interna[[#This Row],[Mercado]]&amp;Demanda_Interna[[#This Row],[Periodo]]</f>
        <v>Pará1</v>
      </c>
      <c r="R425">
        <v>1110</v>
      </c>
      <c r="S425" t="str">
        <f>Demanda_Interna[[#This Row],[Mercado Estado]]&amp;Demanda_Interna[[#This Row],[Estado Silo]]</f>
        <v>PAMT</v>
      </c>
      <c r="T425" s="7">
        <f>Demanda_Interna[[#This Row],[ICMS]]*Demanda_Interna[[#This Row],[Coluna1]]</f>
        <v>1243.2</v>
      </c>
      <c r="U425" t="str">
        <f>INDEX(Produtor_Silo[],MATCH(Demanda_Interna[[#This Row],[Silo]],Produtor_Silo[destino],0),3)</f>
        <v>SORRISO-MT</v>
      </c>
    </row>
    <row r="426" spans="1:21" x14ac:dyDescent="0.25">
      <c r="A426" t="s">
        <v>1652</v>
      </c>
      <c r="B426">
        <v>1</v>
      </c>
      <c r="C426">
        <v>259896</v>
      </c>
      <c r="D426" t="s">
        <v>1653</v>
      </c>
      <c r="E426" t="s">
        <v>627</v>
      </c>
      <c r="F426">
        <v>677414</v>
      </c>
      <c r="G426" s="7">
        <v>677.41399999999999</v>
      </c>
      <c r="H426" t="s">
        <v>705</v>
      </c>
      <c r="I426" s="11">
        <v>2.63E-4</v>
      </c>
      <c r="J426" s="7">
        <v>0.6</v>
      </c>
      <c r="K426" t="s">
        <v>1528</v>
      </c>
      <c r="L426">
        <f>INDEX(Val_Min_CO2[],MATCH(Demanda_Interna[[#This Row],[Variaveis Decisão Transporte Silo-Mercado]],Val_Min_CO2[Variável],0),2)</f>
        <v>0</v>
      </c>
      <c r="M426">
        <f>INDEX(Val_min_Custo[],MATCH(Demanda_Interna[[#This Row],[Variaveis Decisão Transporte Silo-Mercado]],Val_min_Custo[Variável],0),2)</f>
        <v>259896</v>
      </c>
      <c r="N426">
        <f>INDEX(ITERAC3[],MATCH(Demanda_Interna[[#This Row],[Variaveis Decisão Transporte Silo-Mercado]],ITERAC3[Variável],0),2)</f>
        <v>0</v>
      </c>
      <c r="O426">
        <f>INDEX(ITERAC6[],MATCH(Demanda_Interna[[#This Row],[Variaveis Decisão Transporte Silo-Mercado]],ITERAC6[Variável],0),2)</f>
        <v>0</v>
      </c>
      <c r="P426">
        <v>1.1200000000000001</v>
      </c>
      <c r="Q426" t="str">
        <f>Demanda_Interna[[#This Row],[Mercado]]&amp;Demanda_Interna[[#This Row],[Periodo]]</f>
        <v>Pará1</v>
      </c>
      <c r="R426">
        <v>1110</v>
      </c>
      <c r="S426" t="str">
        <f>Demanda_Interna[[#This Row],[Mercado Estado]]&amp;Demanda_Interna[[#This Row],[Estado Silo]]</f>
        <v>PAMT</v>
      </c>
      <c r="T426" s="7">
        <f>Demanda_Interna[[#This Row],[ICMS]]*Demanda_Interna[[#This Row],[Coluna1]]</f>
        <v>1243.2</v>
      </c>
      <c r="U426" t="str">
        <f>INDEX(Produtor_Silo[],MATCH(Demanda_Interna[[#This Row],[Silo]],Produtor_Silo[destino],0),3)</f>
        <v>SORRISO-MT</v>
      </c>
    </row>
    <row r="427" spans="1:21" x14ac:dyDescent="0.25">
      <c r="A427" t="s">
        <v>1652</v>
      </c>
      <c r="B427">
        <v>1</v>
      </c>
      <c r="C427">
        <v>259896</v>
      </c>
      <c r="D427" t="s">
        <v>1653</v>
      </c>
      <c r="E427" t="s">
        <v>628</v>
      </c>
      <c r="F427">
        <v>647186</v>
      </c>
      <c r="G427" s="7">
        <v>647.18600000000004</v>
      </c>
      <c r="H427" t="s">
        <v>705</v>
      </c>
      <c r="I427" s="11">
        <v>2.63E-4</v>
      </c>
      <c r="J427" s="7">
        <v>0.6</v>
      </c>
      <c r="K427" t="s">
        <v>1544</v>
      </c>
      <c r="L427">
        <f>INDEX(Val_Min_CO2[],MATCH(Demanda_Interna[[#This Row],[Variaveis Decisão Transporte Silo-Mercado]],Val_Min_CO2[Variável],0),2)</f>
        <v>0</v>
      </c>
      <c r="M427">
        <f>INDEX(Val_min_Custo[],MATCH(Demanda_Interna[[#This Row],[Variaveis Decisão Transporte Silo-Mercado]],Val_min_Custo[Variável],0),2)</f>
        <v>0</v>
      </c>
      <c r="N427">
        <f>INDEX(ITERAC3[],MATCH(Demanda_Interna[[#This Row],[Variaveis Decisão Transporte Silo-Mercado]],ITERAC3[Variável],0),2)</f>
        <v>0</v>
      </c>
      <c r="O427">
        <f>INDEX(ITERAC6[],MATCH(Demanda_Interna[[#This Row],[Variaveis Decisão Transporte Silo-Mercado]],ITERAC6[Variável],0),2)</f>
        <v>0</v>
      </c>
      <c r="P427">
        <v>1.1200000000000001</v>
      </c>
      <c r="Q427" t="str">
        <f>Demanda_Interna[[#This Row],[Mercado]]&amp;Demanda_Interna[[#This Row],[Periodo]]</f>
        <v>Pará1</v>
      </c>
      <c r="R427">
        <v>1110</v>
      </c>
      <c r="S427" t="str">
        <f>Demanda_Interna[[#This Row],[Mercado Estado]]&amp;Demanda_Interna[[#This Row],[Estado Silo]]</f>
        <v>PAMT</v>
      </c>
      <c r="T427" s="7">
        <f>Demanda_Interna[[#This Row],[ICMS]]*Demanda_Interna[[#This Row],[Coluna1]]</f>
        <v>1243.2</v>
      </c>
      <c r="U427" t="str">
        <f>INDEX(Produtor_Silo[],MATCH(Demanda_Interna[[#This Row],[Silo]],Produtor_Silo[destino],0),3)</f>
        <v>SORRISO-MT</v>
      </c>
    </row>
    <row r="428" spans="1:21" x14ac:dyDescent="0.25">
      <c r="A428" t="s">
        <v>1652</v>
      </c>
      <c r="B428">
        <v>1</v>
      </c>
      <c r="C428">
        <v>259896</v>
      </c>
      <c r="D428" t="s">
        <v>1653</v>
      </c>
      <c r="E428" t="s">
        <v>650</v>
      </c>
      <c r="F428">
        <v>2332739</v>
      </c>
      <c r="G428" s="7">
        <v>2332.739</v>
      </c>
      <c r="H428" t="s">
        <v>712</v>
      </c>
      <c r="I428" s="11">
        <v>2.05E-4</v>
      </c>
      <c r="J428" s="7">
        <v>1</v>
      </c>
      <c r="K428" t="s">
        <v>1560</v>
      </c>
      <c r="L428">
        <f>INDEX(Val_Min_CO2[],MATCH(Demanda_Interna[[#This Row],[Variaveis Decisão Transporte Silo-Mercado]],Val_Min_CO2[Variável],0),2)</f>
        <v>0</v>
      </c>
      <c r="M428">
        <f>INDEX(Val_min_Custo[],MATCH(Demanda_Interna[[#This Row],[Variaveis Decisão Transporte Silo-Mercado]],Val_min_Custo[Variável],0),2)</f>
        <v>0</v>
      </c>
      <c r="N428">
        <f>INDEX(ITERAC3[],MATCH(Demanda_Interna[[#This Row],[Variaveis Decisão Transporte Silo-Mercado]],ITERAC3[Variável],0),2)</f>
        <v>0</v>
      </c>
      <c r="O428">
        <f>INDEX(ITERAC6[],MATCH(Demanda_Interna[[#This Row],[Variaveis Decisão Transporte Silo-Mercado]],ITERAC6[Variável],0),2)</f>
        <v>0</v>
      </c>
      <c r="P428">
        <v>1.1200000000000001</v>
      </c>
      <c r="Q428" t="str">
        <f>Demanda_Interna[[#This Row],[Mercado]]&amp;Demanda_Interna[[#This Row],[Periodo]]</f>
        <v>Pará1</v>
      </c>
      <c r="R428">
        <v>1110</v>
      </c>
      <c r="S428" t="str">
        <f>Demanda_Interna[[#This Row],[Mercado Estado]]&amp;Demanda_Interna[[#This Row],[Estado Silo]]</f>
        <v>PAPR</v>
      </c>
      <c r="T428" s="7">
        <f>Demanda_Interna[[#This Row],[ICMS]]*Demanda_Interna[[#This Row],[Coluna1]]</f>
        <v>1243.2</v>
      </c>
      <c r="U428" t="str">
        <f>INDEX(Produtor_Silo[],MATCH(Demanda_Interna[[#This Row],[Silo]],Produtor_Silo[destino],0),3)</f>
        <v>TOLEDO-PR</v>
      </c>
    </row>
    <row r="429" spans="1:21" x14ac:dyDescent="0.25">
      <c r="A429" t="s">
        <v>1652</v>
      </c>
      <c r="B429">
        <v>1</v>
      </c>
      <c r="C429">
        <v>259896</v>
      </c>
      <c r="D429" t="s">
        <v>1653</v>
      </c>
      <c r="E429" t="s">
        <v>651</v>
      </c>
      <c r="F429">
        <v>2333356</v>
      </c>
      <c r="G429" s="7">
        <v>2333.3560000000002</v>
      </c>
      <c r="H429" t="s">
        <v>712</v>
      </c>
      <c r="I429" s="11">
        <v>2.05E-4</v>
      </c>
      <c r="J429" s="7">
        <v>1</v>
      </c>
      <c r="K429" t="s">
        <v>1576</v>
      </c>
      <c r="L429">
        <f>INDEX(Val_Min_CO2[],MATCH(Demanda_Interna[[#This Row],[Variaveis Decisão Transporte Silo-Mercado]],Val_Min_CO2[Variável],0),2)</f>
        <v>0</v>
      </c>
      <c r="M429">
        <f>INDEX(Val_min_Custo[],MATCH(Demanda_Interna[[#This Row],[Variaveis Decisão Transporte Silo-Mercado]],Val_min_Custo[Variável],0),2)</f>
        <v>0</v>
      </c>
      <c r="N429">
        <f>INDEX(ITERAC3[],MATCH(Demanda_Interna[[#This Row],[Variaveis Decisão Transporte Silo-Mercado]],ITERAC3[Variável],0),2)</f>
        <v>0</v>
      </c>
      <c r="O429">
        <f>INDEX(ITERAC6[],MATCH(Demanda_Interna[[#This Row],[Variaveis Decisão Transporte Silo-Mercado]],ITERAC6[Variável],0),2)</f>
        <v>0</v>
      </c>
      <c r="P429">
        <v>1.1200000000000001</v>
      </c>
      <c r="Q429" t="str">
        <f>Demanda_Interna[[#This Row],[Mercado]]&amp;Demanda_Interna[[#This Row],[Periodo]]</f>
        <v>Pará1</v>
      </c>
      <c r="R429">
        <v>1110</v>
      </c>
      <c r="S429" t="str">
        <f>Demanda_Interna[[#This Row],[Mercado Estado]]&amp;Demanda_Interna[[#This Row],[Estado Silo]]</f>
        <v>PAPR</v>
      </c>
      <c r="T429" s="7">
        <f>Demanda_Interna[[#This Row],[ICMS]]*Demanda_Interna[[#This Row],[Coluna1]]</f>
        <v>1243.2</v>
      </c>
      <c r="U429" t="str">
        <f>INDEX(Produtor_Silo[],MATCH(Demanda_Interna[[#This Row],[Silo]],Produtor_Silo[destino],0),3)</f>
        <v>TOLEDO-PR</v>
      </c>
    </row>
    <row r="430" spans="1:21" x14ac:dyDescent="0.25">
      <c r="A430" t="s">
        <v>1652</v>
      </c>
      <c r="B430">
        <v>1</v>
      </c>
      <c r="C430">
        <v>259896</v>
      </c>
      <c r="D430" t="s">
        <v>1653</v>
      </c>
      <c r="E430" t="s">
        <v>652</v>
      </c>
      <c r="F430">
        <v>2320627</v>
      </c>
      <c r="G430" s="7">
        <v>2320.627</v>
      </c>
      <c r="H430" t="s">
        <v>712</v>
      </c>
      <c r="I430" s="11">
        <v>2.05E-4</v>
      </c>
      <c r="J430" s="7">
        <v>1</v>
      </c>
      <c r="K430" t="s">
        <v>1592</v>
      </c>
      <c r="L430">
        <f>INDEX(Val_Min_CO2[],MATCH(Demanda_Interna[[#This Row],[Variaveis Decisão Transporte Silo-Mercado]],Val_Min_CO2[Variável],0),2)</f>
        <v>0</v>
      </c>
      <c r="M430">
        <f>INDEX(Val_min_Custo[],MATCH(Demanda_Interna[[#This Row],[Variaveis Decisão Transporte Silo-Mercado]],Val_min_Custo[Variável],0),2)</f>
        <v>0</v>
      </c>
      <c r="N430">
        <f>INDEX(ITERAC3[],MATCH(Demanda_Interna[[#This Row],[Variaveis Decisão Transporte Silo-Mercado]],ITERAC3[Variável],0),2)</f>
        <v>0</v>
      </c>
      <c r="O430">
        <f>INDEX(ITERAC6[],MATCH(Demanda_Interna[[#This Row],[Variaveis Decisão Transporte Silo-Mercado]],ITERAC6[Variável],0),2)</f>
        <v>0</v>
      </c>
      <c r="P430">
        <v>1.1200000000000001</v>
      </c>
      <c r="Q430" t="str">
        <f>Demanda_Interna[[#This Row],[Mercado]]&amp;Demanda_Interna[[#This Row],[Periodo]]</f>
        <v>Pará1</v>
      </c>
      <c r="R430">
        <v>1110</v>
      </c>
      <c r="S430" t="str">
        <f>Demanda_Interna[[#This Row],[Mercado Estado]]&amp;Demanda_Interna[[#This Row],[Estado Silo]]</f>
        <v>PAPR</v>
      </c>
      <c r="T430" s="7">
        <f>Demanda_Interna[[#This Row],[ICMS]]*Demanda_Interna[[#This Row],[Coluna1]]</f>
        <v>1243.2</v>
      </c>
      <c r="U430" t="str">
        <f>INDEX(Produtor_Silo[],MATCH(Demanda_Interna[[#This Row],[Silo]],Produtor_Silo[destino],0),3)</f>
        <v>TOLEDO-PR</v>
      </c>
    </row>
    <row r="431" spans="1:21" x14ac:dyDescent="0.25">
      <c r="A431" t="s">
        <v>1652</v>
      </c>
      <c r="B431">
        <v>1</v>
      </c>
      <c r="C431">
        <v>259896</v>
      </c>
      <c r="D431" t="s">
        <v>1653</v>
      </c>
      <c r="E431" t="s">
        <v>644</v>
      </c>
      <c r="F431">
        <v>2071939</v>
      </c>
      <c r="G431" s="7">
        <v>2071.9389999999999</v>
      </c>
      <c r="H431" t="s">
        <v>720</v>
      </c>
      <c r="I431" s="11">
        <v>2.63E-4</v>
      </c>
      <c r="J431" s="7">
        <v>0.6</v>
      </c>
      <c r="K431" t="s">
        <v>1608</v>
      </c>
      <c r="L431">
        <f>INDEX(Val_Min_CO2[],MATCH(Demanda_Interna[[#This Row],[Variaveis Decisão Transporte Silo-Mercado]],Val_Min_CO2[Variável],0),2)</f>
        <v>0</v>
      </c>
      <c r="M431">
        <f>INDEX(Val_min_Custo[],MATCH(Demanda_Interna[[#This Row],[Variaveis Decisão Transporte Silo-Mercado]],Val_min_Custo[Variável],0),2)</f>
        <v>0</v>
      </c>
      <c r="N431">
        <f>INDEX(ITERAC3[],MATCH(Demanda_Interna[[#This Row],[Variaveis Decisão Transporte Silo-Mercado]],ITERAC3[Variável],0),2)</f>
        <v>0</v>
      </c>
      <c r="O431">
        <f>INDEX(ITERAC6[],MATCH(Demanda_Interna[[#This Row],[Variaveis Decisão Transporte Silo-Mercado]],ITERAC6[Variável],0),2)</f>
        <v>0</v>
      </c>
      <c r="P431">
        <v>1.1200000000000001</v>
      </c>
      <c r="Q431" t="str">
        <f>Demanda_Interna[[#This Row],[Mercado]]&amp;Demanda_Interna[[#This Row],[Periodo]]</f>
        <v>Pará1</v>
      </c>
      <c r="R431">
        <v>1110</v>
      </c>
      <c r="S431" t="str">
        <f>Demanda_Interna[[#This Row],[Mercado Estado]]&amp;Demanda_Interna[[#This Row],[Estado Silo]]</f>
        <v>PAMG</v>
      </c>
      <c r="T431" s="7">
        <f>Demanda_Interna[[#This Row],[ICMS]]*Demanda_Interna[[#This Row],[Coluna1]]</f>
        <v>1243.2</v>
      </c>
      <c r="U431" t="str">
        <f>INDEX(Produtor_Silo[],MATCH(Demanda_Interna[[#This Row],[Silo]],Produtor_Silo[destino],0),3)</f>
        <v>UBERLÂNDIA-MG</v>
      </c>
    </row>
    <row r="432" spans="1:21" x14ac:dyDescent="0.25">
      <c r="A432" t="s">
        <v>1652</v>
      </c>
      <c r="B432">
        <v>1</v>
      </c>
      <c r="C432">
        <v>259896</v>
      </c>
      <c r="D432" t="s">
        <v>1653</v>
      </c>
      <c r="E432" t="s">
        <v>645</v>
      </c>
      <c r="F432">
        <v>2071526</v>
      </c>
      <c r="G432" s="7">
        <v>2071.5259999999998</v>
      </c>
      <c r="H432" t="s">
        <v>720</v>
      </c>
      <c r="I432" s="11">
        <v>2.63E-4</v>
      </c>
      <c r="J432" s="7">
        <v>0.6</v>
      </c>
      <c r="K432" t="s">
        <v>1624</v>
      </c>
      <c r="L432">
        <f>INDEX(Val_Min_CO2[],MATCH(Demanda_Interna[[#This Row],[Variaveis Decisão Transporte Silo-Mercado]],Val_Min_CO2[Variável],0),2)</f>
        <v>0</v>
      </c>
      <c r="M432">
        <f>INDEX(Val_min_Custo[],MATCH(Demanda_Interna[[#This Row],[Variaveis Decisão Transporte Silo-Mercado]],Val_min_Custo[Variável],0),2)</f>
        <v>0</v>
      </c>
      <c r="N432">
        <f>INDEX(ITERAC3[],MATCH(Demanda_Interna[[#This Row],[Variaveis Decisão Transporte Silo-Mercado]],ITERAC3[Variável],0),2)</f>
        <v>0</v>
      </c>
      <c r="O432">
        <f>INDEX(ITERAC6[],MATCH(Demanda_Interna[[#This Row],[Variaveis Decisão Transporte Silo-Mercado]],ITERAC6[Variável],0),2)</f>
        <v>0</v>
      </c>
      <c r="P432">
        <v>1.1200000000000001</v>
      </c>
      <c r="Q432" t="str">
        <f>Demanda_Interna[[#This Row],[Mercado]]&amp;Demanda_Interna[[#This Row],[Periodo]]</f>
        <v>Pará1</v>
      </c>
      <c r="R432">
        <v>1110</v>
      </c>
      <c r="S432" t="str">
        <f>Demanda_Interna[[#This Row],[Mercado Estado]]&amp;Demanda_Interna[[#This Row],[Estado Silo]]</f>
        <v>PAMG</v>
      </c>
      <c r="T432" s="7">
        <f>Demanda_Interna[[#This Row],[ICMS]]*Demanda_Interna[[#This Row],[Coluna1]]</f>
        <v>1243.2</v>
      </c>
      <c r="U432" t="str">
        <f>INDEX(Produtor_Silo[],MATCH(Demanda_Interna[[#This Row],[Silo]],Produtor_Silo[destino],0),3)</f>
        <v>UBERLÂNDIA-MG</v>
      </c>
    </row>
    <row r="433" spans="1:21" x14ac:dyDescent="0.25">
      <c r="A433" t="s">
        <v>1652</v>
      </c>
      <c r="B433">
        <v>1</v>
      </c>
      <c r="C433">
        <v>259896</v>
      </c>
      <c r="D433" t="s">
        <v>1653</v>
      </c>
      <c r="E433" t="s">
        <v>646</v>
      </c>
      <c r="F433">
        <v>2070787</v>
      </c>
      <c r="G433" s="7">
        <v>2070.7869999999998</v>
      </c>
      <c r="H433" t="s">
        <v>720</v>
      </c>
      <c r="I433" s="11">
        <v>2.63E-4</v>
      </c>
      <c r="J433" s="7">
        <v>0.6</v>
      </c>
      <c r="K433" t="s">
        <v>1640</v>
      </c>
      <c r="L433">
        <f>INDEX(Val_Min_CO2[],MATCH(Demanda_Interna[[#This Row],[Variaveis Decisão Transporte Silo-Mercado]],Val_Min_CO2[Variável],0),2)</f>
        <v>0</v>
      </c>
      <c r="M433">
        <f>INDEX(Val_min_Custo[],MATCH(Demanda_Interna[[#This Row],[Variaveis Decisão Transporte Silo-Mercado]],Val_min_Custo[Variável],0),2)</f>
        <v>0</v>
      </c>
      <c r="N433">
        <f>INDEX(ITERAC3[],MATCH(Demanda_Interna[[#This Row],[Variaveis Decisão Transporte Silo-Mercado]],ITERAC3[Variável],0),2)</f>
        <v>0</v>
      </c>
      <c r="O433">
        <f>INDEX(ITERAC6[],MATCH(Demanda_Interna[[#This Row],[Variaveis Decisão Transporte Silo-Mercado]],ITERAC6[Variável],0),2)</f>
        <v>0</v>
      </c>
      <c r="P433">
        <v>1.1200000000000001</v>
      </c>
      <c r="Q433" t="str">
        <f>Demanda_Interna[[#This Row],[Mercado]]&amp;Demanda_Interna[[#This Row],[Periodo]]</f>
        <v>Pará1</v>
      </c>
      <c r="R433">
        <v>1110</v>
      </c>
      <c r="S433" t="str">
        <f>Demanda_Interna[[#This Row],[Mercado Estado]]&amp;Demanda_Interna[[#This Row],[Estado Silo]]</f>
        <v>PAMG</v>
      </c>
      <c r="T433" s="7">
        <f>Demanda_Interna[[#This Row],[ICMS]]*Demanda_Interna[[#This Row],[Coluna1]]</f>
        <v>1243.2</v>
      </c>
      <c r="U433" t="str">
        <f>INDEX(Produtor_Silo[],MATCH(Demanda_Interna[[#This Row],[Silo]],Produtor_Silo[destino],0),3)</f>
        <v>UBERLÂNDIA-MG</v>
      </c>
    </row>
    <row r="434" spans="1:21" x14ac:dyDescent="0.25">
      <c r="A434" t="s">
        <v>1654</v>
      </c>
      <c r="B434">
        <v>1</v>
      </c>
      <c r="C434">
        <v>120236</v>
      </c>
      <c r="D434" t="s">
        <v>1655</v>
      </c>
      <c r="E434" t="s">
        <v>617</v>
      </c>
      <c r="F434">
        <v>1621912</v>
      </c>
      <c r="G434" s="7">
        <v>1621.912</v>
      </c>
      <c r="H434" t="s">
        <v>705</v>
      </c>
      <c r="I434" s="11">
        <v>2.63E-4</v>
      </c>
      <c r="J434" s="7">
        <v>0.6</v>
      </c>
      <c r="K434" t="s">
        <v>1072</v>
      </c>
      <c r="L434">
        <f>INDEX(Val_Min_CO2[],MATCH(Demanda_Interna[[#This Row],[Variaveis Decisão Transporte Silo-Mercado]],Val_Min_CO2[Variável],0),2)</f>
        <v>0</v>
      </c>
      <c r="M434">
        <f>INDEX(Val_min_Custo[],MATCH(Demanda_Interna[[#This Row],[Variaveis Decisão Transporte Silo-Mercado]],Val_min_Custo[Variável],0),2)</f>
        <v>0</v>
      </c>
      <c r="N434">
        <f>INDEX(ITERAC3[],MATCH(Demanda_Interna[[#This Row],[Variaveis Decisão Transporte Silo-Mercado]],ITERAC3[Variável],0),2)</f>
        <v>0</v>
      </c>
      <c r="O434">
        <f>INDEX(ITERAC6[],MATCH(Demanda_Interna[[#This Row],[Variaveis Decisão Transporte Silo-Mercado]],ITERAC6[Variável],0),2)</f>
        <v>0</v>
      </c>
      <c r="P434">
        <v>1.1200000000000001</v>
      </c>
      <c r="Q434" t="str">
        <f>Demanda_Interna[[#This Row],[Mercado]]&amp;Demanda_Interna[[#This Row],[Periodo]]</f>
        <v>Acre1</v>
      </c>
      <c r="R434">
        <v>1110</v>
      </c>
      <c r="S434" t="str">
        <f>Demanda_Interna[[#This Row],[Mercado Estado]]&amp;Demanda_Interna[[#This Row],[Estado Silo]]</f>
        <v>ACMT</v>
      </c>
      <c r="T434" s="7">
        <f>Demanda_Interna[[#This Row],[ICMS]]*Demanda_Interna[[#This Row],[Coluna1]]</f>
        <v>1243.2</v>
      </c>
      <c r="U434" t="str">
        <f>INDEX(Produtor_Silo[],MATCH(Demanda_Interna[[#This Row],[Silo]],Produtor_Silo[destino],0),3)</f>
        <v>CAMPO NOVO DO PARECIS-MT</v>
      </c>
    </row>
    <row r="435" spans="1:21" x14ac:dyDescent="0.25">
      <c r="A435" t="s">
        <v>1654</v>
      </c>
      <c r="B435">
        <v>1</v>
      </c>
      <c r="C435">
        <v>120236</v>
      </c>
      <c r="D435" t="s">
        <v>1655</v>
      </c>
      <c r="E435" t="s">
        <v>618</v>
      </c>
      <c r="F435">
        <v>1570452</v>
      </c>
      <c r="G435" s="7">
        <v>1570.452</v>
      </c>
      <c r="H435" t="s">
        <v>705</v>
      </c>
      <c r="I435" s="11">
        <v>2.63E-4</v>
      </c>
      <c r="J435" s="7">
        <v>0.6</v>
      </c>
      <c r="K435" t="s">
        <v>1088</v>
      </c>
      <c r="L435">
        <f>INDEX(Val_Min_CO2[],MATCH(Demanda_Interna[[#This Row],[Variaveis Decisão Transporte Silo-Mercado]],Val_Min_CO2[Variável],0),2)</f>
        <v>120236</v>
      </c>
      <c r="M435">
        <f>INDEX(Val_min_Custo[],MATCH(Demanda_Interna[[#This Row],[Variaveis Decisão Transporte Silo-Mercado]],Val_min_Custo[Variável],0),2)</f>
        <v>120236</v>
      </c>
      <c r="N435">
        <f>INDEX(ITERAC3[],MATCH(Demanda_Interna[[#This Row],[Variaveis Decisão Transporte Silo-Mercado]],ITERAC3[Variável],0),2)</f>
        <v>120236</v>
      </c>
      <c r="O435">
        <f>INDEX(ITERAC6[],MATCH(Demanda_Interna[[#This Row],[Variaveis Decisão Transporte Silo-Mercado]],ITERAC6[Variável],0),2)</f>
        <v>120236</v>
      </c>
      <c r="P435">
        <v>1.1200000000000001</v>
      </c>
      <c r="Q435" t="str">
        <f>Demanda_Interna[[#This Row],[Mercado]]&amp;Demanda_Interna[[#This Row],[Periodo]]</f>
        <v>Acre1</v>
      </c>
      <c r="R435">
        <v>1110</v>
      </c>
      <c r="S435" t="str">
        <f>Demanda_Interna[[#This Row],[Mercado Estado]]&amp;Demanda_Interna[[#This Row],[Estado Silo]]</f>
        <v>ACMT</v>
      </c>
      <c r="T435" s="7">
        <f>Demanda_Interna[[#This Row],[ICMS]]*Demanda_Interna[[#This Row],[Coluna1]]</f>
        <v>1243.2</v>
      </c>
      <c r="U435" t="str">
        <f>INDEX(Produtor_Silo[],MATCH(Demanda_Interna[[#This Row],[Silo]],Produtor_Silo[destino],0),3)</f>
        <v>CAMPO NOVO DO PARECIS-MT</v>
      </c>
    </row>
    <row r="436" spans="1:21" x14ac:dyDescent="0.25">
      <c r="A436" t="s">
        <v>1654</v>
      </c>
      <c r="B436">
        <v>1</v>
      </c>
      <c r="C436">
        <v>120236</v>
      </c>
      <c r="D436" t="s">
        <v>1655</v>
      </c>
      <c r="E436" t="s">
        <v>619</v>
      </c>
      <c r="F436">
        <v>1621734</v>
      </c>
      <c r="G436" s="7">
        <v>1621.7339999999999</v>
      </c>
      <c r="H436" t="s">
        <v>705</v>
      </c>
      <c r="I436" s="11">
        <v>2.63E-4</v>
      </c>
      <c r="J436" s="7">
        <v>0.6</v>
      </c>
      <c r="K436" t="s">
        <v>1104</v>
      </c>
      <c r="L436">
        <f>INDEX(Val_Min_CO2[],MATCH(Demanda_Interna[[#This Row],[Variaveis Decisão Transporte Silo-Mercado]],Val_Min_CO2[Variável],0),2)</f>
        <v>0</v>
      </c>
      <c r="M436">
        <f>INDEX(Val_min_Custo[],MATCH(Demanda_Interna[[#This Row],[Variaveis Decisão Transporte Silo-Mercado]],Val_min_Custo[Variável],0),2)</f>
        <v>0</v>
      </c>
      <c r="N436">
        <f>INDEX(ITERAC3[],MATCH(Demanda_Interna[[#This Row],[Variaveis Decisão Transporte Silo-Mercado]],ITERAC3[Variável],0),2)</f>
        <v>0</v>
      </c>
      <c r="O436">
        <f>INDEX(ITERAC6[],MATCH(Demanda_Interna[[#This Row],[Variaveis Decisão Transporte Silo-Mercado]],ITERAC6[Variável],0),2)</f>
        <v>0</v>
      </c>
      <c r="P436">
        <v>1.1200000000000001</v>
      </c>
      <c r="Q436" t="str">
        <f>Demanda_Interna[[#This Row],[Mercado]]&amp;Demanda_Interna[[#This Row],[Periodo]]</f>
        <v>Acre1</v>
      </c>
      <c r="R436">
        <v>1110</v>
      </c>
      <c r="S436" t="str">
        <f>Demanda_Interna[[#This Row],[Mercado Estado]]&amp;Demanda_Interna[[#This Row],[Estado Silo]]</f>
        <v>ACMT</v>
      </c>
      <c r="T436" s="7">
        <f>Demanda_Interna[[#This Row],[ICMS]]*Demanda_Interna[[#This Row],[Coluna1]]</f>
        <v>1243.2</v>
      </c>
      <c r="U436" t="str">
        <f>INDEX(Produtor_Silo[],MATCH(Demanda_Interna[[#This Row],[Silo]],Produtor_Silo[destino],0),3)</f>
        <v>CAMPO NOVO DO PARECIS-MT</v>
      </c>
    </row>
    <row r="437" spans="1:21" x14ac:dyDescent="0.25">
      <c r="A437" t="s">
        <v>1654</v>
      </c>
      <c r="B437">
        <v>1</v>
      </c>
      <c r="C437">
        <v>120236</v>
      </c>
      <c r="D437" t="s">
        <v>1655</v>
      </c>
      <c r="E437" t="s">
        <v>647</v>
      </c>
      <c r="F437">
        <v>3344034</v>
      </c>
      <c r="G437" s="7">
        <v>3344.0340000000001</v>
      </c>
      <c r="H437" t="s">
        <v>712</v>
      </c>
      <c r="I437" s="11">
        <v>2.05E-4</v>
      </c>
      <c r="J437" s="7">
        <v>1</v>
      </c>
      <c r="K437" t="s">
        <v>1120</v>
      </c>
      <c r="L437">
        <f>INDEX(Val_Min_CO2[],MATCH(Demanda_Interna[[#This Row],[Variaveis Decisão Transporte Silo-Mercado]],Val_Min_CO2[Variável],0),2)</f>
        <v>0</v>
      </c>
      <c r="M437">
        <f>INDEX(Val_min_Custo[],MATCH(Demanda_Interna[[#This Row],[Variaveis Decisão Transporte Silo-Mercado]],Val_min_Custo[Variável],0),2)</f>
        <v>0</v>
      </c>
      <c r="N437">
        <f>INDEX(ITERAC3[],MATCH(Demanda_Interna[[#This Row],[Variaveis Decisão Transporte Silo-Mercado]],ITERAC3[Variável],0),2)</f>
        <v>0</v>
      </c>
      <c r="O437">
        <f>INDEX(ITERAC6[],MATCH(Demanda_Interna[[#This Row],[Variaveis Decisão Transporte Silo-Mercado]],ITERAC6[Variável],0),2)</f>
        <v>0</v>
      </c>
      <c r="P437">
        <v>1.1200000000000001</v>
      </c>
      <c r="Q437" t="str">
        <f>Demanda_Interna[[#This Row],[Mercado]]&amp;Demanda_Interna[[#This Row],[Periodo]]</f>
        <v>Acre1</v>
      </c>
      <c r="R437">
        <v>1110</v>
      </c>
      <c r="S437" t="str">
        <f>Demanda_Interna[[#This Row],[Mercado Estado]]&amp;Demanda_Interna[[#This Row],[Estado Silo]]</f>
        <v>ACPR</v>
      </c>
      <c r="T437" s="7">
        <f>Demanda_Interna[[#This Row],[ICMS]]*Demanda_Interna[[#This Row],[Coluna1]]</f>
        <v>1243.2</v>
      </c>
      <c r="U437" t="str">
        <f>INDEX(Produtor_Silo[],MATCH(Demanda_Interna[[#This Row],[Silo]],Produtor_Silo[destino],0),3)</f>
        <v>CASCAVEL-PR</v>
      </c>
    </row>
    <row r="438" spans="1:21" x14ac:dyDescent="0.25">
      <c r="A438" t="s">
        <v>1654</v>
      </c>
      <c r="B438">
        <v>1</v>
      </c>
      <c r="C438">
        <v>120236</v>
      </c>
      <c r="D438" t="s">
        <v>1655</v>
      </c>
      <c r="E438" t="s">
        <v>648</v>
      </c>
      <c r="F438">
        <v>3342624</v>
      </c>
      <c r="G438" s="7">
        <v>3342.6239999999998</v>
      </c>
      <c r="H438" t="s">
        <v>712</v>
      </c>
      <c r="I438" s="11">
        <v>2.05E-4</v>
      </c>
      <c r="J438" s="7">
        <v>1</v>
      </c>
      <c r="K438" t="s">
        <v>1136</v>
      </c>
      <c r="L438">
        <f>INDEX(Val_Min_CO2[],MATCH(Demanda_Interna[[#This Row],[Variaveis Decisão Transporte Silo-Mercado]],Val_Min_CO2[Variável],0),2)</f>
        <v>0</v>
      </c>
      <c r="M438">
        <f>INDEX(Val_min_Custo[],MATCH(Demanda_Interna[[#This Row],[Variaveis Decisão Transporte Silo-Mercado]],Val_min_Custo[Variável],0),2)</f>
        <v>0</v>
      </c>
      <c r="N438">
        <f>INDEX(ITERAC3[],MATCH(Demanda_Interna[[#This Row],[Variaveis Decisão Transporte Silo-Mercado]],ITERAC3[Variável],0),2)</f>
        <v>0</v>
      </c>
      <c r="O438">
        <f>INDEX(ITERAC6[],MATCH(Demanda_Interna[[#This Row],[Variaveis Decisão Transporte Silo-Mercado]],ITERAC6[Variável],0),2)</f>
        <v>0</v>
      </c>
      <c r="P438">
        <v>1.1200000000000001</v>
      </c>
      <c r="Q438" t="str">
        <f>Demanda_Interna[[#This Row],[Mercado]]&amp;Demanda_Interna[[#This Row],[Periodo]]</f>
        <v>Acre1</v>
      </c>
      <c r="R438">
        <v>1110</v>
      </c>
      <c r="S438" t="str">
        <f>Demanda_Interna[[#This Row],[Mercado Estado]]&amp;Demanda_Interna[[#This Row],[Estado Silo]]</f>
        <v>ACPR</v>
      </c>
      <c r="T438" s="7">
        <f>Demanda_Interna[[#This Row],[ICMS]]*Demanda_Interna[[#This Row],[Coluna1]]</f>
        <v>1243.2</v>
      </c>
      <c r="U438" t="str">
        <f>INDEX(Produtor_Silo[],MATCH(Demanda_Interna[[#This Row],[Silo]],Produtor_Silo[destino],0),3)</f>
        <v>CASCAVEL-PR</v>
      </c>
    </row>
    <row r="439" spans="1:21" x14ac:dyDescent="0.25">
      <c r="A439" t="s">
        <v>1654</v>
      </c>
      <c r="B439">
        <v>1</v>
      </c>
      <c r="C439">
        <v>120236</v>
      </c>
      <c r="D439" t="s">
        <v>1655</v>
      </c>
      <c r="E439" t="s">
        <v>649</v>
      </c>
      <c r="F439">
        <v>3341732</v>
      </c>
      <c r="G439" s="7">
        <v>3341.732</v>
      </c>
      <c r="H439" t="s">
        <v>712</v>
      </c>
      <c r="I439" s="11">
        <v>2.05E-4</v>
      </c>
      <c r="J439" s="7">
        <v>1</v>
      </c>
      <c r="K439" t="s">
        <v>1152</v>
      </c>
      <c r="L439">
        <f>INDEX(Val_Min_CO2[],MATCH(Demanda_Interna[[#This Row],[Variaveis Decisão Transporte Silo-Mercado]],Val_Min_CO2[Variável],0),2)</f>
        <v>0</v>
      </c>
      <c r="M439">
        <f>INDEX(Val_min_Custo[],MATCH(Demanda_Interna[[#This Row],[Variaveis Decisão Transporte Silo-Mercado]],Val_min_Custo[Variável],0),2)</f>
        <v>0</v>
      </c>
      <c r="N439">
        <f>INDEX(ITERAC3[],MATCH(Demanda_Interna[[#This Row],[Variaveis Decisão Transporte Silo-Mercado]],ITERAC3[Variável],0),2)</f>
        <v>0</v>
      </c>
      <c r="O439">
        <f>INDEX(ITERAC6[],MATCH(Demanda_Interna[[#This Row],[Variaveis Decisão Transporte Silo-Mercado]],ITERAC6[Variável],0),2)</f>
        <v>0</v>
      </c>
      <c r="P439">
        <v>1.1200000000000001</v>
      </c>
      <c r="Q439" t="str">
        <f>Demanda_Interna[[#This Row],[Mercado]]&amp;Demanda_Interna[[#This Row],[Periodo]]</f>
        <v>Acre1</v>
      </c>
      <c r="R439">
        <v>1110</v>
      </c>
      <c r="S439" t="str">
        <f>Demanda_Interna[[#This Row],[Mercado Estado]]&amp;Demanda_Interna[[#This Row],[Estado Silo]]</f>
        <v>ACPR</v>
      </c>
      <c r="T439" s="7">
        <f>Demanda_Interna[[#This Row],[ICMS]]*Demanda_Interna[[#This Row],[Coluna1]]</f>
        <v>1243.2</v>
      </c>
      <c r="U439" t="str">
        <f>INDEX(Produtor_Silo[],MATCH(Demanda_Interna[[#This Row],[Silo]],Produtor_Silo[destino],0),3)</f>
        <v>CASCAVEL-PR</v>
      </c>
    </row>
    <row r="440" spans="1:21" x14ac:dyDescent="0.25">
      <c r="A440" t="s">
        <v>1654</v>
      </c>
      <c r="B440">
        <v>1</v>
      </c>
      <c r="C440">
        <v>120236</v>
      </c>
      <c r="D440" t="s">
        <v>1655</v>
      </c>
      <c r="E440" t="s">
        <v>635</v>
      </c>
      <c r="F440">
        <v>2932410</v>
      </c>
      <c r="G440" s="7">
        <v>2932.41</v>
      </c>
      <c r="H440" t="s">
        <v>715</v>
      </c>
      <c r="I440" s="11">
        <v>2.05E-4</v>
      </c>
      <c r="J440" s="7">
        <v>1</v>
      </c>
      <c r="K440" t="s">
        <v>1168</v>
      </c>
      <c r="L440">
        <f>INDEX(Val_Min_CO2[],MATCH(Demanda_Interna[[#This Row],[Variaveis Decisão Transporte Silo-Mercado]],Val_Min_CO2[Variável],0),2)</f>
        <v>0</v>
      </c>
      <c r="M440">
        <f>INDEX(Val_min_Custo[],MATCH(Demanda_Interna[[#This Row],[Variaveis Decisão Transporte Silo-Mercado]],Val_min_Custo[Variável],0),2)</f>
        <v>0</v>
      </c>
      <c r="N440">
        <f>INDEX(ITERAC3[],MATCH(Demanda_Interna[[#This Row],[Variaveis Decisão Transporte Silo-Mercado]],ITERAC3[Variável],0),2)</f>
        <v>0</v>
      </c>
      <c r="O440">
        <f>INDEX(ITERAC6[],MATCH(Demanda_Interna[[#This Row],[Variaveis Decisão Transporte Silo-Mercado]],ITERAC6[Variável],0),2)</f>
        <v>0</v>
      </c>
      <c r="P440">
        <v>1.1200000000000001</v>
      </c>
      <c r="Q440" t="str">
        <f>Demanda_Interna[[#This Row],[Mercado]]&amp;Demanda_Interna[[#This Row],[Periodo]]</f>
        <v>Acre1</v>
      </c>
      <c r="R440">
        <v>1110</v>
      </c>
      <c r="S440" t="str">
        <f>Demanda_Interna[[#This Row],[Mercado Estado]]&amp;Demanda_Interna[[#This Row],[Estado Silo]]</f>
        <v>ACMS</v>
      </c>
      <c r="T440" s="7">
        <f>Demanda_Interna[[#This Row],[ICMS]]*Demanda_Interna[[#This Row],[Coluna1]]</f>
        <v>1243.2</v>
      </c>
      <c r="U440" t="str">
        <f>INDEX(Produtor_Silo[],MATCH(Demanda_Interna[[#This Row],[Silo]],Produtor_Silo[destino],0),3)</f>
        <v>DOURADOS-MS</v>
      </c>
    </row>
    <row r="441" spans="1:21" x14ac:dyDescent="0.25">
      <c r="A441" t="s">
        <v>1654</v>
      </c>
      <c r="B441">
        <v>1</v>
      </c>
      <c r="C441">
        <v>120236</v>
      </c>
      <c r="D441" t="s">
        <v>1655</v>
      </c>
      <c r="E441" t="s">
        <v>636</v>
      </c>
      <c r="F441">
        <v>2909642</v>
      </c>
      <c r="G441" s="7">
        <v>2909.6419999999998</v>
      </c>
      <c r="H441" t="s">
        <v>715</v>
      </c>
      <c r="I441" s="11">
        <v>2.05E-4</v>
      </c>
      <c r="J441" s="7">
        <v>1</v>
      </c>
      <c r="K441" t="s">
        <v>1184</v>
      </c>
      <c r="L441">
        <f>INDEX(Val_Min_CO2[],MATCH(Demanda_Interna[[#This Row],[Variaveis Decisão Transporte Silo-Mercado]],Val_Min_CO2[Variável],0),2)</f>
        <v>0</v>
      </c>
      <c r="M441">
        <f>INDEX(Val_min_Custo[],MATCH(Demanda_Interna[[#This Row],[Variaveis Decisão Transporte Silo-Mercado]],Val_min_Custo[Variável],0),2)</f>
        <v>0</v>
      </c>
      <c r="N441">
        <f>INDEX(ITERAC3[],MATCH(Demanda_Interna[[#This Row],[Variaveis Decisão Transporte Silo-Mercado]],ITERAC3[Variável],0),2)</f>
        <v>0</v>
      </c>
      <c r="O441">
        <f>INDEX(ITERAC6[],MATCH(Demanda_Interna[[#This Row],[Variaveis Decisão Transporte Silo-Mercado]],ITERAC6[Variável],0),2)</f>
        <v>0</v>
      </c>
      <c r="P441">
        <v>1.1200000000000001</v>
      </c>
      <c r="Q441" t="str">
        <f>Demanda_Interna[[#This Row],[Mercado]]&amp;Demanda_Interna[[#This Row],[Periodo]]</f>
        <v>Acre1</v>
      </c>
      <c r="R441">
        <v>1110</v>
      </c>
      <c r="S441" t="str">
        <f>Demanda_Interna[[#This Row],[Mercado Estado]]&amp;Demanda_Interna[[#This Row],[Estado Silo]]</f>
        <v>ACMS</v>
      </c>
      <c r="T441" s="7">
        <f>Demanda_Interna[[#This Row],[ICMS]]*Demanda_Interna[[#This Row],[Coluna1]]</f>
        <v>1243.2</v>
      </c>
      <c r="U441" t="str">
        <f>INDEX(Produtor_Silo[],MATCH(Demanda_Interna[[#This Row],[Silo]],Produtor_Silo[destino],0),3)</f>
        <v>DOURADOS-MS</v>
      </c>
    </row>
    <row r="442" spans="1:21" x14ac:dyDescent="0.25">
      <c r="A442" t="s">
        <v>1654</v>
      </c>
      <c r="B442">
        <v>1</v>
      </c>
      <c r="C442">
        <v>120236</v>
      </c>
      <c r="D442" t="s">
        <v>1655</v>
      </c>
      <c r="E442" t="s">
        <v>637</v>
      </c>
      <c r="F442">
        <v>2926558</v>
      </c>
      <c r="G442" s="7">
        <v>2926.558</v>
      </c>
      <c r="H442" t="s">
        <v>715</v>
      </c>
      <c r="I442" s="11">
        <v>2.05E-4</v>
      </c>
      <c r="J442" s="7">
        <v>1</v>
      </c>
      <c r="K442" t="s">
        <v>1200</v>
      </c>
      <c r="L442">
        <f>INDEX(Val_Min_CO2[],MATCH(Demanda_Interna[[#This Row],[Variaveis Decisão Transporte Silo-Mercado]],Val_Min_CO2[Variável],0),2)</f>
        <v>0</v>
      </c>
      <c r="M442">
        <f>INDEX(Val_min_Custo[],MATCH(Demanda_Interna[[#This Row],[Variaveis Decisão Transporte Silo-Mercado]],Val_min_Custo[Variável],0),2)</f>
        <v>0</v>
      </c>
      <c r="N442">
        <f>INDEX(ITERAC3[],MATCH(Demanda_Interna[[#This Row],[Variaveis Decisão Transporte Silo-Mercado]],ITERAC3[Variável],0),2)</f>
        <v>0</v>
      </c>
      <c r="O442">
        <f>INDEX(ITERAC6[],MATCH(Demanda_Interna[[#This Row],[Variaveis Decisão Transporte Silo-Mercado]],ITERAC6[Variável],0),2)</f>
        <v>0</v>
      </c>
      <c r="P442">
        <v>1.1200000000000001</v>
      </c>
      <c r="Q442" t="str">
        <f>Demanda_Interna[[#This Row],[Mercado]]&amp;Demanda_Interna[[#This Row],[Periodo]]</f>
        <v>Acre1</v>
      </c>
      <c r="R442">
        <v>1110</v>
      </c>
      <c r="S442" t="str">
        <f>Demanda_Interna[[#This Row],[Mercado Estado]]&amp;Demanda_Interna[[#This Row],[Estado Silo]]</f>
        <v>ACMS</v>
      </c>
      <c r="T442" s="7">
        <f>Demanda_Interna[[#This Row],[ICMS]]*Demanda_Interna[[#This Row],[Coluna1]]</f>
        <v>1243.2</v>
      </c>
      <c r="U442" t="str">
        <f>INDEX(Produtor_Silo[],MATCH(Demanda_Interna[[#This Row],[Silo]],Produtor_Silo[destino],0),3)</f>
        <v>DOURADOS-MS</v>
      </c>
    </row>
    <row r="443" spans="1:21" x14ac:dyDescent="0.25">
      <c r="A443" t="s">
        <v>1654</v>
      </c>
      <c r="B443">
        <v>1</v>
      </c>
      <c r="C443">
        <v>120236</v>
      </c>
      <c r="D443" t="s">
        <v>1655</v>
      </c>
      <c r="E443" t="s">
        <v>629</v>
      </c>
      <c r="F443">
        <v>2613304</v>
      </c>
      <c r="G443" s="7">
        <v>2613.3040000000001</v>
      </c>
      <c r="H443" t="s">
        <v>718</v>
      </c>
      <c r="I443" s="11">
        <v>2.63E-4</v>
      </c>
      <c r="J443" s="7">
        <v>0.6</v>
      </c>
      <c r="K443" t="s">
        <v>1216</v>
      </c>
      <c r="L443">
        <f>INDEX(Val_Min_CO2[],MATCH(Demanda_Interna[[#This Row],[Variaveis Decisão Transporte Silo-Mercado]],Val_Min_CO2[Variável],0),2)</f>
        <v>0</v>
      </c>
      <c r="M443">
        <f>INDEX(Val_min_Custo[],MATCH(Demanda_Interna[[#This Row],[Variaveis Decisão Transporte Silo-Mercado]],Val_min_Custo[Variável],0),2)</f>
        <v>0</v>
      </c>
      <c r="N443">
        <f>INDEX(ITERAC3[],MATCH(Demanda_Interna[[#This Row],[Variaveis Decisão Transporte Silo-Mercado]],ITERAC3[Variável],0),2)</f>
        <v>0</v>
      </c>
      <c r="O443">
        <f>INDEX(ITERAC6[],MATCH(Demanda_Interna[[#This Row],[Variaveis Decisão Transporte Silo-Mercado]],ITERAC6[Variável],0),2)</f>
        <v>0</v>
      </c>
      <c r="P443">
        <v>1.1200000000000001</v>
      </c>
      <c r="Q443" t="str">
        <f>Demanda_Interna[[#This Row],[Mercado]]&amp;Demanda_Interna[[#This Row],[Periodo]]</f>
        <v>Acre1</v>
      </c>
      <c r="R443">
        <v>1110</v>
      </c>
      <c r="S443" t="str">
        <f>Demanda_Interna[[#This Row],[Mercado Estado]]&amp;Demanda_Interna[[#This Row],[Estado Silo]]</f>
        <v>ACGO</v>
      </c>
      <c r="T443" s="7">
        <f>Demanda_Interna[[#This Row],[ICMS]]*Demanda_Interna[[#This Row],[Coluna1]]</f>
        <v>1243.2</v>
      </c>
      <c r="U443" t="str">
        <f>INDEX(Produtor_Silo[],MATCH(Demanda_Interna[[#This Row],[Silo]],Produtor_Silo[destino],0),3)</f>
        <v>JATAÍ-GO</v>
      </c>
    </row>
    <row r="444" spans="1:21" x14ac:dyDescent="0.25">
      <c r="A444" t="s">
        <v>1654</v>
      </c>
      <c r="B444">
        <v>1</v>
      </c>
      <c r="C444">
        <v>120236</v>
      </c>
      <c r="D444" t="s">
        <v>1655</v>
      </c>
      <c r="E444" t="s">
        <v>630</v>
      </c>
      <c r="F444">
        <v>2612885</v>
      </c>
      <c r="G444" s="7">
        <v>2612.8850000000002</v>
      </c>
      <c r="H444" t="s">
        <v>718</v>
      </c>
      <c r="I444" s="11">
        <v>2.63E-4</v>
      </c>
      <c r="J444" s="7">
        <v>0.6</v>
      </c>
      <c r="K444" t="s">
        <v>1232</v>
      </c>
      <c r="L444">
        <f>INDEX(Val_Min_CO2[],MATCH(Demanda_Interna[[#This Row],[Variaveis Decisão Transporte Silo-Mercado]],Val_Min_CO2[Variável],0),2)</f>
        <v>0</v>
      </c>
      <c r="M444">
        <f>INDEX(Val_min_Custo[],MATCH(Demanda_Interna[[#This Row],[Variaveis Decisão Transporte Silo-Mercado]],Val_min_Custo[Variável],0),2)</f>
        <v>0</v>
      </c>
      <c r="N444">
        <f>INDEX(ITERAC3[],MATCH(Demanda_Interna[[#This Row],[Variaveis Decisão Transporte Silo-Mercado]],ITERAC3[Variável],0),2)</f>
        <v>0</v>
      </c>
      <c r="O444">
        <f>INDEX(ITERAC6[],MATCH(Demanda_Interna[[#This Row],[Variaveis Decisão Transporte Silo-Mercado]],ITERAC6[Variável],0),2)</f>
        <v>0</v>
      </c>
      <c r="P444">
        <v>1.1200000000000001</v>
      </c>
      <c r="Q444" t="str">
        <f>Demanda_Interna[[#This Row],[Mercado]]&amp;Demanda_Interna[[#This Row],[Periodo]]</f>
        <v>Acre1</v>
      </c>
      <c r="R444">
        <v>1110</v>
      </c>
      <c r="S444" t="str">
        <f>Demanda_Interna[[#This Row],[Mercado Estado]]&amp;Demanda_Interna[[#This Row],[Estado Silo]]</f>
        <v>ACGO</v>
      </c>
      <c r="T444" s="7">
        <f>Demanda_Interna[[#This Row],[ICMS]]*Demanda_Interna[[#This Row],[Coluna1]]</f>
        <v>1243.2</v>
      </c>
      <c r="U444" t="str">
        <f>INDEX(Produtor_Silo[],MATCH(Demanda_Interna[[#This Row],[Silo]],Produtor_Silo[destino],0),3)</f>
        <v>JATAÍ-GO</v>
      </c>
    </row>
    <row r="445" spans="1:21" x14ac:dyDescent="0.25">
      <c r="A445" t="s">
        <v>1654</v>
      </c>
      <c r="B445">
        <v>1</v>
      </c>
      <c r="C445">
        <v>120236</v>
      </c>
      <c r="D445" t="s">
        <v>1655</v>
      </c>
      <c r="E445" t="s">
        <v>631</v>
      </c>
      <c r="F445">
        <v>2609926</v>
      </c>
      <c r="G445" s="7">
        <v>2609.9259999999999</v>
      </c>
      <c r="H445" t="s">
        <v>718</v>
      </c>
      <c r="I445" s="11">
        <v>2.63E-4</v>
      </c>
      <c r="J445" s="7">
        <v>0.6</v>
      </c>
      <c r="K445" t="s">
        <v>1248</v>
      </c>
      <c r="L445">
        <f>INDEX(Val_Min_CO2[],MATCH(Demanda_Interna[[#This Row],[Variaveis Decisão Transporte Silo-Mercado]],Val_Min_CO2[Variável],0),2)</f>
        <v>0</v>
      </c>
      <c r="M445">
        <f>INDEX(Val_min_Custo[],MATCH(Demanda_Interna[[#This Row],[Variaveis Decisão Transporte Silo-Mercado]],Val_min_Custo[Variável],0),2)</f>
        <v>0</v>
      </c>
      <c r="N445">
        <f>INDEX(ITERAC3[],MATCH(Demanda_Interna[[#This Row],[Variaveis Decisão Transporte Silo-Mercado]],ITERAC3[Variável],0),2)</f>
        <v>0</v>
      </c>
      <c r="O445">
        <f>INDEX(ITERAC6[],MATCH(Demanda_Interna[[#This Row],[Variaveis Decisão Transporte Silo-Mercado]],ITERAC6[Variável],0),2)</f>
        <v>0</v>
      </c>
      <c r="P445">
        <v>1.1200000000000001</v>
      </c>
      <c r="Q445" t="str">
        <f>Demanda_Interna[[#This Row],[Mercado]]&amp;Demanda_Interna[[#This Row],[Periodo]]</f>
        <v>Acre1</v>
      </c>
      <c r="R445">
        <v>1110</v>
      </c>
      <c r="S445" t="str">
        <f>Demanda_Interna[[#This Row],[Mercado Estado]]&amp;Demanda_Interna[[#This Row],[Estado Silo]]</f>
        <v>ACGO</v>
      </c>
      <c r="T445" s="7">
        <f>Demanda_Interna[[#This Row],[ICMS]]*Demanda_Interna[[#This Row],[Coluna1]]</f>
        <v>1243.2</v>
      </c>
      <c r="U445" t="str">
        <f>INDEX(Produtor_Silo[],MATCH(Demanda_Interna[[#This Row],[Silo]],Produtor_Silo[destino],0),3)</f>
        <v>JATAÍ-GO</v>
      </c>
    </row>
    <row r="446" spans="1:21" x14ac:dyDescent="0.25">
      <c r="A446" t="s">
        <v>1654</v>
      </c>
      <c r="B446">
        <v>1</v>
      </c>
      <c r="C446">
        <v>120236</v>
      </c>
      <c r="D446" t="s">
        <v>1655</v>
      </c>
      <c r="E446" t="s">
        <v>638</v>
      </c>
      <c r="F446">
        <v>2903034</v>
      </c>
      <c r="G446" s="7">
        <v>2903.0340000000001</v>
      </c>
      <c r="H446" t="s">
        <v>715</v>
      </c>
      <c r="I446" s="11">
        <v>2.05E-4</v>
      </c>
      <c r="J446" s="7">
        <v>1</v>
      </c>
      <c r="K446" t="s">
        <v>1264</v>
      </c>
      <c r="L446">
        <f>INDEX(Val_Min_CO2[],MATCH(Demanda_Interna[[#This Row],[Variaveis Decisão Transporte Silo-Mercado]],Val_Min_CO2[Variável],0),2)</f>
        <v>0</v>
      </c>
      <c r="M446">
        <f>INDEX(Val_min_Custo[],MATCH(Demanda_Interna[[#This Row],[Variaveis Decisão Transporte Silo-Mercado]],Val_min_Custo[Variável],0),2)</f>
        <v>0</v>
      </c>
      <c r="N446">
        <f>INDEX(ITERAC3[],MATCH(Demanda_Interna[[#This Row],[Variaveis Decisão Transporte Silo-Mercado]],ITERAC3[Variável],0),2)</f>
        <v>0</v>
      </c>
      <c r="O446">
        <f>INDEX(ITERAC6[],MATCH(Demanda_Interna[[#This Row],[Variaveis Decisão Transporte Silo-Mercado]],ITERAC6[Variável],0),2)</f>
        <v>0</v>
      </c>
      <c r="P446">
        <v>1.1200000000000001</v>
      </c>
      <c r="Q446" t="str">
        <f>Demanda_Interna[[#This Row],[Mercado]]&amp;Demanda_Interna[[#This Row],[Periodo]]</f>
        <v>Acre1</v>
      </c>
      <c r="R446">
        <v>1110</v>
      </c>
      <c r="S446" t="str">
        <f>Demanda_Interna[[#This Row],[Mercado Estado]]&amp;Demanda_Interna[[#This Row],[Estado Silo]]</f>
        <v>ACMS</v>
      </c>
      <c r="T446" s="7">
        <f>Demanda_Interna[[#This Row],[ICMS]]*Demanda_Interna[[#This Row],[Coluna1]]</f>
        <v>1243.2</v>
      </c>
      <c r="U446" t="str">
        <f>INDEX(Produtor_Silo[],MATCH(Demanda_Interna[[#This Row],[Silo]],Produtor_Silo[destino],0),3)</f>
        <v>MARACAJU-MS</v>
      </c>
    </row>
    <row r="447" spans="1:21" x14ac:dyDescent="0.25">
      <c r="A447" t="s">
        <v>1654</v>
      </c>
      <c r="B447">
        <v>1</v>
      </c>
      <c r="C447">
        <v>120236</v>
      </c>
      <c r="D447" t="s">
        <v>1655</v>
      </c>
      <c r="E447" t="s">
        <v>639</v>
      </c>
      <c r="F447">
        <v>2904444</v>
      </c>
      <c r="G447" s="7">
        <v>2904.444</v>
      </c>
      <c r="H447" t="s">
        <v>715</v>
      </c>
      <c r="I447" s="11">
        <v>2.05E-4</v>
      </c>
      <c r="J447" s="7">
        <v>1</v>
      </c>
      <c r="K447" t="s">
        <v>1280</v>
      </c>
      <c r="L447">
        <f>INDEX(Val_Min_CO2[],MATCH(Demanda_Interna[[#This Row],[Variaveis Decisão Transporte Silo-Mercado]],Val_Min_CO2[Variável],0),2)</f>
        <v>0</v>
      </c>
      <c r="M447">
        <f>INDEX(Val_min_Custo[],MATCH(Demanda_Interna[[#This Row],[Variaveis Decisão Transporte Silo-Mercado]],Val_min_Custo[Variável],0),2)</f>
        <v>0</v>
      </c>
      <c r="N447">
        <f>INDEX(ITERAC3[],MATCH(Demanda_Interna[[#This Row],[Variaveis Decisão Transporte Silo-Mercado]],ITERAC3[Variável],0),2)</f>
        <v>0</v>
      </c>
      <c r="O447">
        <f>INDEX(ITERAC6[],MATCH(Demanda_Interna[[#This Row],[Variaveis Decisão Transporte Silo-Mercado]],ITERAC6[Variável],0),2)</f>
        <v>0</v>
      </c>
      <c r="P447">
        <v>1.1200000000000001</v>
      </c>
      <c r="Q447" t="str">
        <f>Demanda_Interna[[#This Row],[Mercado]]&amp;Demanda_Interna[[#This Row],[Periodo]]</f>
        <v>Acre1</v>
      </c>
      <c r="R447">
        <v>1110</v>
      </c>
      <c r="S447" t="str">
        <f>Demanda_Interna[[#This Row],[Mercado Estado]]&amp;Demanda_Interna[[#This Row],[Estado Silo]]</f>
        <v>ACMS</v>
      </c>
      <c r="T447" s="7">
        <f>Demanda_Interna[[#This Row],[ICMS]]*Demanda_Interna[[#This Row],[Coluna1]]</f>
        <v>1243.2</v>
      </c>
      <c r="U447" t="str">
        <f>INDEX(Produtor_Silo[],MATCH(Demanda_Interna[[#This Row],[Silo]],Produtor_Silo[destino],0),3)</f>
        <v>MARACAJU-MS</v>
      </c>
    </row>
    <row r="448" spans="1:21" x14ac:dyDescent="0.25">
      <c r="A448" t="s">
        <v>1654</v>
      </c>
      <c r="B448">
        <v>1</v>
      </c>
      <c r="C448">
        <v>120236</v>
      </c>
      <c r="D448" t="s">
        <v>1655</v>
      </c>
      <c r="E448" t="s">
        <v>640</v>
      </c>
      <c r="F448">
        <v>2871530</v>
      </c>
      <c r="G448" s="7">
        <v>2871.53</v>
      </c>
      <c r="H448" t="s">
        <v>715</v>
      </c>
      <c r="I448" s="11">
        <v>2.05E-4</v>
      </c>
      <c r="J448" s="7">
        <v>1</v>
      </c>
      <c r="K448" t="s">
        <v>1296</v>
      </c>
      <c r="L448">
        <f>INDEX(Val_Min_CO2[],MATCH(Demanda_Interna[[#This Row],[Variaveis Decisão Transporte Silo-Mercado]],Val_Min_CO2[Variável],0),2)</f>
        <v>0</v>
      </c>
      <c r="M448">
        <f>INDEX(Val_min_Custo[],MATCH(Demanda_Interna[[#This Row],[Variaveis Decisão Transporte Silo-Mercado]],Val_min_Custo[Variável],0),2)</f>
        <v>0</v>
      </c>
      <c r="N448">
        <f>INDEX(ITERAC3[],MATCH(Demanda_Interna[[#This Row],[Variaveis Decisão Transporte Silo-Mercado]],ITERAC3[Variável],0),2)</f>
        <v>0</v>
      </c>
      <c r="O448">
        <f>INDEX(ITERAC6[],MATCH(Demanda_Interna[[#This Row],[Variaveis Decisão Transporte Silo-Mercado]],ITERAC6[Variável],0),2)</f>
        <v>0</v>
      </c>
      <c r="P448">
        <v>1.1200000000000001</v>
      </c>
      <c r="Q448" t="str">
        <f>Demanda_Interna[[#This Row],[Mercado]]&amp;Demanda_Interna[[#This Row],[Periodo]]</f>
        <v>Acre1</v>
      </c>
      <c r="R448">
        <v>1110</v>
      </c>
      <c r="S448" t="str">
        <f>Demanda_Interna[[#This Row],[Mercado Estado]]&amp;Demanda_Interna[[#This Row],[Estado Silo]]</f>
        <v>ACMS</v>
      </c>
      <c r="T448" s="7">
        <f>Demanda_Interna[[#This Row],[ICMS]]*Demanda_Interna[[#This Row],[Coluna1]]</f>
        <v>1243.2</v>
      </c>
      <c r="U448" t="str">
        <f>INDEX(Produtor_Silo[],MATCH(Demanda_Interna[[#This Row],[Silo]],Produtor_Silo[destino],0),3)</f>
        <v>MARACAJU-MS</v>
      </c>
    </row>
    <row r="449" spans="1:21" x14ac:dyDescent="0.25">
      <c r="A449" t="s">
        <v>1654</v>
      </c>
      <c r="B449">
        <v>1</v>
      </c>
      <c r="C449">
        <v>120236</v>
      </c>
      <c r="D449" t="s">
        <v>1655</v>
      </c>
      <c r="E449" t="s">
        <v>620</v>
      </c>
      <c r="F449">
        <v>1769717</v>
      </c>
      <c r="G449" s="7">
        <v>1769.7170000000001</v>
      </c>
      <c r="H449" t="s">
        <v>705</v>
      </c>
      <c r="I449" s="11">
        <v>2.63E-4</v>
      </c>
      <c r="J449" s="7">
        <v>0.6</v>
      </c>
      <c r="K449" t="s">
        <v>1312</v>
      </c>
      <c r="L449">
        <f>INDEX(Val_Min_CO2[],MATCH(Demanda_Interna[[#This Row],[Variaveis Decisão Transporte Silo-Mercado]],Val_Min_CO2[Variável],0),2)</f>
        <v>0</v>
      </c>
      <c r="M449">
        <f>INDEX(Val_min_Custo[],MATCH(Demanda_Interna[[#This Row],[Variaveis Decisão Transporte Silo-Mercado]],Val_min_Custo[Variável],0),2)</f>
        <v>0</v>
      </c>
      <c r="N449">
        <f>INDEX(ITERAC3[],MATCH(Demanda_Interna[[#This Row],[Variaveis Decisão Transporte Silo-Mercado]],ITERAC3[Variável],0),2)</f>
        <v>0</v>
      </c>
      <c r="O449">
        <f>INDEX(ITERAC6[],MATCH(Demanda_Interna[[#This Row],[Variaveis Decisão Transporte Silo-Mercado]],ITERAC6[Variável],0),2)</f>
        <v>0</v>
      </c>
      <c r="P449">
        <v>1.1200000000000001</v>
      </c>
      <c r="Q449" t="str">
        <f>Demanda_Interna[[#This Row],[Mercado]]&amp;Demanda_Interna[[#This Row],[Periodo]]</f>
        <v>Acre1</v>
      </c>
      <c r="R449">
        <v>1110</v>
      </c>
      <c r="S449" t="str">
        <f>Demanda_Interna[[#This Row],[Mercado Estado]]&amp;Demanda_Interna[[#This Row],[Estado Silo]]</f>
        <v>ACMT</v>
      </c>
      <c r="T449" s="7">
        <f>Demanda_Interna[[#This Row],[ICMS]]*Demanda_Interna[[#This Row],[Coluna1]]</f>
        <v>1243.2</v>
      </c>
      <c r="U449" t="str">
        <f>INDEX(Produtor_Silo[],MATCH(Demanda_Interna[[#This Row],[Silo]],Produtor_Silo[destino],0),3)</f>
        <v>NOVA MUTUM-MT</v>
      </c>
    </row>
    <row r="450" spans="1:21" x14ac:dyDescent="0.25">
      <c r="A450" t="s">
        <v>1654</v>
      </c>
      <c r="B450">
        <v>1</v>
      </c>
      <c r="C450">
        <v>120236</v>
      </c>
      <c r="D450" t="s">
        <v>1655</v>
      </c>
      <c r="E450" t="s">
        <v>621</v>
      </c>
      <c r="F450">
        <v>1771707</v>
      </c>
      <c r="G450" s="7">
        <v>1771.7070000000001</v>
      </c>
      <c r="H450" t="s">
        <v>705</v>
      </c>
      <c r="I450" s="11">
        <v>2.63E-4</v>
      </c>
      <c r="J450" s="7">
        <v>0.6</v>
      </c>
      <c r="K450" t="s">
        <v>1328</v>
      </c>
      <c r="L450">
        <f>INDEX(Val_Min_CO2[],MATCH(Demanda_Interna[[#This Row],[Variaveis Decisão Transporte Silo-Mercado]],Val_Min_CO2[Variável],0),2)</f>
        <v>0</v>
      </c>
      <c r="M450">
        <f>INDEX(Val_min_Custo[],MATCH(Demanda_Interna[[#This Row],[Variaveis Decisão Transporte Silo-Mercado]],Val_min_Custo[Variável],0),2)</f>
        <v>0</v>
      </c>
      <c r="N450">
        <f>INDEX(ITERAC3[],MATCH(Demanda_Interna[[#This Row],[Variaveis Decisão Transporte Silo-Mercado]],ITERAC3[Variável],0),2)</f>
        <v>0</v>
      </c>
      <c r="O450">
        <f>INDEX(ITERAC6[],MATCH(Demanda_Interna[[#This Row],[Variaveis Decisão Transporte Silo-Mercado]],ITERAC6[Variável],0),2)</f>
        <v>0</v>
      </c>
      <c r="P450">
        <v>1.1200000000000001</v>
      </c>
      <c r="Q450" t="str">
        <f>Demanda_Interna[[#This Row],[Mercado]]&amp;Demanda_Interna[[#This Row],[Periodo]]</f>
        <v>Acre1</v>
      </c>
      <c r="R450">
        <v>1110</v>
      </c>
      <c r="S450" t="str">
        <f>Demanda_Interna[[#This Row],[Mercado Estado]]&amp;Demanda_Interna[[#This Row],[Estado Silo]]</f>
        <v>ACMT</v>
      </c>
      <c r="T450" s="7">
        <f>Demanda_Interna[[#This Row],[ICMS]]*Demanda_Interna[[#This Row],[Coluna1]]</f>
        <v>1243.2</v>
      </c>
      <c r="U450" t="str">
        <f>INDEX(Produtor_Silo[],MATCH(Demanda_Interna[[#This Row],[Silo]],Produtor_Silo[destino],0),3)</f>
        <v>NOVA MUTUM-MT</v>
      </c>
    </row>
    <row r="451" spans="1:21" x14ac:dyDescent="0.25">
      <c r="A451" t="s">
        <v>1654</v>
      </c>
      <c r="B451">
        <v>1</v>
      </c>
      <c r="C451">
        <v>120236</v>
      </c>
      <c r="D451" t="s">
        <v>1655</v>
      </c>
      <c r="E451" t="s">
        <v>622</v>
      </c>
      <c r="F451">
        <v>1826377</v>
      </c>
      <c r="G451" s="7">
        <v>1826.377</v>
      </c>
      <c r="H451" t="s">
        <v>705</v>
      </c>
      <c r="I451" s="11">
        <v>2.63E-4</v>
      </c>
      <c r="J451" s="7">
        <v>0.6</v>
      </c>
      <c r="K451" t="s">
        <v>1344</v>
      </c>
      <c r="L451">
        <f>INDEX(Val_Min_CO2[],MATCH(Demanda_Interna[[#This Row],[Variaveis Decisão Transporte Silo-Mercado]],Val_Min_CO2[Variável],0),2)</f>
        <v>0</v>
      </c>
      <c r="M451">
        <f>INDEX(Val_min_Custo[],MATCH(Demanda_Interna[[#This Row],[Variaveis Decisão Transporte Silo-Mercado]],Val_min_Custo[Variável],0),2)</f>
        <v>0</v>
      </c>
      <c r="N451">
        <f>INDEX(ITERAC3[],MATCH(Demanda_Interna[[#This Row],[Variaveis Decisão Transporte Silo-Mercado]],ITERAC3[Variável],0),2)</f>
        <v>0</v>
      </c>
      <c r="O451">
        <f>INDEX(ITERAC6[],MATCH(Demanda_Interna[[#This Row],[Variaveis Decisão Transporte Silo-Mercado]],ITERAC6[Variável],0),2)</f>
        <v>0</v>
      </c>
      <c r="P451">
        <v>1.1200000000000001</v>
      </c>
      <c r="Q451" t="str">
        <f>Demanda_Interna[[#This Row],[Mercado]]&amp;Demanda_Interna[[#This Row],[Periodo]]</f>
        <v>Acre1</v>
      </c>
      <c r="R451">
        <v>1110</v>
      </c>
      <c r="S451" t="str">
        <f>Demanda_Interna[[#This Row],[Mercado Estado]]&amp;Demanda_Interna[[#This Row],[Estado Silo]]</f>
        <v>ACMT</v>
      </c>
      <c r="T451" s="7">
        <f>Demanda_Interna[[#This Row],[ICMS]]*Demanda_Interna[[#This Row],[Coluna1]]</f>
        <v>1243.2</v>
      </c>
      <c r="U451" t="str">
        <f>INDEX(Produtor_Silo[],MATCH(Demanda_Interna[[#This Row],[Silo]],Produtor_Silo[destino],0),3)</f>
        <v>NOVA MUTUM-MT</v>
      </c>
    </row>
    <row r="452" spans="1:21" x14ac:dyDescent="0.25">
      <c r="A452" t="s">
        <v>1654</v>
      </c>
      <c r="B452">
        <v>1</v>
      </c>
      <c r="C452">
        <v>120236</v>
      </c>
      <c r="D452" t="s">
        <v>1655</v>
      </c>
      <c r="E452" t="s">
        <v>623</v>
      </c>
      <c r="F452">
        <v>1944673</v>
      </c>
      <c r="G452" s="7">
        <v>1944.673</v>
      </c>
      <c r="H452" t="s">
        <v>705</v>
      </c>
      <c r="I452" s="11">
        <v>2.63E-4</v>
      </c>
      <c r="J452" s="7">
        <v>0.6</v>
      </c>
      <c r="K452" t="s">
        <v>1360</v>
      </c>
      <c r="L452">
        <f>INDEX(Val_Min_CO2[],MATCH(Demanda_Interna[[#This Row],[Variaveis Decisão Transporte Silo-Mercado]],Val_Min_CO2[Variável],0),2)</f>
        <v>0</v>
      </c>
      <c r="M452">
        <f>INDEX(Val_min_Custo[],MATCH(Demanda_Interna[[#This Row],[Variaveis Decisão Transporte Silo-Mercado]],Val_min_Custo[Variável],0),2)</f>
        <v>0</v>
      </c>
      <c r="N452">
        <f>INDEX(ITERAC3[],MATCH(Demanda_Interna[[#This Row],[Variaveis Decisão Transporte Silo-Mercado]],ITERAC3[Variável],0),2)</f>
        <v>0</v>
      </c>
      <c r="O452">
        <f>INDEX(ITERAC6[],MATCH(Demanda_Interna[[#This Row],[Variaveis Decisão Transporte Silo-Mercado]],ITERAC6[Variável],0),2)</f>
        <v>0</v>
      </c>
      <c r="P452">
        <v>1.1200000000000001</v>
      </c>
      <c r="Q452" t="str">
        <f>Demanda_Interna[[#This Row],[Mercado]]&amp;Demanda_Interna[[#This Row],[Periodo]]</f>
        <v>Acre1</v>
      </c>
      <c r="R452">
        <v>1110</v>
      </c>
      <c r="S452" t="str">
        <f>Demanda_Interna[[#This Row],[Mercado Estado]]&amp;Demanda_Interna[[#This Row],[Estado Silo]]</f>
        <v>ACMT</v>
      </c>
      <c r="T452" s="7">
        <f>Demanda_Interna[[#This Row],[ICMS]]*Demanda_Interna[[#This Row],[Coluna1]]</f>
        <v>1243.2</v>
      </c>
      <c r="U452" t="str">
        <f>INDEX(Produtor_Silo[],MATCH(Demanda_Interna[[#This Row],[Silo]],Produtor_Silo[destino],0),3)</f>
        <v>NOVA UBIRATÃ-MT</v>
      </c>
    </row>
    <row r="453" spans="1:21" x14ac:dyDescent="0.25">
      <c r="A453" t="s">
        <v>1654</v>
      </c>
      <c r="B453">
        <v>1</v>
      </c>
      <c r="C453">
        <v>120236</v>
      </c>
      <c r="D453" t="s">
        <v>1655</v>
      </c>
      <c r="E453" t="s">
        <v>624</v>
      </c>
      <c r="F453">
        <v>1958848</v>
      </c>
      <c r="G453" s="7">
        <v>1958.848</v>
      </c>
      <c r="H453" t="s">
        <v>705</v>
      </c>
      <c r="I453" s="11">
        <v>2.63E-4</v>
      </c>
      <c r="J453" s="7">
        <v>0.6</v>
      </c>
      <c r="K453" t="s">
        <v>1376</v>
      </c>
      <c r="L453">
        <f>INDEX(Val_Min_CO2[],MATCH(Demanda_Interna[[#This Row],[Variaveis Decisão Transporte Silo-Mercado]],Val_Min_CO2[Variável],0),2)</f>
        <v>0</v>
      </c>
      <c r="M453">
        <f>INDEX(Val_min_Custo[],MATCH(Demanda_Interna[[#This Row],[Variaveis Decisão Transporte Silo-Mercado]],Val_min_Custo[Variável],0),2)</f>
        <v>0</v>
      </c>
      <c r="N453">
        <f>INDEX(ITERAC3[],MATCH(Demanda_Interna[[#This Row],[Variaveis Decisão Transporte Silo-Mercado]],ITERAC3[Variável],0),2)</f>
        <v>0</v>
      </c>
      <c r="O453">
        <f>INDEX(ITERAC6[],MATCH(Demanda_Interna[[#This Row],[Variaveis Decisão Transporte Silo-Mercado]],ITERAC6[Variável],0),2)</f>
        <v>0</v>
      </c>
      <c r="P453">
        <v>1.1200000000000001</v>
      </c>
      <c r="Q453" t="str">
        <f>Demanda_Interna[[#This Row],[Mercado]]&amp;Demanda_Interna[[#This Row],[Periodo]]</f>
        <v>Acre1</v>
      </c>
      <c r="R453">
        <v>1110</v>
      </c>
      <c r="S453" t="str">
        <f>Demanda_Interna[[#This Row],[Mercado Estado]]&amp;Demanda_Interna[[#This Row],[Estado Silo]]</f>
        <v>ACMT</v>
      </c>
      <c r="T453" s="7">
        <f>Demanda_Interna[[#This Row],[ICMS]]*Demanda_Interna[[#This Row],[Coluna1]]</f>
        <v>1243.2</v>
      </c>
      <c r="U453" t="str">
        <f>INDEX(Produtor_Silo[],MATCH(Demanda_Interna[[#This Row],[Silo]],Produtor_Silo[destino],0),3)</f>
        <v>NOVA UBIRATÃ-MT</v>
      </c>
    </row>
    <row r="454" spans="1:21" x14ac:dyDescent="0.25">
      <c r="A454" t="s">
        <v>1654</v>
      </c>
      <c r="B454">
        <v>1</v>
      </c>
      <c r="C454">
        <v>120236</v>
      </c>
      <c r="D454" t="s">
        <v>1655</v>
      </c>
      <c r="E454" t="s">
        <v>625</v>
      </c>
      <c r="F454">
        <v>2057062</v>
      </c>
      <c r="G454" s="7">
        <v>2057.0619999999999</v>
      </c>
      <c r="H454" t="s">
        <v>705</v>
      </c>
      <c r="I454" s="11">
        <v>2.63E-4</v>
      </c>
      <c r="J454" s="7">
        <v>0.6</v>
      </c>
      <c r="K454" t="s">
        <v>1392</v>
      </c>
      <c r="L454">
        <f>INDEX(Val_Min_CO2[],MATCH(Demanda_Interna[[#This Row],[Variaveis Decisão Transporte Silo-Mercado]],Val_Min_CO2[Variável],0),2)</f>
        <v>0</v>
      </c>
      <c r="M454">
        <f>INDEX(Val_min_Custo[],MATCH(Demanda_Interna[[#This Row],[Variaveis Decisão Transporte Silo-Mercado]],Val_min_Custo[Variável],0),2)</f>
        <v>0</v>
      </c>
      <c r="N454">
        <f>INDEX(ITERAC3[],MATCH(Demanda_Interna[[#This Row],[Variaveis Decisão Transporte Silo-Mercado]],ITERAC3[Variável],0),2)</f>
        <v>0</v>
      </c>
      <c r="O454">
        <f>INDEX(ITERAC6[],MATCH(Demanda_Interna[[#This Row],[Variaveis Decisão Transporte Silo-Mercado]],ITERAC6[Variável],0),2)</f>
        <v>0</v>
      </c>
      <c r="P454">
        <v>1.1200000000000001</v>
      </c>
      <c r="Q454" t="str">
        <f>Demanda_Interna[[#This Row],[Mercado]]&amp;Demanda_Interna[[#This Row],[Periodo]]</f>
        <v>Acre1</v>
      </c>
      <c r="R454">
        <v>1110</v>
      </c>
      <c r="S454" t="str">
        <f>Demanda_Interna[[#This Row],[Mercado Estado]]&amp;Demanda_Interna[[#This Row],[Estado Silo]]</f>
        <v>ACMT</v>
      </c>
      <c r="T454" s="7">
        <f>Demanda_Interna[[#This Row],[ICMS]]*Demanda_Interna[[#This Row],[Coluna1]]</f>
        <v>1243.2</v>
      </c>
      <c r="U454" t="str">
        <f>INDEX(Produtor_Silo[],MATCH(Demanda_Interna[[#This Row],[Silo]],Produtor_Silo[destino],0),3)</f>
        <v>NOVA UBIRATÃ-MT</v>
      </c>
    </row>
    <row r="455" spans="1:21" x14ac:dyDescent="0.25">
      <c r="A455" t="s">
        <v>1654</v>
      </c>
      <c r="B455">
        <v>1</v>
      </c>
      <c r="C455">
        <v>120236</v>
      </c>
      <c r="D455" t="s">
        <v>1655</v>
      </c>
      <c r="E455" t="s">
        <v>641</v>
      </c>
      <c r="F455">
        <v>3227810</v>
      </c>
      <c r="G455" s="7">
        <v>3227.81</v>
      </c>
      <c r="H455" t="s">
        <v>720</v>
      </c>
      <c r="I455" s="11">
        <v>2.63E-4</v>
      </c>
      <c r="J455" s="7">
        <v>0.6</v>
      </c>
      <c r="K455" t="s">
        <v>1408</v>
      </c>
      <c r="L455">
        <f>INDEX(Val_Min_CO2[],MATCH(Demanda_Interna[[#This Row],[Variaveis Decisão Transporte Silo-Mercado]],Val_Min_CO2[Variável],0),2)</f>
        <v>0</v>
      </c>
      <c r="M455">
        <f>INDEX(Val_min_Custo[],MATCH(Demanda_Interna[[#This Row],[Variaveis Decisão Transporte Silo-Mercado]],Val_min_Custo[Variável],0),2)</f>
        <v>0</v>
      </c>
      <c r="N455">
        <f>INDEX(ITERAC3[],MATCH(Demanda_Interna[[#This Row],[Variaveis Decisão Transporte Silo-Mercado]],ITERAC3[Variável],0),2)</f>
        <v>0</v>
      </c>
      <c r="O455">
        <f>INDEX(ITERAC6[],MATCH(Demanda_Interna[[#This Row],[Variaveis Decisão Transporte Silo-Mercado]],ITERAC6[Variável],0),2)</f>
        <v>0</v>
      </c>
      <c r="P455">
        <v>1.1200000000000001</v>
      </c>
      <c r="Q455" t="str">
        <f>Demanda_Interna[[#This Row],[Mercado]]&amp;Demanda_Interna[[#This Row],[Periodo]]</f>
        <v>Acre1</v>
      </c>
      <c r="R455">
        <v>1110</v>
      </c>
      <c r="S455" t="str">
        <f>Demanda_Interna[[#This Row],[Mercado Estado]]&amp;Demanda_Interna[[#This Row],[Estado Silo]]</f>
        <v>ACMG</v>
      </c>
      <c r="T455" s="7">
        <f>Demanda_Interna[[#This Row],[ICMS]]*Demanda_Interna[[#This Row],[Coluna1]]</f>
        <v>1243.2</v>
      </c>
      <c r="U455" t="str">
        <f>INDEX(Produtor_Silo[],MATCH(Demanda_Interna[[#This Row],[Silo]],Produtor_Silo[destino],0),3)</f>
        <v>PATOS DE MINAS-MG</v>
      </c>
    </row>
    <row r="456" spans="1:21" x14ac:dyDescent="0.25">
      <c r="A456" t="s">
        <v>1654</v>
      </c>
      <c r="B456">
        <v>1</v>
      </c>
      <c r="C456">
        <v>120236</v>
      </c>
      <c r="D456" t="s">
        <v>1655</v>
      </c>
      <c r="E456" t="s">
        <v>642</v>
      </c>
      <c r="F456">
        <v>3217704</v>
      </c>
      <c r="G456" s="7">
        <v>3217.7040000000002</v>
      </c>
      <c r="H456" t="s">
        <v>720</v>
      </c>
      <c r="I456" s="11">
        <v>2.63E-4</v>
      </c>
      <c r="J456" s="7">
        <v>0.6</v>
      </c>
      <c r="K456" t="s">
        <v>1424</v>
      </c>
      <c r="L456">
        <f>INDEX(Val_Min_CO2[],MATCH(Demanda_Interna[[#This Row],[Variaveis Decisão Transporte Silo-Mercado]],Val_Min_CO2[Variável],0),2)</f>
        <v>0</v>
      </c>
      <c r="M456">
        <f>INDEX(Val_min_Custo[],MATCH(Demanda_Interna[[#This Row],[Variaveis Decisão Transporte Silo-Mercado]],Val_min_Custo[Variável],0),2)</f>
        <v>0</v>
      </c>
      <c r="N456">
        <f>INDEX(ITERAC3[],MATCH(Demanda_Interna[[#This Row],[Variaveis Decisão Transporte Silo-Mercado]],ITERAC3[Variável],0),2)</f>
        <v>0</v>
      </c>
      <c r="O456">
        <f>INDEX(ITERAC6[],MATCH(Demanda_Interna[[#This Row],[Variaveis Decisão Transporte Silo-Mercado]],ITERAC6[Variável],0),2)</f>
        <v>0</v>
      </c>
      <c r="P456">
        <v>1.1200000000000001</v>
      </c>
      <c r="Q456" t="str">
        <f>Demanda_Interna[[#This Row],[Mercado]]&amp;Demanda_Interna[[#This Row],[Periodo]]</f>
        <v>Acre1</v>
      </c>
      <c r="R456">
        <v>1110</v>
      </c>
      <c r="S456" t="str">
        <f>Demanda_Interna[[#This Row],[Mercado Estado]]&amp;Demanda_Interna[[#This Row],[Estado Silo]]</f>
        <v>ACMG</v>
      </c>
      <c r="T456" s="7">
        <f>Demanda_Interna[[#This Row],[ICMS]]*Demanda_Interna[[#This Row],[Coluna1]]</f>
        <v>1243.2</v>
      </c>
      <c r="U456" t="str">
        <f>INDEX(Produtor_Silo[],MATCH(Demanda_Interna[[#This Row],[Silo]],Produtor_Silo[destino],0),3)</f>
        <v>PATOS DE MINAS-MG</v>
      </c>
    </row>
    <row r="457" spans="1:21" x14ac:dyDescent="0.25">
      <c r="A457" t="s">
        <v>1654</v>
      </c>
      <c r="B457">
        <v>1</v>
      </c>
      <c r="C457">
        <v>120236</v>
      </c>
      <c r="D457" t="s">
        <v>1655</v>
      </c>
      <c r="E457" t="s">
        <v>643</v>
      </c>
      <c r="F457">
        <v>3255349</v>
      </c>
      <c r="G457" s="7">
        <v>3255.3490000000002</v>
      </c>
      <c r="H457" t="s">
        <v>720</v>
      </c>
      <c r="I457" s="11">
        <v>2.63E-4</v>
      </c>
      <c r="J457" s="7">
        <v>0.6</v>
      </c>
      <c r="K457" t="s">
        <v>1440</v>
      </c>
      <c r="L457">
        <f>INDEX(Val_Min_CO2[],MATCH(Demanda_Interna[[#This Row],[Variaveis Decisão Transporte Silo-Mercado]],Val_Min_CO2[Variável],0),2)</f>
        <v>0</v>
      </c>
      <c r="M457">
        <f>INDEX(Val_min_Custo[],MATCH(Demanda_Interna[[#This Row],[Variaveis Decisão Transporte Silo-Mercado]],Val_min_Custo[Variável],0),2)</f>
        <v>0</v>
      </c>
      <c r="N457">
        <f>INDEX(ITERAC3[],MATCH(Demanda_Interna[[#This Row],[Variaveis Decisão Transporte Silo-Mercado]],ITERAC3[Variável],0),2)</f>
        <v>0</v>
      </c>
      <c r="O457">
        <f>INDEX(ITERAC6[],MATCH(Demanda_Interna[[#This Row],[Variaveis Decisão Transporte Silo-Mercado]],ITERAC6[Variável],0),2)</f>
        <v>0</v>
      </c>
      <c r="P457">
        <v>1.1200000000000001</v>
      </c>
      <c r="Q457" t="str">
        <f>Demanda_Interna[[#This Row],[Mercado]]&amp;Demanda_Interna[[#This Row],[Periodo]]</f>
        <v>Acre1</v>
      </c>
      <c r="R457">
        <v>1110</v>
      </c>
      <c r="S457" t="str">
        <f>Demanda_Interna[[#This Row],[Mercado Estado]]&amp;Demanda_Interna[[#This Row],[Estado Silo]]</f>
        <v>ACMG</v>
      </c>
      <c r="T457" s="7">
        <f>Demanda_Interna[[#This Row],[ICMS]]*Demanda_Interna[[#This Row],[Coluna1]]</f>
        <v>1243.2</v>
      </c>
      <c r="U457" t="str">
        <f>INDEX(Produtor_Silo[],MATCH(Demanda_Interna[[#This Row],[Silo]],Produtor_Silo[destino],0),3)</f>
        <v>PATOS DE MINAS-MG</v>
      </c>
    </row>
    <row r="458" spans="1:21" x14ac:dyDescent="0.25">
      <c r="A458" t="s">
        <v>1654</v>
      </c>
      <c r="B458">
        <v>1</v>
      </c>
      <c r="C458">
        <v>120236</v>
      </c>
      <c r="D458" t="s">
        <v>1655</v>
      </c>
      <c r="E458" t="s">
        <v>632</v>
      </c>
      <c r="F458">
        <v>2687685</v>
      </c>
      <c r="G458" s="7">
        <v>2687.6849999999999</v>
      </c>
      <c r="H458" t="s">
        <v>718</v>
      </c>
      <c r="I458" s="11">
        <v>2.63E-4</v>
      </c>
      <c r="J458" s="7">
        <v>0.6</v>
      </c>
      <c r="K458" t="s">
        <v>1456</v>
      </c>
      <c r="L458">
        <f>INDEX(Val_Min_CO2[],MATCH(Demanda_Interna[[#This Row],[Variaveis Decisão Transporte Silo-Mercado]],Val_Min_CO2[Variável],0),2)</f>
        <v>0</v>
      </c>
      <c r="M458">
        <f>INDEX(Val_min_Custo[],MATCH(Demanda_Interna[[#This Row],[Variaveis Decisão Transporte Silo-Mercado]],Val_min_Custo[Variável],0),2)</f>
        <v>0</v>
      </c>
      <c r="N458">
        <f>INDEX(ITERAC3[],MATCH(Demanda_Interna[[#This Row],[Variaveis Decisão Transporte Silo-Mercado]],ITERAC3[Variável],0),2)</f>
        <v>0</v>
      </c>
      <c r="O458">
        <f>INDEX(ITERAC6[],MATCH(Demanda_Interna[[#This Row],[Variaveis Decisão Transporte Silo-Mercado]],ITERAC6[Variável],0),2)</f>
        <v>0</v>
      </c>
      <c r="P458">
        <v>1.1200000000000001</v>
      </c>
      <c r="Q458" t="str">
        <f>Demanda_Interna[[#This Row],[Mercado]]&amp;Demanda_Interna[[#This Row],[Periodo]]</f>
        <v>Acre1</v>
      </c>
      <c r="R458">
        <v>1110</v>
      </c>
      <c r="S458" t="str">
        <f>Demanda_Interna[[#This Row],[Mercado Estado]]&amp;Demanda_Interna[[#This Row],[Estado Silo]]</f>
        <v>ACGO</v>
      </c>
      <c r="T458" s="7">
        <f>Demanda_Interna[[#This Row],[ICMS]]*Demanda_Interna[[#This Row],[Coluna1]]</f>
        <v>1243.2</v>
      </c>
      <c r="U458" t="str">
        <f>INDEX(Produtor_Silo[],MATCH(Demanda_Interna[[#This Row],[Silo]],Produtor_Silo[destino],0),3)</f>
        <v>RIO VERDE-GO</v>
      </c>
    </row>
    <row r="459" spans="1:21" x14ac:dyDescent="0.25">
      <c r="A459" t="s">
        <v>1654</v>
      </c>
      <c r="B459">
        <v>1</v>
      </c>
      <c r="C459">
        <v>120236</v>
      </c>
      <c r="D459" t="s">
        <v>1655</v>
      </c>
      <c r="E459" t="s">
        <v>633</v>
      </c>
      <c r="F459">
        <v>2687115</v>
      </c>
      <c r="G459" s="7">
        <v>2687.1149999999998</v>
      </c>
      <c r="H459" t="s">
        <v>718</v>
      </c>
      <c r="I459" s="11">
        <v>2.63E-4</v>
      </c>
      <c r="J459" s="7">
        <v>0.6</v>
      </c>
      <c r="K459" t="s">
        <v>1472</v>
      </c>
      <c r="L459">
        <f>INDEX(Val_Min_CO2[],MATCH(Demanda_Interna[[#This Row],[Variaveis Decisão Transporte Silo-Mercado]],Val_Min_CO2[Variável],0),2)</f>
        <v>0</v>
      </c>
      <c r="M459">
        <f>INDEX(Val_min_Custo[],MATCH(Demanda_Interna[[#This Row],[Variaveis Decisão Transporte Silo-Mercado]],Val_min_Custo[Variável],0),2)</f>
        <v>0</v>
      </c>
      <c r="N459">
        <f>INDEX(ITERAC3[],MATCH(Demanda_Interna[[#This Row],[Variaveis Decisão Transporte Silo-Mercado]],ITERAC3[Variável],0),2)</f>
        <v>0</v>
      </c>
      <c r="O459">
        <f>INDEX(ITERAC6[],MATCH(Demanda_Interna[[#This Row],[Variaveis Decisão Transporte Silo-Mercado]],ITERAC6[Variável],0),2)</f>
        <v>0</v>
      </c>
      <c r="P459">
        <v>1.1200000000000001</v>
      </c>
      <c r="Q459" t="str">
        <f>Demanda_Interna[[#This Row],[Mercado]]&amp;Demanda_Interna[[#This Row],[Periodo]]</f>
        <v>Acre1</v>
      </c>
      <c r="R459">
        <v>1110</v>
      </c>
      <c r="S459" t="str">
        <f>Demanda_Interna[[#This Row],[Mercado Estado]]&amp;Demanda_Interna[[#This Row],[Estado Silo]]</f>
        <v>ACGO</v>
      </c>
      <c r="T459" s="7">
        <f>Demanda_Interna[[#This Row],[ICMS]]*Demanda_Interna[[#This Row],[Coluna1]]</f>
        <v>1243.2</v>
      </c>
      <c r="U459" t="str">
        <f>INDEX(Produtor_Silo[],MATCH(Demanda_Interna[[#This Row],[Silo]],Produtor_Silo[destino],0),3)</f>
        <v>RIO VERDE-GO</v>
      </c>
    </row>
    <row r="460" spans="1:21" x14ac:dyDescent="0.25">
      <c r="A460" t="s">
        <v>1654</v>
      </c>
      <c r="B460">
        <v>1</v>
      </c>
      <c r="C460">
        <v>120236</v>
      </c>
      <c r="D460" t="s">
        <v>1655</v>
      </c>
      <c r="E460" t="s">
        <v>634</v>
      </c>
      <c r="F460">
        <v>2755351</v>
      </c>
      <c r="G460" s="7">
        <v>2755.3510000000001</v>
      </c>
      <c r="H460" t="s">
        <v>718</v>
      </c>
      <c r="I460" s="11">
        <v>2.63E-4</v>
      </c>
      <c r="J460" s="7">
        <v>0.6</v>
      </c>
      <c r="K460" t="s">
        <v>1488</v>
      </c>
      <c r="L460">
        <f>INDEX(Val_Min_CO2[],MATCH(Demanda_Interna[[#This Row],[Variaveis Decisão Transporte Silo-Mercado]],Val_Min_CO2[Variável],0),2)</f>
        <v>0</v>
      </c>
      <c r="M460">
        <f>INDEX(Val_min_Custo[],MATCH(Demanda_Interna[[#This Row],[Variaveis Decisão Transporte Silo-Mercado]],Val_min_Custo[Variável],0),2)</f>
        <v>0</v>
      </c>
      <c r="N460">
        <f>INDEX(ITERAC3[],MATCH(Demanda_Interna[[#This Row],[Variaveis Decisão Transporte Silo-Mercado]],ITERAC3[Variável],0),2)</f>
        <v>0</v>
      </c>
      <c r="O460">
        <f>INDEX(ITERAC6[],MATCH(Demanda_Interna[[#This Row],[Variaveis Decisão Transporte Silo-Mercado]],ITERAC6[Variável],0),2)</f>
        <v>0</v>
      </c>
      <c r="P460">
        <v>1.1200000000000001</v>
      </c>
      <c r="Q460" t="str">
        <f>Demanda_Interna[[#This Row],[Mercado]]&amp;Demanda_Interna[[#This Row],[Periodo]]</f>
        <v>Acre1</v>
      </c>
      <c r="R460">
        <v>1110</v>
      </c>
      <c r="S460" t="str">
        <f>Demanda_Interna[[#This Row],[Mercado Estado]]&amp;Demanda_Interna[[#This Row],[Estado Silo]]</f>
        <v>ACGO</v>
      </c>
      <c r="T460" s="7">
        <f>Demanda_Interna[[#This Row],[ICMS]]*Demanda_Interna[[#This Row],[Coluna1]]</f>
        <v>1243.2</v>
      </c>
      <c r="U460" t="str">
        <f>INDEX(Produtor_Silo[],MATCH(Demanda_Interna[[#This Row],[Silo]],Produtor_Silo[destino],0),3)</f>
        <v>RIO VERDE-GO</v>
      </c>
    </row>
    <row r="461" spans="1:21" x14ac:dyDescent="0.25">
      <c r="A461" t="s">
        <v>1654</v>
      </c>
      <c r="B461">
        <v>1</v>
      </c>
      <c r="C461">
        <v>120236</v>
      </c>
      <c r="D461" t="s">
        <v>1655</v>
      </c>
      <c r="E461" t="s">
        <v>626</v>
      </c>
      <c r="F461">
        <v>1946526</v>
      </c>
      <c r="G461" s="7">
        <v>1946.5260000000001</v>
      </c>
      <c r="H461" t="s">
        <v>705</v>
      </c>
      <c r="I461" s="11">
        <v>2.63E-4</v>
      </c>
      <c r="J461" s="7">
        <v>0.6</v>
      </c>
      <c r="K461" t="s">
        <v>1504</v>
      </c>
      <c r="L461">
        <f>INDEX(Val_Min_CO2[],MATCH(Demanda_Interna[[#This Row],[Variaveis Decisão Transporte Silo-Mercado]],Val_Min_CO2[Variável],0),2)</f>
        <v>0</v>
      </c>
      <c r="M461">
        <f>INDEX(Val_min_Custo[],MATCH(Demanda_Interna[[#This Row],[Variaveis Decisão Transporte Silo-Mercado]],Val_min_Custo[Variável],0),2)</f>
        <v>0</v>
      </c>
      <c r="N461">
        <f>INDEX(ITERAC3[],MATCH(Demanda_Interna[[#This Row],[Variaveis Decisão Transporte Silo-Mercado]],ITERAC3[Variável],0),2)</f>
        <v>0</v>
      </c>
      <c r="O461">
        <f>INDEX(ITERAC6[],MATCH(Demanda_Interna[[#This Row],[Variaveis Decisão Transporte Silo-Mercado]],ITERAC6[Variável],0),2)</f>
        <v>0</v>
      </c>
      <c r="P461">
        <v>1.1200000000000001</v>
      </c>
      <c r="Q461" t="str">
        <f>Demanda_Interna[[#This Row],[Mercado]]&amp;Demanda_Interna[[#This Row],[Periodo]]</f>
        <v>Acre1</v>
      </c>
      <c r="R461">
        <v>1110</v>
      </c>
      <c r="S461" t="str">
        <f>Demanda_Interna[[#This Row],[Mercado Estado]]&amp;Demanda_Interna[[#This Row],[Estado Silo]]</f>
        <v>ACMT</v>
      </c>
      <c r="T461" s="7">
        <f>Demanda_Interna[[#This Row],[ICMS]]*Demanda_Interna[[#This Row],[Coluna1]]</f>
        <v>1243.2</v>
      </c>
      <c r="U461" t="str">
        <f>INDEX(Produtor_Silo[],MATCH(Demanda_Interna[[#This Row],[Silo]],Produtor_Silo[destino],0),3)</f>
        <v>SORRISO-MT</v>
      </c>
    </row>
    <row r="462" spans="1:21" x14ac:dyDescent="0.25">
      <c r="A462" t="s">
        <v>1654</v>
      </c>
      <c r="B462">
        <v>1</v>
      </c>
      <c r="C462">
        <v>120236</v>
      </c>
      <c r="D462" t="s">
        <v>1655</v>
      </c>
      <c r="E462" t="s">
        <v>627</v>
      </c>
      <c r="F462">
        <v>1918528</v>
      </c>
      <c r="G462" s="7">
        <v>1918.528</v>
      </c>
      <c r="H462" t="s">
        <v>705</v>
      </c>
      <c r="I462" s="11">
        <v>2.63E-4</v>
      </c>
      <c r="J462" s="7">
        <v>0.6</v>
      </c>
      <c r="K462" t="s">
        <v>1520</v>
      </c>
      <c r="L462">
        <f>INDEX(Val_Min_CO2[],MATCH(Demanda_Interna[[#This Row],[Variaveis Decisão Transporte Silo-Mercado]],Val_Min_CO2[Variável],0),2)</f>
        <v>0</v>
      </c>
      <c r="M462">
        <f>INDEX(Val_min_Custo[],MATCH(Demanda_Interna[[#This Row],[Variaveis Decisão Transporte Silo-Mercado]],Val_min_Custo[Variável],0),2)</f>
        <v>0</v>
      </c>
      <c r="N462">
        <f>INDEX(ITERAC3[],MATCH(Demanda_Interna[[#This Row],[Variaveis Decisão Transporte Silo-Mercado]],ITERAC3[Variável],0),2)</f>
        <v>0</v>
      </c>
      <c r="O462">
        <f>INDEX(ITERAC6[],MATCH(Demanda_Interna[[#This Row],[Variaveis Decisão Transporte Silo-Mercado]],ITERAC6[Variável],0),2)</f>
        <v>0</v>
      </c>
      <c r="P462">
        <v>1.1200000000000001</v>
      </c>
      <c r="Q462" t="str">
        <f>Demanda_Interna[[#This Row],[Mercado]]&amp;Demanda_Interna[[#This Row],[Periodo]]</f>
        <v>Acre1</v>
      </c>
      <c r="R462">
        <v>1110</v>
      </c>
      <c r="S462" t="str">
        <f>Demanda_Interna[[#This Row],[Mercado Estado]]&amp;Demanda_Interna[[#This Row],[Estado Silo]]</f>
        <v>ACMT</v>
      </c>
      <c r="T462" s="7">
        <f>Demanda_Interna[[#This Row],[ICMS]]*Demanda_Interna[[#This Row],[Coluna1]]</f>
        <v>1243.2</v>
      </c>
      <c r="U462" t="str">
        <f>INDEX(Produtor_Silo[],MATCH(Demanda_Interna[[#This Row],[Silo]],Produtor_Silo[destino],0),3)</f>
        <v>SORRISO-MT</v>
      </c>
    </row>
    <row r="463" spans="1:21" x14ac:dyDescent="0.25">
      <c r="A463" t="s">
        <v>1654</v>
      </c>
      <c r="B463">
        <v>1</v>
      </c>
      <c r="C463">
        <v>120236</v>
      </c>
      <c r="D463" t="s">
        <v>1655</v>
      </c>
      <c r="E463" t="s">
        <v>628</v>
      </c>
      <c r="F463">
        <v>1948213</v>
      </c>
      <c r="G463" s="7">
        <v>1948.213</v>
      </c>
      <c r="H463" t="s">
        <v>705</v>
      </c>
      <c r="I463" s="11">
        <v>2.63E-4</v>
      </c>
      <c r="J463" s="7">
        <v>0.6</v>
      </c>
      <c r="K463" t="s">
        <v>1536</v>
      </c>
      <c r="L463">
        <f>INDEX(Val_Min_CO2[],MATCH(Demanda_Interna[[#This Row],[Variaveis Decisão Transporte Silo-Mercado]],Val_Min_CO2[Variável],0),2)</f>
        <v>0</v>
      </c>
      <c r="M463">
        <f>INDEX(Val_min_Custo[],MATCH(Demanda_Interna[[#This Row],[Variaveis Decisão Transporte Silo-Mercado]],Val_min_Custo[Variável],0),2)</f>
        <v>0</v>
      </c>
      <c r="N463">
        <f>INDEX(ITERAC3[],MATCH(Demanda_Interna[[#This Row],[Variaveis Decisão Transporte Silo-Mercado]],ITERAC3[Variável],0),2)</f>
        <v>0</v>
      </c>
      <c r="O463">
        <f>INDEX(ITERAC6[],MATCH(Demanda_Interna[[#This Row],[Variaveis Decisão Transporte Silo-Mercado]],ITERAC6[Variável],0),2)</f>
        <v>0</v>
      </c>
      <c r="P463">
        <v>1.1200000000000001</v>
      </c>
      <c r="Q463" t="str">
        <f>Demanda_Interna[[#This Row],[Mercado]]&amp;Demanda_Interna[[#This Row],[Periodo]]</f>
        <v>Acre1</v>
      </c>
      <c r="R463">
        <v>1110</v>
      </c>
      <c r="S463" t="str">
        <f>Demanda_Interna[[#This Row],[Mercado Estado]]&amp;Demanda_Interna[[#This Row],[Estado Silo]]</f>
        <v>ACMT</v>
      </c>
      <c r="T463" s="7">
        <f>Demanda_Interna[[#This Row],[ICMS]]*Demanda_Interna[[#This Row],[Coluna1]]</f>
        <v>1243.2</v>
      </c>
      <c r="U463" t="str">
        <f>INDEX(Produtor_Silo[],MATCH(Demanda_Interna[[#This Row],[Silo]],Produtor_Silo[destino],0),3)</f>
        <v>SORRISO-MT</v>
      </c>
    </row>
    <row r="464" spans="1:21" x14ac:dyDescent="0.25">
      <c r="A464" t="s">
        <v>1654</v>
      </c>
      <c r="B464">
        <v>1</v>
      </c>
      <c r="C464">
        <v>120236</v>
      </c>
      <c r="D464" t="s">
        <v>1655</v>
      </c>
      <c r="E464" t="s">
        <v>650</v>
      </c>
      <c r="F464">
        <v>3289378</v>
      </c>
      <c r="G464" s="7">
        <v>3289.3780000000002</v>
      </c>
      <c r="H464" t="s">
        <v>712</v>
      </c>
      <c r="I464" s="11">
        <v>2.05E-4</v>
      </c>
      <c r="J464" s="7">
        <v>1</v>
      </c>
      <c r="K464" t="s">
        <v>1552</v>
      </c>
      <c r="L464">
        <f>INDEX(Val_Min_CO2[],MATCH(Demanda_Interna[[#This Row],[Variaveis Decisão Transporte Silo-Mercado]],Val_Min_CO2[Variável],0),2)</f>
        <v>0</v>
      </c>
      <c r="M464">
        <f>INDEX(Val_min_Custo[],MATCH(Demanda_Interna[[#This Row],[Variaveis Decisão Transporte Silo-Mercado]],Val_min_Custo[Variável],0),2)</f>
        <v>0</v>
      </c>
      <c r="N464">
        <f>INDEX(ITERAC3[],MATCH(Demanda_Interna[[#This Row],[Variaveis Decisão Transporte Silo-Mercado]],ITERAC3[Variável],0),2)</f>
        <v>0</v>
      </c>
      <c r="O464">
        <f>INDEX(ITERAC6[],MATCH(Demanda_Interna[[#This Row],[Variaveis Decisão Transporte Silo-Mercado]],ITERAC6[Variável],0),2)</f>
        <v>0</v>
      </c>
      <c r="P464">
        <v>1.1200000000000001</v>
      </c>
      <c r="Q464" t="str">
        <f>Demanda_Interna[[#This Row],[Mercado]]&amp;Demanda_Interna[[#This Row],[Periodo]]</f>
        <v>Acre1</v>
      </c>
      <c r="R464">
        <v>1110</v>
      </c>
      <c r="S464" t="str">
        <f>Demanda_Interna[[#This Row],[Mercado Estado]]&amp;Demanda_Interna[[#This Row],[Estado Silo]]</f>
        <v>ACPR</v>
      </c>
      <c r="T464" s="7">
        <f>Demanda_Interna[[#This Row],[ICMS]]*Demanda_Interna[[#This Row],[Coluna1]]</f>
        <v>1243.2</v>
      </c>
      <c r="U464" t="str">
        <f>INDEX(Produtor_Silo[],MATCH(Demanda_Interna[[#This Row],[Silo]],Produtor_Silo[destino],0),3)</f>
        <v>TOLEDO-PR</v>
      </c>
    </row>
    <row r="465" spans="1:21" x14ac:dyDescent="0.25">
      <c r="A465" t="s">
        <v>1654</v>
      </c>
      <c r="B465">
        <v>1</v>
      </c>
      <c r="C465">
        <v>120236</v>
      </c>
      <c r="D465" t="s">
        <v>1655</v>
      </c>
      <c r="E465" t="s">
        <v>651</v>
      </c>
      <c r="F465">
        <v>3289994</v>
      </c>
      <c r="G465" s="7">
        <v>3289.9940000000001</v>
      </c>
      <c r="H465" t="s">
        <v>712</v>
      </c>
      <c r="I465" s="11">
        <v>2.05E-4</v>
      </c>
      <c r="J465" s="7">
        <v>1</v>
      </c>
      <c r="K465" t="s">
        <v>1568</v>
      </c>
      <c r="L465">
        <f>INDEX(Val_Min_CO2[],MATCH(Demanda_Interna[[#This Row],[Variaveis Decisão Transporte Silo-Mercado]],Val_Min_CO2[Variável],0),2)</f>
        <v>0</v>
      </c>
      <c r="M465">
        <f>INDEX(Val_min_Custo[],MATCH(Demanda_Interna[[#This Row],[Variaveis Decisão Transporte Silo-Mercado]],Val_min_Custo[Variável],0),2)</f>
        <v>0</v>
      </c>
      <c r="N465">
        <f>INDEX(ITERAC3[],MATCH(Demanda_Interna[[#This Row],[Variaveis Decisão Transporte Silo-Mercado]],ITERAC3[Variável],0),2)</f>
        <v>0</v>
      </c>
      <c r="O465">
        <f>INDEX(ITERAC6[],MATCH(Demanda_Interna[[#This Row],[Variaveis Decisão Transporte Silo-Mercado]],ITERAC6[Variável],0),2)</f>
        <v>0</v>
      </c>
      <c r="P465">
        <v>1.1200000000000001</v>
      </c>
      <c r="Q465" t="str">
        <f>Demanda_Interna[[#This Row],[Mercado]]&amp;Demanda_Interna[[#This Row],[Periodo]]</f>
        <v>Acre1</v>
      </c>
      <c r="R465">
        <v>1110</v>
      </c>
      <c r="S465" t="str">
        <f>Demanda_Interna[[#This Row],[Mercado Estado]]&amp;Demanda_Interna[[#This Row],[Estado Silo]]</f>
        <v>ACPR</v>
      </c>
      <c r="T465" s="7">
        <f>Demanda_Interna[[#This Row],[ICMS]]*Demanda_Interna[[#This Row],[Coluna1]]</f>
        <v>1243.2</v>
      </c>
      <c r="U465" t="str">
        <f>INDEX(Produtor_Silo[],MATCH(Demanda_Interna[[#This Row],[Silo]],Produtor_Silo[destino],0),3)</f>
        <v>TOLEDO-PR</v>
      </c>
    </row>
    <row r="466" spans="1:21" x14ac:dyDescent="0.25">
      <c r="A466" t="s">
        <v>1654</v>
      </c>
      <c r="B466">
        <v>1</v>
      </c>
      <c r="C466">
        <v>120236</v>
      </c>
      <c r="D466" t="s">
        <v>1655</v>
      </c>
      <c r="E466" t="s">
        <v>652</v>
      </c>
      <c r="F466">
        <v>3277265</v>
      </c>
      <c r="G466" s="7">
        <v>3277.2649999999999</v>
      </c>
      <c r="H466" t="s">
        <v>712</v>
      </c>
      <c r="I466" s="11">
        <v>2.05E-4</v>
      </c>
      <c r="J466" s="7">
        <v>1</v>
      </c>
      <c r="K466" t="s">
        <v>1584</v>
      </c>
      <c r="L466">
        <f>INDEX(Val_Min_CO2[],MATCH(Demanda_Interna[[#This Row],[Variaveis Decisão Transporte Silo-Mercado]],Val_Min_CO2[Variável],0),2)</f>
        <v>0</v>
      </c>
      <c r="M466">
        <f>INDEX(Val_min_Custo[],MATCH(Demanda_Interna[[#This Row],[Variaveis Decisão Transporte Silo-Mercado]],Val_min_Custo[Variável],0),2)</f>
        <v>0</v>
      </c>
      <c r="N466">
        <f>INDEX(ITERAC3[],MATCH(Demanda_Interna[[#This Row],[Variaveis Decisão Transporte Silo-Mercado]],ITERAC3[Variável],0),2)</f>
        <v>0</v>
      </c>
      <c r="O466">
        <f>INDEX(ITERAC6[],MATCH(Demanda_Interna[[#This Row],[Variaveis Decisão Transporte Silo-Mercado]],ITERAC6[Variável],0),2)</f>
        <v>0</v>
      </c>
      <c r="P466">
        <v>1.1200000000000001</v>
      </c>
      <c r="Q466" t="str">
        <f>Demanda_Interna[[#This Row],[Mercado]]&amp;Demanda_Interna[[#This Row],[Periodo]]</f>
        <v>Acre1</v>
      </c>
      <c r="R466">
        <v>1110</v>
      </c>
      <c r="S466" t="str">
        <f>Demanda_Interna[[#This Row],[Mercado Estado]]&amp;Demanda_Interna[[#This Row],[Estado Silo]]</f>
        <v>ACPR</v>
      </c>
      <c r="T466" s="7">
        <f>Demanda_Interna[[#This Row],[ICMS]]*Demanda_Interna[[#This Row],[Coluna1]]</f>
        <v>1243.2</v>
      </c>
      <c r="U466" t="str">
        <f>INDEX(Produtor_Silo[],MATCH(Demanda_Interna[[#This Row],[Silo]],Produtor_Silo[destino],0),3)</f>
        <v>TOLEDO-PR</v>
      </c>
    </row>
    <row r="467" spans="1:21" x14ac:dyDescent="0.25">
      <c r="A467" t="s">
        <v>1654</v>
      </c>
      <c r="B467">
        <v>1</v>
      </c>
      <c r="C467">
        <v>120236</v>
      </c>
      <c r="D467" t="s">
        <v>1655</v>
      </c>
      <c r="E467" t="s">
        <v>644</v>
      </c>
      <c r="F467">
        <v>3028578</v>
      </c>
      <c r="G467" s="7">
        <v>3028.578</v>
      </c>
      <c r="H467" t="s">
        <v>720</v>
      </c>
      <c r="I467" s="11">
        <v>2.63E-4</v>
      </c>
      <c r="J467" s="7">
        <v>0.6</v>
      </c>
      <c r="K467" t="s">
        <v>1600</v>
      </c>
      <c r="L467">
        <f>INDEX(Val_Min_CO2[],MATCH(Demanda_Interna[[#This Row],[Variaveis Decisão Transporte Silo-Mercado]],Val_Min_CO2[Variável],0),2)</f>
        <v>0</v>
      </c>
      <c r="M467">
        <f>INDEX(Val_min_Custo[],MATCH(Demanda_Interna[[#This Row],[Variaveis Decisão Transporte Silo-Mercado]],Val_min_Custo[Variável],0),2)</f>
        <v>0</v>
      </c>
      <c r="N467">
        <f>INDEX(ITERAC3[],MATCH(Demanda_Interna[[#This Row],[Variaveis Decisão Transporte Silo-Mercado]],ITERAC3[Variável],0),2)</f>
        <v>0</v>
      </c>
      <c r="O467">
        <f>INDEX(ITERAC6[],MATCH(Demanda_Interna[[#This Row],[Variaveis Decisão Transporte Silo-Mercado]],ITERAC6[Variável],0),2)</f>
        <v>0</v>
      </c>
      <c r="P467">
        <v>1.1200000000000001</v>
      </c>
      <c r="Q467" t="str">
        <f>Demanda_Interna[[#This Row],[Mercado]]&amp;Demanda_Interna[[#This Row],[Periodo]]</f>
        <v>Acre1</v>
      </c>
      <c r="R467">
        <v>1110</v>
      </c>
      <c r="S467" t="str">
        <f>Demanda_Interna[[#This Row],[Mercado Estado]]&amp;Demanda_Interna[[#This Row],[Estado Silo]]</f>
        <v>ACMG</v>
      </c>
      <c r="T467" s="7">
        <f>Demanda_Interna[[#This Row],[ICMS]]*Demanda_Interna[[#This Row],[Coluna1]]</f>
        <v>1243.2</v>
      </c>
      <c r="U467" t="str">
        <f>INDEX(Produtor_Silo[],MATCH(Demanda_Interna[[#This Row],[Silo]],Produtor_Silo[destino],0),3)</f>
        <v>UBERLÂNDIA-MG</v>
      </c>
    </row>
    <row r="468" spans="1:21" x14ac:dyDescent="0.25">
      <c r="A468" t="s">
        <v>1654</v>
      </c>
      <c r="B468">
        <v>1</v>
      </c>
      <c r="C468">
        <v>120236</v>
      </c>
      <c r="D468" t="s">
        <v>1655</v>
      </c>
      <c r="E468" t="s">
        <v>645</v>
      </c>
      <c r="F468">
        <v>3028164</v>
      </c>
      <c r="G468" s="7">
        <v>3028.1640000000002</v>
      </c>
      <c r="H468" t="s">
        <v>720</v>
      </c>
      <c r="I468" s="11">
        <v>2.63E-4</v>
      </c>
      <c r="J468" s="7">
        <v>0.6</v>
      </c>
      <c r="K468" t="s">
        <v>1616</v>
      </c>
      <c r="L468">
        <f>INDEX(Val_Min_CO2[],MATCH(Demanda_Interna[[#This Row],[Variaveis Decisão Transporte Silo-Mercado]],Val_Min_CO2[Variável],0),2)</f>
        <v>0</v>
      </c>
      <c r="M468">
        <f>INDEX(Val_min_Custo[],MATCH(Demanda_Interna[[#This Row],[Variaveis Decisão Transporte Silo-Mercado]],Val_min_Custo[Variável],0),2)</f>
        <v>0</v>
      </c>
      <c r="N468">
        <f>INDEX(ITERAC3[],MATCH(Demanda_Interna[[#This Row],[Variaveis Decisão Transporte Silo-Mercado]],ITERAC3[Variável],0),2)</f>
        <v>0</v>
      </c>
      <c r="O468">
        <f>INDEX(ITERAC6[],MATCH(Demanda_Interna[[#This Row],[Variaveis Decisão Transporte Silo-Mercado]],ITERAC6[Variável],0),2)</f>
        <v>0</v>
      </c>
      <c r="P468">
        <v>1.1200000000000001</v>
      </c>
      <c r="Q468" t="str">
        <f>Demanda_Interna[[#This Row],[Mercado]]&amp;Demanda_Interna[[#This Row],[Periodo]]</f>
        <v>Acre1</v>
      </c>
      <c r="R468">
        <v>1110</v>
      </c>
      <c r="S468" t="str">
        <f>Demanda_Interna[[#This Row],[Mercado Estado]]&amp;Demanda_Interna[[#This Row],[Estado Silo]]</f>
        <v>ACMG</v>
      </c>
      <c r="T468" s="7">
        <f>Demanda_Interna[[#This Row],[ICMS]]*Demanda_Interna[[#This Row],[Coluna1]]</f>
        <v>1243.2</v>
      </c>
      <c r="U468" t="str">
        <f>INDEX(Produtor_Silo[],MATCH(Demanda_Interna[[#This Row],[Silo]],Produtor_Silo[destino],0),3)</f>
        <v>UBERLÂNDIA-MG</v>
      </c>
    </row>
    <row r="469" spans="1:21" x14ac:dyDescent="0.25">
      <c r="A469" t="s">
        <v>1654</v>
      </c>
      <c r="B469">
        <v>1</v>
      </c>
      <c r="C469">
        <v>120236</v>
      </c>
      <c r="D469" t="s">
        <v>1655</v>
      </c>
      <c r="E469" t="s">
        <v>646</v>
      </c>
      <c r="F469">
        <v>3027425</v>
      </c>
      <c r="G469" s="7">
        <v>3027.4250000000002</v>
      </c>
      <c r="H469" t="s">
        <v>720</v>
      </c>
      <c r="I469" s="11">
        <v>2.63E-4</v>
      </c>
      <c r="J469" s="7">
        <v>0.6</v>
      </c>
      <c r="K469" t="s">
        <v>1632</v>
      </c>
      <c r="L469">
        <f>INDEX(Val_Min_CO2[],MATCH(Demanda_Interna[[#This Row],[Variaveis Decisão Transporte Silo-Mercado]],Val_Min_CO2[Variável],0),2)</f>
        <v>0</v>
      </c>
      <c r="M469">
        <f>INDEX(Val_min_Custo[],MATCH(Demanda_Interna[[#This Row],[Variaveis Decisão Transporte Silo-Mercado]],Val_min_Custo[Variável],0),2)</f>
        <v>0</v>
      </c>
      <c r="N469">
        <f>INDEX(ITERAC3[],MATCH(Demanda_Interna[[#This Row],[Variaveis Decisão Transporte Silo-Mercado]],ITERAC3[Variável],0),2)</f>
        <v>0</v>
      </c>
      <c r="O469">
        <f>INDEX(ITERAC6[],MATCH(Demanda_Interna[[#This Row],[Variaveis Decisão Transporte Silo-Mercado]],ITERAC6[Variável],0),2)</f>
        <v>0</v>
      </c>
      <c r="P469">
        <v>1.1200000000000001</v>
      </c>
      <c r="Q469" t="str">
        <f>Demanda_Interna[[#This Row],[Mercado]]&amp;Demanda_Interna[[#This Row],[Periodo]]</f>
        <v>Acre1</v>
      </c>
      <c r="R469">
        <v>1110</v>
      </c>
      <c r="S469" t="str">
        <f>Demanda_Interna[[#This Row],[Mercado Estado]]&amp;Demanda_Interna[[#This Row],[Estado Silo]]</f>
        <v>ACMG</v>
      </c>
      <c r="T469" s="7">
        <f>Demanda_Interna[[#This Row],[ICMS]]*Demanda_Interna[[#This Row],[Coluna1]]</f>
        <v>1243.2</v>
      </c>
      <c r="U469" t="str">
        <f>INDEX(Produtor_Silo[],MATCH(Demanda_Interna[[#This Row],[Silo]],Produtor_Silo[destino],0),3)</f>
        <v>UBERLÂNDIA-MG</v>
      </c>
    </row>
    <row r="470" spans="1:21" x14ac:dyDescent="0.25">
      <c r="A470" t="s">
        <v>1656</v>
      </c>
      <c r="B470">
        <v>1</v>
      </c>
      <c r="C470">
        <v>809562</v>
      </c>
      <c r="D470" t="s">
        <v>1657</v>
      </c>
      <c r="E470" t="s">
        <v>617</v>
      </c>
      <c r="F470">
        <v>2469951</v>
      </c>
      <c r="G470" s="7">
        <v>2469.951</v>
      </c>
      <c r="H470" t="s">
        <v>705</v>
      </c>
      <c r="I470" s="11">
        <v>2.63E-4</v>
      </c>
      <c r="J470" s="7">
        <v>0.6</v>
      </c>
      <c r="K470" t="s">
        <v>1084</v>
      </c>
      <c r="L470">
        <f>INDEX(Val_Min_CO2[],MATCH(Demanda_Interna[[#This Row],[Variaveis Decisão Transporte Silo-Mercado]],Val_Min_CO2[Variável],0),2)</f>
        <v>0</v>
      </c>
      <c r="M470">
        <f>INDEX(Val_min_Custo[],MATCH(Demanda_Interna[[#This Row],[Variaveis Decisão Transporte Silo-Mercado]],Val_min_Custo[Variável],0),2)</f>
        <v>0</v>
      </c>
      <c r="N470">
        <f>INDEX(ITERAC3[],MATCH(Demanda_Interna[[#This Row],[Variaveis Decisão Transporte Silo-Mercado]],ITERAC3[Variável],0),2)</f>
        <v>0</v>
      </c>
      <c r="O470">
        <f>INDEX(ITERAC6[],MATCH(Demanda_Interna[[#This Row],[Variaveis Decisão Transporte Silo-Mercado]],ITERAC6[Variável],0),2)</f>
        <v>0</v>
      </c>
      <c r="P470">
        <v>1.07</v>
      </c>
      <c r="Q470" t="str">
        <f>Demanda_Interna[[#This Row],[Mercado]]&amp;Demanda_Interna[[#This Row],[Periodo]]</f>
        <v>Santa Catarina1</v>
      </c>
      <c r="R470">
        <v>1110</v>
      </c>
      <c r="S470" t="str">
        <f>Demanda_Interna[[#This Row],[Mercado Estado]]&amp;Demanda_Interna[[#This Row],[Estado Silo]]</f>
        <v>SCMT</v>
      </c>
      <c r="T470" s="7">
        <f>Demanda_Interna[[#This Row],[ICMS]]*Demanda_Interna[[#This Row],[Coluna1]]</f>
        <v>1187.7</v>
      </c>
      <c r="U470" t="str">
        <f>INDEX(Produtor_Silo[],MATCH(Demanda_Interna[[#This Row],[Silo]],Produtor_Silo[destino],0),3)</f>
        <v>CAMPO NOVO DO PARECIS-MT</v>
      </c>
    </row>
    <row r="471" spans="1:21" x14ac:dyDescent="0.25">
      <c r="A471" t="s">
        <v>1656</v>
      </c>
      <c r="B471">
        <v>1</v>
      </c>
      <c r="C471">
        <v>809562</v>
      </c>
      <c r="D471" t="s">
        <v>1657</v>
      </c>
      <c r="E471" t="s">
        <v>618</v>
      </c>
      <c r="F471">
        <v>2544505</v>
      </c>
      <c r="G471" s="7">
        <v>2544.5050000000001</v>
      </c>
      <c r="H471" t="s">
        <v>705</v>
      </c>
      <c r="I471" s="11">
        <v>2.63E-4</v>
      </c>
      <c r="J471" s="7">
        <v>0.6</v>
      </c>
      <c r="K471" t="s">
        <v>1100</v>
      </c>
      <c r="L471">
        <f>INDEX(Val_Min_CO2[],MATCH(Demanda_Interna[[#This Row],[Variaveis Decisão Transporte Silo-Mercado]],Val_Min_CO2[Variável],0),2)</f>
        <v>0</v>
      </c>
      <c r="M471">
        <f>INDEX(Val_min_Custo[],MATCH(Demanda_Interna[[#This Row],[Variaveis Decisão Transporte Silo-Mercado]],Val_min_Custo[Variável],0),2)</f>
        <v>0</v>
      </c>
      <c r="N471">
        <f>INDEX(ITERAC3[],MATCH(Demanda_Interna[[#This Row],[Variaveis Decisão Transporte Silo-Mercado]],ITERAC3[Variável],0),2)</f>
        <v>0</v>
      </c>
      <c r="O471">
        <f>INDEX(ITERAC6[],MATCH(Demanda_Interna[[#This Row],[Variaveis Decisão Transporte Silo-Mercado]],ITERAC6[Variável],0),2)</f>
        <v>0</v>
      </c>
      <c r="P471">
        <v>1.07</v>
      </c>
      <c r="Q471" t="str">
        <f>Demanda_Interna[[#This Row],[Mercado]]&amp;Demanda_Interna[[#This Row],[Periodo]]</f>
        <v>Santa Catarina1</v>
      </c>
      <c r="R471">
        <v>1110</v>
      </c>
      <c r="S471" t="str">
        <f>Demanda_Interna[[#This Row],[Mercado Estado]]&amp;Demanda_Interna[[#This Row],[Estado Silo]]</f>
        <v>SCMT</v>
      </c>
      <c r="T471" s="7">
        <f>Demanda_Interna[[#This Row],[ICMS]]*Demanda_Interna[[#This Row],[Coluna1]]</f>
        <v>1187.7</v>
      </c>
      <c r="U471" t="str">
        <f>INDEX(Produtor_Silo[],MATCH(Demanda_Interna[[#This Row],[Silo]],Produtor_Silo[destino],0),3)</f>
        <v>CAMPO NOVO DO PARECIS-MT</v>
      </c>
    </row>
    <row r="472" spans="1:21" x14ac:dyDescent="0.25">
      <c r="A472" t="s">
        <v>1656</v>
      </c>
      <c r="B472">
        <v>1</v>
      </c>
      <c r="C472">
        <v>809562</v>
      </c>
      <c r="D472" t="s">
        <v>1657</v>
      </c>
      <c r="E472" t="s">
        <v>619</v>
      </c>
      <c r="F472">
        <v>2469772</v>
      </c>
      <c r="G472" s="7">
        <v>2469.7719999999999</v>
      </c>
      <c r="H472" t="s">
        <v>705</v>
      </c>
      <c r="I472" s="11">
        <v>2.63E-4</v>
      </c>
      <c r="J472" s="7">
        <v>0.6</v>
      </c>
      <c r="K472" t="s">
        <v>1116</v>
      </c>
      <c r="L472">
        <f>INDEX(Val_Min_CO2[],MATCH(Demanda_Interna[[#This Row],[Variaveis Decisão Transporte Silo-Mercado]],Val_Min_CO2[Variável],0),2)</f>
        <v>0</v>
      </c>
      <c r="M472">
        <f>INDEX(Val_min_Custo[],MATCH(Demanda_Interna[[#This Row],[Variaveis Decisão Transporte Silo-Mercado]],Val_min_Custo[Variável],0),2)</f>
        <v>0</v>
      </c>
      <c r="N472">
        <f>INDEX(ITERAC3[],MATCH(Demanda_Interna[[#This Row],[Variaveis Decisão Transporte Silo-Mercado]],ITERAC3[Variável],0),2)</f>
        <v>0</v>
      </c>
      <c r="O472">
        <f>INDEX(ITERAC6[],MATCH(Demanda_Interna[[#This Row],[Variaveis Decisão Transporte Silo-Mercado]],ITERAC6[Variável],0),2)</f>
        <v>0</v>
      </c>
      <c r="P472">
        <v>1.07</v>
      </c>
      <c r="Q472" t="str">
        <f>Demanda_Interna[[#This Row],[Mercado]]&amp;Demanda_Interna[[#This Row],[Periodo]]</f>
        <v>Santa Catarina1</v>
      </c>
      <c r="R472">
        <v>1110</v>
      </c>
      <c r="S472" t="str">
        <f>Demanda_Interna[[#This Row],[Mercado Estado]]&amp;Demanda_Interna[[#This Row],[Estado Silo]]</f>
        <v>SCMT</v>
      </c>
      <c r="T472" s="7">
        <f>Demanda_Interna[[#This Row],[ICMS]]*Demanda_Interna[[#This Row],[Coluna1]]</f>
        <v>1187.7</v>
      </c>
      <c r="U472" t="str">
        <f>INDEX(Produtor_Silo[],MATCH(Demanda_Interna[[#This Row],[Silo]],Produtor_Silo[destino],0),3)</f>
        <v>CAMPO NOVO DO PARECIS-MT</v>
      </c>
    </row>
    <row r="473" spans="1:21" x14ac:dyDescent="0.25">
      <c r="A473" t="s">
        <v>1656</v>
      </c>
      <c r="B473">
        <v>1</v>
      </c>
      <c r="C473">
        <v>809562</v>
      </c>
      <c r="D473" t="s">
        <v>1657</v>
      </c>
      <c r="E473" t="s">
        <v>647</v>
      </c>
      <c r="F473">
        <v>836767</v>
      </c>
      <c r="G473" s="7">
        <v>836.76700000000005</v>
      </c>
      <c r="H473" t="s">
        <v>712</v>
      </c>
      <c r="I473" s="11">
        <v>2.05E-4</v>
      </c>
      <c r="J473" s="7">
        <v>1</v>
      </c>
      <c r="K473" t="s">
        <v>1132</v>
      </c>
      <c r="L473">
        <f>INDEX(Val_Min_CO2[],MATCH(Demanda_Interna[[#This Row],[Variaveis Decisão Transporte Silo-Mercado]],Val_Min_CO2[Variável],0),2)</f>
        <v>0</v>
      </c>
      <c r="M473">
        <f>INDEX(Val_min_Custo[],MATCH(Demanda_Interna[[#This Row],[Variaveis Decisão Transporte Silo-Mercado]],Val_min_Custo[Variável],0),2)</f>
        <v>0</v>
      </c>
      <c r="N473">
        <f>INDEX(ITERAC3[],MATCH(Demanda_Interna[[#This Row],[Variaveis Decisão Transporte Silo-Mercado]],ITERAC3[Variável],0),2)</f>
        <v>0</v>
      </c>
      <c r="O473">
        <f>INDEX(ITERAC6[],MATCH(Demanda_Interna[[#This Row],[Variaveis Decisão Transporte Silo-Mercado]],ITERAC6[Variável],0),2)</f>
        <v>0</v>
      </c>
      <c r="P473">
        <v>1.1200000000000001</v>
      </c>
      <c r="Q473" t="str">
        <f>Demanda_Interna[[#This Row],[Mercado]]&amp;Demanda_Interna[[#This Row],[Periodo]]</f>
        <v>Santa Catarina1</v>
      </c>
      <c r="R473">
        <v>1110</v>
      </c>
      <c r="S473" t="str">
        <f>Demanda_Interna[[#This Row],[Mercado Estado]]&amp;Demanda_Interna[[#This Row],[Estado Silo]]</f>
        <v>SCPR</v>
      </c>
      <c r="T473" s="7">
        <f>Demanda_Interna[[#This Row],[ICMS]]*Demanda_Interna[[#This Row],[Coluna1]]</f>
        <v>1243.2</v>
      </c>
      <c r="U473" t="str">
        <f>INDEX(Produtor_Silo[],MATCH(Demanda_Interna[[#This Row],[Silo]],Produtor_Silo[destino],0),3)</f>
        <v>CASCAVEL-PR</v>
      </c>
    </row>
    <row r="474" spans="1:21" x14ac:dyDescent="0.25">
      <c r="A474" t="s">
        <v>1656</v>
      </c>
      <c r="B474">
        <v>1</v>
      </c>
      <c r="C474">
        <v>809562</v>
      </c>
      <c r="D474" t="s">
        <v>1657</v>
      </c>
      <c r="E474" t="s">
        <v>648</v>
      </c>
      <c r="F474">
        <v>835357</v>
      </c>
      <c r="G474" s="7">
        <v>835.35699999999997</v>
      </c>
      <c r="H474" t="s">
        <v>712</v>
      </c>
      <c r="I474" s="11">
        <v>2.05E-4</v>
      </c>
      <c r="J474" s="7">
        <v>1</v>
      </c>
      <c r="K474" t="s">
        <v>1148</v>
      </c>
      <c r="L474">
        <f>INDEX(Val_Min_CO2[],MATCH(Demanda_Interna[[#This Row],[Variaveis Decisão Transporte Silo-Mercado]],Val_Min_CO2[Variável],0),2)</f>
        <v>0</v>
      </c>
      <c r="M474">
        <f>INDEX(Val_min_Custo[],MATCH(Demanda_Interna[[#This Row],[Variaveis Decisão Transporte Silo-Mercado]],Val_min_Custo[Variável],0),2)</f>
        <v>0</v>
      </c>
      <c r="N474">
        <f>INDEX(ITERAC3[],MATCH(Demanda_Interna[[#This Row],[Variaveis Decisão Transporte Silo-Mercado]],ITERAC3[Variável],0),2)</f>
        <v>0</v>
      </c>
      <c r="O474">
        <f>INDEX(ITERAC6[],MATCH(Demanda_Interna[[#This Row],[Variaveis Decisão Transporte Silo-Mercado]],ITERAC6[Variável],0),2)</f>
        <v>0</v>
      </c>
      <c r="P474">
        <v>1.1200000000000001</v>
      </c>
      <c r="Q474" t="str">
        <f>Demanda_Interna[[#This Row],[Mercado]]&amp;Demanda_Interna[[#This Row],[Periodo]]</f>
        <v>Santa Catarina1</v>
      </c>
      <c r="R474">
        <v>1110</v>
      </c>
      <c r="S474" t="str">
        <f>Demanda_Interna[[#This Row],[Mercado Estado]]&amp;Demanda_Interna[[#This Row],[Estado Silo]]</f>
        <v>SCPR</v>
      </c>
      <c r="T474" s="7">
        <f>Demanda_Interna[[#This Row],[ICMS]]*Demanda_Interna[[#This Row],[Coluna1]]</f>
        <v>1243.2</v>
      </c>
      <c r="U474" t="str">
        <f>INDEX(Produtor_Silo[],MATCH(Demanda_Interna[[#This Row],[Silo]],Produtor_Silo[destino],0),3)</f>
        <v>CASCAVEL-PR</v>
      </c>
    </row>
    <row r="475" spans="1:21" x14ac:dyDescent="0.25">
      <c r="A475" t="s">
        <v>1656</v>
      </c>
      <c r="B475">
        <v>1</v>
      </c>
      <c r="C475">
        <v>809562</v>
      </c>
      <c r="D475" t="s">
        <v>1657</v>
      </c>
      <c r="E475" t="s">
        <v>649</v>
      </c>
      <c r="F475">
        <v>826189</v>
      </c>
      <c r="G475" s="7">
        <v>826.18899999999996</v>
      </c>
      <c r="H475" t="s">
        <v>712</v>
      </c>
      <c r="I475" s="11">
        <v>2.05E-4</v>
      </c>
      <c r="J475" s="7">
        <v>1</v>
      </c>
      <c r="K475" t="s">
        <v>1164</v>
      </c>
      <c r="L475">
        <f>INDEX(Val_Min_CO2[],MATCH(Demanda_Interna[[#This Row],[Variaveis Decisão Transporte Silo-Mercado]],Val_Min_CO2[Variável],0),2)</f>
        <v>0</v>
      </c>
      <c r="M475">
        <f>INDEX(Val_min_Custo[],MATCH(Demanda_Interna[[#This Row],[Variaveis Decisão Transporte Silo-Mercado]],Val_min_Custo[Variável],0),2)</f>
        <v>0</v>
      </c>
      <c r="N475">
        <f>INDEX(ITERAC3[],MATCH(Demanda_Interna[[#This Row],[Variaveis Decisão Transporte Silo-Mercado]],ITERAC3[Variável],0),2)</f>
        <v>0</v>
      </c>
      <c r="O475">
        <f>INDEX(ITERAC6[],MATCH(Demanda_Interna[[#This Row],[Variaveis Decisão Transporte Silo-Mercado]],ITERAC6[Variável],0),2)</f>
        <v>514080</v>
      </c>
      <c r="P475">
        <v>1.1200000000000001</v>
      </c>
      <c r="Q475" t="str">
        <f>Demanda_Interna[[#This Row],[Mercado]]&amp;Demanda_Interna[[#This Row],[Periodo]]</f>
        <v>Santa Catarina1</v>
      </c>
      <c r="R475">
        <v>1110</v>
      </c>
      <c r="S475" t="str">
        <f>Demanda_Interna[[#This Row],[Mercado Estado]]&amp;Demanda_Interna[[#This Row],[Estado Silo]]</f>
        <v>SCPR</v>
      </c>
      <c r="T475" s="7">
        <f>Demanda_Interna[[#This Row],[ICMS]]*Demanda_Interna[[#This Row],[Coluna1]]</f>
        <v>1243.2</v>
      </c>
      <c r="U475" t="str">
        <f>INDEX(Produtor_Silo[],MATCH(Demanda_Interna[[#This Row],[Silo]],Produtor_Silo[destino],0),3)</f>
        <v>CASCAVEL-PR</v>
      </c>
    </row>
    <row r="476" spans="1:21" x14ac:dyDescent="0.25">
      <c r="A476" t="s">
        <v>1656</v>
      </c>
      <c r="B476">
        <v>1</v>
      </c>
      <c r="C476">
        <v>809562</v>
      </c>
      <c r="D476" t="s">
        <v>1657</v>
      </c>
      <c r="E476" t="s">
        <v>635</v>
      </c>
      <c r="F476">
        <v>1304912</v>
      </c>
      <c r="G476" s="7">
        <v>1304.912</v>
      </c>
      <c r="H476" t="s">
        <v>715</v>
      </c>
      <c r="I476" s="11">
        <v>2.05E-4</v>
      </c>
      <c r="J476" s="7">
        <v>1</v>
      </c>
      <c r="K476" t="s">
        <v>1180</v>
      </c>
      <c r="L476">
        <f>INDEX(Val_Min_CO2[],MATCH(Demanda_Interna[[#This Row],[Variaveis Decisão Transporte Silo-Mercado]],Val_Min_CO2[Variável],0),2)</f>
        <v>0</v>
      </c>
      <c r="M476">
        <f>INDEX(Val_min_Custo[],MATCH(Demanda_Interna[[#This Row],[Variaveis Decisão Transporte Silo-Mercado]],Val_min_Custo[Variável],0),2)</f>
        <v>0</v>
      </c>
      <c r="N476">
        <f>INDEX(ITERAC3[],MATCH(Demanda_Interna[[#This Row],[Variaveis Decisão Transporte Silo-Mercado]],ITERAC3[Variável],0),2)</f>
        <v>0</v>
      </c>
      <c r="O476">
        <f>INDEX(ITERAC6[],MATCH(Demanda_Interna[[#This Row],[Variaveis Decisão Transporte Silo-Mercado]],ITERAC6[Variável],0),2)</f>
        <v>0</v>
      </c>
      <c r="P476">
        <v>1.07</v>
      </c>
      <c r="Q476" t="str">
        <f>Demanda_Interna[[#This Row],[Mercado]]&amp;Demanda_Interna[[#This Row],[Periodo]]</f>
        <v>Santa Catarina1</v>
      </c>
      <c r="R476">
        <v>1110</v>
      </c>
      <c r="S476" t="str">
        <f>Demanda_Interna[[#This Row],[Mercado Estado]]&amp;Demanda_Interna[[#This Row],[Estado Silo]]</f>
        <v>SCMS</v>
      </c>
      <c r="T476" s="7">
        <f>Demanda_Interna[[#This Row],[ICMS]]*Demanda_Interna[[#This Row],[Coluna1]]</f>
        <v>1187.7</v>
      </c>
      <c r="U476" t="str">
        <f>INDEX(Produtor_Silo[],MATCH(Demanda_Interna[[#This Row],[Silo]],Produtor_Silo[destino],0),3)</f>
        <v>DOURADOS-MS</v>
      </c>
    </row>
    <row r="477" spans="1:21" x14ac:dyDescent="0.25">
      <c r="A477" t="s">
        <v>1656</v>
      </c>
      <c r="B477">
        <v>1</v>
      </c>
      <c r="C477">
        <v>809562</v>
      </c>
      <c r="D477" t="s">
        <v>1657</v>
      </c>
      <c r="E477" t="s">
        <v>636</v>
      </c>
      <c r="F477">
        <v>1330935</v>
      </c>
      <c r="G477" s="7">
        <v>1330.9349999999999</v>
      </c>
      <c r="H477" t="s">
        <v>715</v>
      </c>
      <c r="I477" s="11">
        <v>2.05E-4</v>
      </c>
      <c r="J477" s="7">
        <v>1</v>
      </c>
      <c r="K477" t="s">
        <v>1196</v>
      </c>
      <c r="L477">
        <f>INDEX(Val_Min_CO2[],MATCH(Demanda_Interna[[#This Row],[Variaveis Decisão Transporte Silo-Mercado]],Val_Min_CO2[Variável],0),2)</f>
        <v>0</v>
      </c>
      <c r="M477">
        <f>INDEX(Val_min_Custo[],MATCH(Demanda_Interna[[#This Row],[Variaveis Decisão Transporte Silo-Mercado]],Val_min_Custo[Variável],0),2)</f>
        <v>0</v>
      </c>
      <c r="N477">
        <f>INDEX(ITERAC3[],MATCH(Demanda_Interna[[#This Row],[Variaveis Decisão Transporte Silo-Mercado]],ITERAC3[Variável],0),2)</f>
        <v>0</v>
      </c>
      <c r="O477">
        <f>INDEX(ITERAC6[],MATCH(Demanda_Interna[[#This Row],[Variaveis Decisão Transporte Silo-Mercado]],ITERAC6[Variável],0),2)</f>
        <v>0</v>
      </c>
      <c r="P477">
        <v>1.07</v>
      </c>
      <c r="Q477" t="str">
        <f>Demanda_Interna[[#This Row],[Mercado]]&amp;Demanda_Interna[[#This Row],[Periodo]]</f>
        <v>Santa Catarina1</v>
      </c>
      <c r="R477">
        <v>1110</v>
      </c>
      <c r="S477" t="str">
        <f>Demanda_Interna[[#This Row],[Mercado Estado]]&amp;Demanda_Interna[[#This Row],[Estado Silo]]</f>
        <v>SCMS</v>
      </c>
      <c r="T477" s="7">
        <f>Demanda_Interna[[#This Row],[ICMS]]*Demanda_Interna[[#This Row],[Coluna1]]</f>
        <v>1187.7</v>
      </c>
      <c r="U477" t="str">
        <f>INDEX(Produtor_Silo[],MATCH(Demanda_Interna[[#This Row],[Silo]],Produtor_Silo[destino],0),3)</f>
        <v>DOURADOS-MS</v>
      </c>
    </row>
    <row r="478" spans="1:21" x14ac:dyDescent="0.25">
      <c r="A478" t="s">
        <v>1656</v>
      </c>
      <c r="B478">
        <v>1</v>
      </c>
      <c r="C478">
        <v>809562</v>
      </c>
      <c r="D478" t="s">
        <v>1657</v>
      </c>
      <c r="E478" t="s">
        <v>637</v>
      </c>
      <c r="F478">
        <v>1330281</v>
      </c>
      <c r="G478" s="7">
        <v>1330.2809999999999</v>
      </c>
      <c r="H478" t="s">
        <v>715</v>
      </c>
      <c r="I478" s="11">
        <v>2.05E-4</v>
      </c>
      <c r="J478" s="7">
        <v>1</v>
      </c>
      <c r="K478" t="s">
        <v>1212</v>
      </c>
      <c r="L478">
        <f>INDEX(Val_Min_CO2[],MATCH(Demanda_Interna[[#This Row],[Variaveis Decisão Transporte Silo-Mercado]],Val_Min_CO2[Variável],0),2)</f>
        <v>0</v>
      </c>
      <c r="M478">
        <f>INDEX(Val_min_Custo[],MATCH(Demanda_Interna[[#This Row],[Variaveis Decisão Transporte Silo-Mercado]],Val_min_Custo[Variável],0),2)</f>
        <v>0</v>
      </c>
      <c r="N478">
        <f>INDEX(ITERAC3[],MATCH(Demanda_Interna[[#This Row],[Variaveis Decisão Transporte Silo-Mercado]],ITERAC3[Variável],0),2)</f>
        <v>0</v>
      </c>
      <c r="O478">
        <f>INDEX(ITERAC6[],MATCH(Demanda_Interna[[#This Row],[Variaveis Decisão Transporte Silo-Mercado]],ITERAC6[Variável],0),2)</f>
        <v>0</v>
      </c>
      <c r="P478">
        <v>1.07</v>
      </c>
      <c r="Q478" t="str">
        <f>Demanda_Interna[[#This Row],[Mercado]]&amp;Demanda_Interna[[#This Row],[Periodo]]</f>
        <v>Santa Catarina1</v>
      </c>
      <c r="R478">
        <v>1110</v>
      </c>
      <c r="S478" t="str">
        <f>Demanda_Interna[[#This Row],[Mercado Estado]]&amp;Demanda_Interna[[#This Row],[Estado Silo]]</f>
        <v>SCMS</v>
      </c>
      <c r="T478" s="7">
        <f>Demanda_Interna[[#This Row],[ICMS]]*Demanda_Interna[[#This Row],[Coluna1]]</f>
        <v>1187.7</v>
      </c>
      <c r="U478" t="str">
        <f>INDEX(Produtor_Silo[],MATCH(Demanda_Interna[[#This Row],[Silo]],Produtor_Silo[destino],0),3)</f>
        <v>DOURADOS-MS</v>
      </c>
    </row>
    <row r="479" spans="1:21" x14ac:dyDescent="0.25">
      <c r="A479" t="s">
        <v>1656</v>
      </c>
      <c r="B479">
        <v>1</v>
      </c>
      <c r="C479">
        <v>809562</v>
      </c>
      <c r="D479" t="s">
        <v>1657</v>
      </c>
      <c r="E479" t="s">
        <v>629</v>
      </c>
      <c r="F479">
        <v>1658604</v>
      </c>
      <c r="G479" s="7">
        <v>1658.604</v>
      </c>
      <c r="H479" t="s">
        <v>718</v>
      </c>
      <c r="I479" s="11">
        <v>2.63E-4</v>
      </c>
      <c r="J479" s="7">
        <v>0.6</v>
      </c>
      <c r="K479" t="s">
        <v>1228</v>
      </c>
      <c r="L479">
        <f>INDEX(Val_Min_CO2[],MATCH(Demanda_Interna[[#This Row],[Variaveis Decisão Transporte Silo-Mercado]],Val_Min_CO2[Variável],0),2)</f>
        <v>0</v>
      </c>
      <c r="M479">
        <f>INDEX(Val_min_Custo[],MATCH(Demanda_Interna[[#This Row],[Variaveis Decisão Transporte Silo-Mercado]],Val_min_Custo[Variável],0),2)</f>
        <v>0</v>
      </c>
      <c r="N479">
        <f>INDEX(ITERAC3[],MATCH(Demanda_Interna[[#This Row],[Variaveis Decisão Transporte Silo-Mercado]],ITERAC3[Variável],0),2)</f>
        <v>0</v>
      </c>
      <c r="O479">
        <f>INDEX(ITERAC6[],MATCH(Demanda_Interna[[#This Row],[Variaveis Decisão Transporte Silo-Mercado]],ITERAC6[Variável],0),2)</f>
        <v>0</v>
      </c>
      <c r="P479">
        <v>1.07</v>
      </c>
      <c r="Q479" t="str">
        <f>Demanda_Interna[[#This Row],[Mercado]]&amp;Demanda_Interna[[#This Row],[Periodo]]</f>
        <v>Santa Catarina1</v>
      </c>
      <c r="R479">
        <v>1110</v>
      </c>
      <c r="S479" t="str">
        <f>Demanda_Interna[[#This Row],[Mercado Estado]]&amp;Demanda_Interna[[#This Row],[Estado Silo]]</f>
        <v>SCGO</v>
      </c>
      <c r="T479" s="7">
        <f>Demanda_Interna[[#This Row],[ICMS]]*Demanda_Interna[[#This Row],[Coluna1]]</f>
        <v>1187.7</v>
      </c>
      <c r="U479" t="str">
        <f>INDEX(Produtor_Silo[],MATCH(Demanda_Interna[[#This Row],[Silo]],Produtor_Silo[destino],0),3)</f>
        <v>JATAÍ-GO</v>
      </c>
    </row>
    <row r="480" spans="1:21" x14ac:dyDescent="0.25">
      <c r="A480" t="s">
        <v>1656</v>
      </c>
      <c r="B480">
        <v>1</v>
      </c>
      <c r="C480">
        <v>809562</v>
      </c>
      <c r="D480" t="s">
        <v>1657</v>
      </c>
      <c r="E480" t="s">
        <v>630</v>
      </c>
      <c r="F480">
        <v>1658185</v>
      </c>
      <c r="G480" s="7">
        <v>1658.1849999999999</v>
      </c>
      <c r="H480" t="s">
        <v>718</v>
      </c>
      <c r="I480" s="11">
        <v>2.63E-4</v>
      </c>
      <c r="J480" s="7">
        <v>0.6</v>
      </c>
      <c r="K480" t="s">
        <v>1244</v>
      </c>
      <c r="L480">
        <f>INDEX(Val_Min_CO2[],MATCH(Demanda_Interna[[#This Row],[Variaveis Decisão Transporte Silo-Mercado]],Val_Min_CO2[Variável],0),2)</f>
        <v>0</v>
      </c>
      <c r="M480">
        <f>INDEX(Val_min_Custo[],MATCH(Demanda_Interna[[#This Row],[Variaveis Decisão Transporte Silo-Mercado]],Val_min_Custo[Variável],0),2)</f>
        <v>0</v>
      </c>
      <c r="N480">
        <f>INDEX(ITERAC3[],MATCH(Demanda_Interna[[#This Row],[Variaveis Decisão Transporte Silo-Mercado]],ITERAC3[Variável],0),2)</f>
        <v>0</v>
      </c>
      <c r="O480">
        <f>INDEX(ITERAC6[],MATCH(Demanda_Interna[[#This Row],[Variaveis Decisão Transporte Silo-Mercado]],ITERAC6[Variável],0),2)</f>
        <v>0</v>
      </c>
      <c r="P480">
        <v>1.07</v>
      </c>
      <c r="Q480" t="str">
        <f>Demanda_Interna[[#This Row],[Mercado]]&amp;Demanda_Interna[[#This Row],[Periodo]]</f>
        <v>Santa Catarina1</v>
      </c>
      <c r="R480">
        <v>1110</v>
      </c>
      <c r="S480" t="str">
        <f>Demanda_Interna[[#This Row],[Mercado Estado]]&amp;Demanda_Interna[[#This Row],[Estado Silo]]</f>
        <v>SCGO</v>
      </c>
      <c r="T480" s="7">
        <f>Demanda_Interna[[#This Row],[ICMS]]*Demanda_Interna[[#This Row],[Coluna1]]</f>
        <v>1187.7</v>
      </c>
      <c r="U480" t="str">
        <f>INDEX(Produtor_Silo[],MATCH(Demanda_Interna[[#This Row],[Silo]],Produtor_Silo[destino],0),3)</f>
        <v>JATAÍ-GO</v>
      </c>
    </row>
    <row r="481" spans="1:21" x14ac:dyDescent="0.25">
      <c r="A481" t="s">
        <v>1656</v>
      </c>
      <c r="B481">
        <v>1</v>
      </c>
      <c r="C481">
        <v>809562</v>
      </c>
      <c r="D481" t="s">
        <v>1657</v>
      </c>
      <c r="E481" t="s">
        <v>631</v>
      </c>
      <c r="F481">
        <v>1655226</v>
      </c>
      <c r="G481" s="7">
        <v>1655.2260000000001</v>
      </c>
      <c r="H481" t="s">
        <v>718</v>
      </c>
      <c r="I481" s="11">
        <v>2.63E-4</v>
      </c>
      <c r="J481" s="7">
        <v>0.6</v>
      </c>
      <c r="K481" t="s">
        <v>1260</v>
      </c>
      <c r="L481">
        <f>INDEX(Val_Min_CO2[],MATCH(Demanda_Interna[[#This Row],[Variaveis Decisão Transporte Silo-Mercado]],Val_Min_CO2[Variável],0),2)</f>
        <v>0</v>
      </c>
      <c r="M481">
        <f>INDEX(Val_min_Custo[],MATCH(Demanda_Interna[[#This Row],[Variaveis Decisão Transporte Silo-Mercado]],Val_min_Custo[Variável],0),2)</f>
        <v>0</v>
      </c>
      <c r="N481">
        <f>INDEX(ITERAC3[],MATCH(Demanda_Interna[[#This Row],[Variaveis Decisão Transporte Silo-Mercado]],ITERAC3[Variável],0),2)</f>
        <v>0</v>
      </c>
      <c r="O481">
        <f>INDEX(ITERAC6[],MATCH(Demanda_Interna[[#This Row],[Variaveis Decisão Transporte Silo-Mercado]],ITERAC6[Variável],0),2)</f>
        <v>0</v>
      </c>
      <c r="P481">
        <v>1.07</v>
      </c>
      <c r="Q481" t="str">
        <f>Demanda_Interna[[#This Row],[Mercado]]&amp;Demanda_Interna[[#This Row],[Periodo]]</f>
        <v>Santa Catarina1</v>
      </c>
      <c r="R481">
        <v>1110</v>
      </c>
      <c r="S481" t="str">
        <f>Demanda_Interna[[#This Row],[Mercado Estado]]&amp;Demanda_Interna[[#This Row],[Estado Silo]]</f>
        <v>SCGO</v>
      </c>
      <c r="T481" s="7">
        <f>Demanda_Interna[[#This Row],[ICMS]]*Demanda_Interna[[#This Row],[Coluna1]]</f>
        <v>1187.7</v>
      </c>
      <c r="U481" t="str">
        <f>INDEX(Produtor_Silo[],MATCH(Demanda_Interna[[#This Row],[Silo]],Produtor_Silo[destino],0),3)</f>
        <v>JATAÍ-GO</v>
      </c>
    </row>
    <row r="482" spans="1:21" x14ac:dyDescent="0.25">
      <c r="A482" t="s">
        <v>1656</v>
      </c>
      <c r="B482">
        <v>1</v>
      </c>
      <c r="C482">
        <v>809562</v>
      </c>
      <c r="D482" t="s">
        <v>1657</v>
      </c>
      <c r="E482" t="s">
        <v>638</v>
      </c>
      <c r="F482">
        <v>1387613</v>
      </c>
      <c r="G482" s="7">
        <v>1387.6130000000001</v>
      </c>
      <c r="H482" t="s">
        <v>715</v>
      </c>
      <c r="I482" s="11">
        <v>2.05E-4</v>
      </c>
      <c r="J482" s="7">
        <v>1</v>
      </c>
      <c r="K482" t="s">
        <v>1276</v>
      </c>
      <c r="L482">
        <f>INDEX(Val_Min_CO2[],MATCH(Demanda_Interna[[#This Row],[Variaveis Decisão Transporte Silo-Mercado]],Val_Min_CO2[Variável],0),2)</f>
        <v>0</v>
      </c>
      <c r="M482">
        <f>INDEX(Val_min_Custo[],MATCH(Demanda_Interna[[#This Row],[Variaveis Decisão Transporte Silo-Mercado]],Val_min_Custo[Variável],0),2)</f>
        <v>0</v>
      </c>
      <c r="N482">
        <f>INDEX(ITERAC3[],MATCH(Demanda_Interna[[#This Row],[Variaveis Decisão Transporte Silo-Mercado]],ITERAC3[Variável],0),2)</f>
        <v>0</v>
      </c>
      <c r="O482">
        <f>INDEX(ITERAC6[],MATCH(Demanda_Interna[[#This Row],[Variaveis Decisão Transporte Silo-Mercado]],ITERAC6[Variável],0),2)</f>
        <v>0</v>
      </c>
      <c r="P482">
        <v>1.07</v>
      </c>
      <c r="Q482" t="str">
        <f>Demanda_Interna[[#This Row],[Mercado]]&amp;Demanda_Interna[[#This Row],[Periodo]]</f>
        <v>Santa Catarina1</v>
      </c>
      <c r="R482">
        <v>1110</v>
      </c>
      <c r="S482" t="str">
        <f>Demanda_Interna[[#This Row],[Mercado Estado]]&amp;Demanda_Interna[[#This Row],[Estado Silo]]</f>
        <v>SCMS</v>
      </c>
      <c r="T482" s="7">
        <f>Demanda_Interna[[#This Row],[ICMS]]*Demanda_Interna[[#This Row],[Coluna1]]</f>
        <v>1187.7</v>
      </c>
      <c r="U482" t="str">
        <f>INDEX(Produtor_Silo[],MATCH(Demanda_Interna[[#This Row],[Silo]],Produtor_Silo[destino],0),3)</f>
        <v>MARACAJU-MS</v>
      </c>
    </row>
    <row r="483" spans="1:21" x14ac:dyDescent="0.25">
      <c r="A483" t="s">
        <v>1656</v>
      </c>
      <c r="B483">
        <v>1</v>
      </c>
      <c r="C483">
        <v>809562</v>
      </c>
      <c r="D483" t="s">
        <v>1657</v>
      </c>
      <c r="E483" t="s">
        <v>639</v>
      </c>
      <c r="F483">
        <v>1443867</v>
      </c>
      <c r="G483" s="7">
        <v>1443.867</v>
      </c>
      <c r="H483" t="s">
        <v>715</v>
      </c>
      <c r="I483" s="11">
        <v>2.05E-4</v>
      </c>
      <c r="J483" s="7">
        <v>1</v>
      </c>
      <c r="K483" t="s">
        <v>1292</v>
      </c>
      <c r="L483">
        <f>INDEX(Val_Min_CO2[],MATCH(Demanda_Interna[[#This Row],[Variaveis Decisão Transporte Silo-Mercado]],Val_Min_CO2[Variável],0),2)</f>
        <v>0</v>
      </c>
      <c r="M483">
        <f>INDEX(Val_min_Custo[],MATCH(Demanda_Interna[[#This Row],[Variaveis Decisão Transporte Silo-Mercado]],Val_min_Custo[Variável],0),2)</f>
        <v>0</v>
      </c>
      <c r="N483">
        <f>INDEX(ITERAC3[],MATCH(Demanda_Interna[[#This Row],[Variaveis Decisão Transporte Silo-Mercado]],ITERAC3[Variável],0),2)</f>
        <v>0</v>
      </c>
      <c r="O483">
        <f>INDEX(ITERAC6[],MATCH(Demanda_Interna[[#This Row],[Variaveis Decisão Transporte Silo-Mercado]],ITERAC6[Variável],0),2)</f>
        <v>0</v>
      </c>
      <c r="P483">
        <v>1.07</v>
      </c>
      <c r="Q483" t="str">
        <f>Demanda_Interna[[#This Row],[Mercado]]&amp;Demanda_Interna[[#This Row],[Periodo]]</f>
        <v>Santa Catarina1</v>
      </c>
      <c r="R483">
        <v>1110</v>
      </c>
      <c r="S483" t="str">
        <f>Demanda_Interna[[#This Row],[Mercado Estado]]&amp;Demanda_Interna[[#This Row],[Estado Silo]]</f>
        <v>SCMS</v>
      </c>
      <c r="T483" s="7">
        <f>Demanda_Interna[[#This Row],[ICMS]]*Demanda_Interna[[#This Row],[Coluna1]]</f>
        <v>1187.7</v>
      </c>
      <c r="U483" t="str">
        <f>INDEX(Produtor_Silo[],MATCH(Demanda_Interna[[#This Row],[Silo]],Produtor_Silo[destino],0),3)</f>
        <v>MARACAJU-MS</v>
      </c>
    </row>
    <row r="484" spans="1:21" x14ac:dyDescent="0.25">
      <c r="A484" t="s">
        <v>1656</v>
      </c>
      <c r="B484">
        <v>1</v>
      </c>
      <c r="C484">
        <v>809562</v>
      </c>
      <c r="D484" t="s">
        <v>1657</v>
      </c>
      <c r="E484" t="s">
        <v>640</v>
      </c>
      <c r="F484">
        <v>1416500</v>
      </c>
      <c r="G484" s="7">
        <v>1416.5</v>
      </c>
      <c r="H484" t="s">
        <v>715</v>
      </c>
      <c r="I484" s="11">
        <v>2.05E-4</v>
      </c>
      <c r="J484" s="7">
        <v>1</v>
      </c>
      <c r="K484" t="s">
        <v>1308</v>
      </c>
      <c r="L484">
        <f>INDEX(Val_Min_CO2[],MATCH(Demanda_Interna[[#This Row],[Variaveis Decisão Transporte Silo-Mercado]],Val_Min_CO2[Variável],0),2)</f>
        <v>0</v>
      </c>
      <c r="M484">
        <f>INDEX(Val_min_Custo[],MATCH(Demanda_Interna[[#This Row],[Variaveis Decisão Transporte Silo-Mercado]],Val_min_Custo[Variável],0),2)</f>
        <v>0</v>
      </c>
      <c r="N484">
        <f>INDEX(ITERAC3[],MATCH(Demanda_Interna[[#This Row],[Variaveis Decisão Transporte Silo-Mercado]],ITERAC3[Variável],0),2)</f>
        <v>0</v>
      </c>
      <c r="O484">
        <f>INDEX(ITERAC6[],MATCH(Demanda_Interna[[#This Row],[Variaveis Decisão Transporte Silo-Mercado]],ITERAC6[Variável],0),2)</f>
        <v>0</v>
      </c>
      <c r="P484">
        <v>1.07</v>
      </c>
      <c r="Q484" t="str">
        <f>Demanda_Interna[[#This Row],[Mercado]]&amp;Demanda_Interna[[#This Row],[Periodo]]</f>
        <v>Santa Catarina1</v>
      </c>
      <c r="R484">
        <v>1110</v>
      </c>
      <c r="S484" t="str">
        <f>Demanda_Interna[[#This Row],[Mercado Estado]]&amp;Demanda_Interna[[#This Row],[Estado Silo]]</f>
        <v>SCMS</v>
      </c>
      <c r="T484" s="7">
        <f>Demanda_Interna[[#This Row],[ICMS]]*Demanda_Interna[[#This Row],[Coluna1]]</f>
        <v>1187.7</v>
      </c>
      <c r="U484" t="str">
        <f>INDEX(Produtor_Silo[],MATCH(Demanda_Interna[[#This Row],[Silo]],Produtor_Silo[destino],0),3)</f>
        <v>MARACAJU-MS</v>
      </c>
    </row>
    <row r="485" spans="1:21" x14ac:dyDescent="0.25">
      <c r="A485" t="s">
        <v>1656</v>
      </c>
      <c r="B485">
        <v>1</v>
      </c>
      <c r="C485">
        <v>809562</v>
      </c>
      <c r="D485" t="s">
        <v>1657</v>
      </c>
      <c r="E485" t="s">
        <v>620</v>
      </c>
      <c r="F485">
        <v>2401455</v>
      </c>
      <c r="G485" s="7">
        <v>2401.4549999999999</v>
      </c>
      <c r="H485" t="s">
        <v>705</v>
      </c>
      <c r="I485" s="11">
        <v>2.63E-4</v>
      </c>
      <c r="J485" s="7">
        <v>0.6</v>
      </c>
      <c r="K485" t="s">
        <v>1324</v>
      </c>
      <c r="L485">
        <f>INDEX(Val_Min_CO2[],MATCH(Demanda_Interna[[#This Row],[Variaveis Decisão Transporte Silo-Mercado]],Val_Min_CO2[Variável],0),2)</f>
        <v>0</v>
      </c>
      <c r="M485">
        <f>INDEX(Val_min_Custo[],MATCH(Demanda_Interna[[#This Row],[Variaveis Decisão Transporte Silo-Mercado]],Val_min_Custo[Variável],0),2)</f>
        <v>0</v>
      </c>
      <c r="N485">
        <f>INDEX(ITERAC3[],MATCH(Demanda_Interna[[#This Row],[Variaveis Decisão Transporte Silo-Mercado]],ITERAC3[Variável],0),2)</f>
        <v>0</v>
      </c>
      <c r="O485">
        <f>INDEX(ITERAC6[],MATCH(Demanda_Interna[[#This Row],[Variaveis Decisão Transporte Silo-Mercado]],ITERAC6[Variável],0),2)</f>
        <v>0</v>
      </c>
      <c r="P485">
        <v>1.07</v>
      </c>
      <c r="Q485" t="str">
        <f>Demanda_Interna[[#This Row],[Mercado]]&amp;Demanda_Interna[[#This Row],[Periodo]]</f>
        <v>Santa Catarina1</v>
      </c>
      <c r="R485">
        <v>1110</v>
      </c>
      <c r="S485" t="str">
        <f>Demanda_Interna[[#This Row],[Mercado Estado]]&amp;Demanda_Interna[[#This Row],[Estado Silo]]</f>
        <v>SCMT</v>
      </c>
      <c r="T485" s="7">
        <f>Demanda_Interna[[#This Row],[ICMS]]*Demanda_Interna[[#This Row],[Coluna1]]</f>
        <v>1187.7</v>
      </c>
      <c r="U485" t="str">
        <f>INDEX(Produtor_Silo[],MATCH(Demanda_Interna[[#This Row],[Silo]],Produtor_Silo[destino],0),3)</f>
        <v>NOVA MUTUM-MT</v>
      </c>
    </row>
    <row r="486" spans="1:21" x14ac:dyDescent="0.25">
      <c r="A486" t="s">
        <v>1656</v>
      </c>
      <c r="B486">
        <v>1</v>
      </c>
      <c r="C486">
        <v>809562</v>
      </c>
      <c r="D486" t="s">
        <v>1657</v>
      </c>
      <c r="E486" t="s">
        <v>621</v>
      </c>
      <c r="F486">
        <v>2403446</v>
      </c>
      <c r="G486" s="7">
        <v>2403.4459999999999</v>
      </c>
      <c r="H486" t="s">
        <v>705</v>
      </c>
      <c r="I486" s="11">
        <v>2.63E-4</v>
      </c>
      <c r="J486" s="7">
        <v>0.6</v>
      </c>
      <c r="K486" t="s">
        <v>1340</v>
      </c>
      <c r="L486">
        <f>INDEX(Val_Min_CO2[],MATCH(Demanda_Interna[[#This Row],[Variaveis Decisão Transporte Silo-Mercado]],Val_Min_CO2[Variável],0),2)</f>
        <v>0</v>
      </c>
      <c r="M486">
        <f>INDEX(Val_min_Custo[],MATCH(Demanda_Interna[[#This Row],[Variaveis Decisão Transporte Silo-Mercado]],Val_min_Custo[Variável],0),2)</f>
        <v>0</v>
      </c>
      <c r="N486">
        <f>INDEX(ITERAC3[],MATCH(Demanda_Interna[[#This Row],[Variaveis Decisão Transporte Silo-Mercado]],ITERAC3[Variável],0),2)</f>
        <v>0</v>
      </c>
      <c r="O486">
        <f>INDEX(ITERAC6[],MATCH(Demanda_Interna[[#This Row],[Variaveis Decisão Transporte Silo-Mercado]],ITERAC6[Variável],0),2)</f>
        <v>0</v>
      </c>
      <c r="P486">
        <v>1.07</v>
      </c>
      <c r="Q486" t="str">
        <f>Demanda_Interna[[#This Row],[Mercado]]&amp;Demanda_Interna[[#This Row],[Periodo]]</f>
        <v>Santa Catarina1</v>
      </c>
      <c r="R486">
        <v>1110</v>
      </c>
      <c r="S486" t="str">
        <f>Demanda_Interna[[#This Row],[Mercado Estado]]&amp;Demanda_Interna[[#This Row],[Estado Silo]]</f>
        <v>SCMT</v>
      </c>
      <c r="T486" s="7">
        <f>Demanda_Interna[[#This Row],[ICMS]]*Demanda_Interna[[#This Row],[Coluna1]]</f>
        <v>1187.7</v>
      </c>
      <c r="U486" t="str">
        <f>INDEX(Produtor_Silo[],MATCH(Demanda_Interna[[#This Row],[Silo]],Produtor_Silo[destino],0),3)</f>
        <v>NOVA MUTUM-MT</v>
      </c>
    </row>
    <row r="487" spans="1:21" x14ac:dyDescent="0.25">
      <c r="A487" t="s">
        <v>1656</v>
      </c>
      <c r="B487">
        <v>1</v>
      </c>
      <c r="C487">
        <v>809562</v>
      </c>
      <c r="D487" t="s">
        <v>1657</v>
      </c>
      <c r="E487" t="s">
        <v>622</v>
      </c>
      <c r="F487">
        <v>2408988</v>
      </c>
      <c r="G487" s="7">
        <v>2408.9879999999998</v>
      </c>
      <c r="H487" t="s">
        <v>705</v>
      </c>
      <c r="I487" s="11">
        <v>2.63E-4</v>
      </c>
      <c r="J487" s="7">
        <v>0.6</v>
      </c>
      <c r="K487" t="s">
        <v>1356</v>
      </c>
      <c r="L487">
        <f>INDEX(Val_Min_CO2[],MATCH(Demanda_Interna[[#This Row],[Variaveis Decisão Transporte Silo-Mercado]],Val_Min_CO2[Variável],0),2)</f>
        <v>0</v>
      </c>
      <c r="M487">
        <f>INDEX(Val_min_Custo[],MATCH(Demanda_Interna[[#This Row],[Variaveis Decisão Transporte Silo-Mercado]],Val_min_Custo[Variável],0),2)</f>
        <v>0</v>
      </c>
      <c r="N487">
        <f>INDEX(ITERAC3[],MATCH(Demanda_Interna[[#This Row],[Variaveis Decisão Transporte Silo-Mercado]],ITERAC3[Variável],0),2)</f>
        <v>0</v>
      </c>
      <c r="O487">
        <f>INDEX(ITERAC6[],MATCH(Demanda_Interna[[#This Row],[Variaveis Decisão Transporte Silo-Mercado]],ITERAC6[Variável],0),2)</f>
        <v>0</v>
      </c>
      <c r="P487">
        <v>1.07</v>
      </c>
      <c r="Q487" t="str">
        <f>Demanda_Interna[[#This Row],[Mercado]]&amp;Demanda_Interna[[#This Row],[Periodo]]</f>
        <v>Santa Catarina1</v>
      </c>
      <c r="R487">
        <v>1110</v>
      </c>
      <c r="S487" t="str">
        <f>Demanda_Interna[[#This Row],[Mercado Estado]]&amp;Demanda_Interna[[#This Row],[Estado Silo]]</f>
        <v>SCMT</v>
      </c>
      <c r="T487" s="7">
        <f>Demanda_Interna[[#This Row],[ICMS]]*Demanda_Interna[[#This Row],[Coluna1]]</f>
        <v>1187.7</v>
      </c>
      <c r="U487" t="str">
        <f>INDEX(Produtor_Silo[],MATCH(Demanda_Interna[[#This Row],[Silo]],Produtor_Silo[destino],0),3)</f>
        <v>NOVA MUTUM-MT</v>
      </c>
    </row>
    <row r="488" spans="1:21" x14ac:dyDescent="0.25">
      <c r="A488" t="s">
        <v>1656</v>
      </c>
      <c r="B488">
        <v>1</v>
      </c>
      <c r="C488">
        <v>809562</v>
      </c>
      <c r="D488" t="s">
        <v>1657</v>
      </c>
      <c r="E488" t="s">
        <v>623</v>
      </c>
      <c r="F488">
        <v>2448523</v>
      </c>
      <c r="G488" s="7">
        <v>2448.5230000000001</v>
      </c>
      <c r="H488" t="s">
        <v>705</v>
      </c>
      <c r="I488" s="11">
        <v>2.63E-4</v>
      </c>
      <c r="J488" s="7">
        <v>0.6</v>
      </c>
      <c r="K488" t="s">
        <v>1372</v>
      </c>
      <c r="L488">
        <f>INDEX(Val_Min_CO2[],MATCH(Demanda_Interna[[#This Row],[Variaveis Decisão Transporte Silo-Mercado]],Val_Min_CO2[Variável],0),2)</f>
        <v>0</v>
      </c>
      <c r="M488">
        <f>INDEX(Val_min_Custo[],MATCH(Demanda_Interna[[#This Row],[Variaveis Decisão Transporte Silo-Mercado]],Val_min_Custo[Variável],0),2)</f>
        <v>0</v>
      </c>
      <c r="N488">
        <f>INDEX(ITERAC3[],MATCH(Demanda_Interna[[#This Row],[Variaveis Decisão Transporte Silo-Mercado]],ITERAC3[Variável],0),2)</f>
        <v>0</v>
      </c>
      <c r="O488">
        <f>INDEX(ITERAC6[],MATCH(Demanda_Interna[[#This Row],[Variaveis Decisão Transporte Silo-Mercado]],ITERAC6[Variável],0),2)</f>
        <v>0</v>
      </c>
      <c r="P488">
        <v>1.07</v>
      </c>
      <c r="Q488" t="str">
        <f>Demanda_Interna[[#This Row],[Mercado]]&amp;Demanda_Interna[[#This Row],[Periodo]]</f>
        <v>Santa Catarina1</v>
      </c>
      <c r="R488">
        <v>1110</v>
      </c>
      <c r="S488" t="str">
        <f>Demanda_Interna[[#This Row],[Mercado Estado]]&amp;Demanda_Interna[[#This Row],[Estado Silo]]</f>
        <v>SCMT</v>
      </c>
      <c r="T488" s="7">
        <f>Demanda_Interna[[#This Row],[ICMS]]*Demanda_Interna[[#This Row],[Coluna1]]</f>
        <v>1187.7</v>
      </c>
      <c r="U488" t="str">
        <f>INDEX(Produtor_Silo[],MATCH(Demanda_Interna[[#This Row],[Silo]],Produtor_Silo[destino],0),3)</f>
        <v>NOVA UBIRATÃ-MT</v>
      </c>
    </row>
    <row r="489" spans="1:21" x14ac:dyDescent="0.25">
      <c r="A489" t="s">
        <v>1656</v>
      </c>
      <c r="B489">
        <v>1</v>
      </c>
      <c r="C489">
        <v>809562</v>
      </c>
      <c r="D489" t="s">
        <v>1657</v>
      </c>
      <c r="E489" t="s">
        <v>624</v>
      </c>
      <c r="F489">
        <v>2419093</v>
      </c>
      <c r="G489" s="7">
        <v>2419.0929999999998</v>
      </c>
      <c r="H489" t="s">
        <v>705</v>
      </c>
      <c r="I489" s="11">
        <v>2.63E-4</v>
      </c>
      <c r="J489" s="7">
        <v>0.6</v>
      </c>
      <c r="K489" t="s">
        <v>1388</v>
      </c>
      <c r="L489">
        <f>INDEX(Val_Min_CO2[],MATCH(Demanda_Interna[[#This Row],[Variaveis Decisão Transporte Silo-Mercado]],Val_Min_CO2[Variável],0),2)</f>
        <v>0</v>
      </c>
      <c r="M489">
        <f>INDEX(Val_min_Custo[],MATCH(Demanda_Interna[[#This Row],[Variaveis Decisão Transporte Silo-Mercado]],Val_min_Custo[Variável],0),2)</f>
        <v>0</v>
      </c>
      <c r="N489">
        <f>INDEX(ITERAC3[],MATCH(Demanda_Interna[[#This Row],[Variaveis Decisão Transporte Silo-Mercado]],ITERAC3[Variável],0),2)</f>
        <v>0</v>
      </c>
      <c r="O489">
        <f>INDEX(ITERAC6[],MATCH(Demanda_Interna[[#This Row],[Variaveis Decisão Transporte Silo-Mercado]],ITERAC6[Variável],0),2)</f>
        <v>0</v>
      </c>
      <c r="P489">
        <v>1.07</v>
      </c>
      <c r="Q489" t="str">
        <f>Demanda_Interna[[#This Row],[Mercado]]&amp;Demanda_Interna[[#This Row],[Periodo]]</f>
        <v>Santa Catarina1</v>
      </c>
      <c r="R489">
        <v>1110</v>
      </c>
      <c r="S489" t="str">
        <f>Demanda_Interna[[#This Row],[Mercado Estado]]&amp;Demanda_Interna[[#This Row],[Estado Silo]]</f>
        <v>SCMT</v>
      </c>
      <c r="T489" s="7">
        <f>Demanda_Interna[[#This Row],[ICMS]]*Demanda_Interna[[#This Row],[Coluna1]]</f>
        <v>1187.7</v>
      </c>
      <c r="U489" t="str">
        <f>INDEX(Produtor_Silo[],MATCH(Demanda_Interna[[#This Row],[Silo]],Produtor_Silo[destino],0),3)</f>
        <v>NOVA UBIRATÃ-MT</v>
      </c>
    </row>
    <row r="490" spans="1:21" x14ac:dyDescent="0.25">
      <c r="A490" t="s">
        <v>1656</v>
      </c>
      <c r="B490">
        <v>1</v>
      </c>
      <c r="C490">
        <v>809562</v>
      </c>
      <c r="D490" t="s">
        <v>1657</v>
      </c>
      <c r="E490" t="s">
        <v>625</v>
      </c>
      <c r="F490">
        <v>2454274</v>
      </c>
      <c r="G490" s="7">
        <v>2454.2739999999999</v>
      </c>
      <c r="H490" t="s">
        <v>705</v>
      </c>
      <c r="I490" s="11">
        <v>2.63E-4</v>
      </c>
      <c r="J490" s="7">
        <v>0.6</v>
      </c>
      <c r="K490" t="s">
        <v>1404</v>
      </c>
      <c r="L490">
        <f>INDEX(Val_Min_CO2[],MATCH(Demanda_Interna[[#This Row],[Variaveis Decisão Transporte Silo-Mercado]],Val_Min_CO2[Variável],0),2)</f>
        <v>0</v>
      </c>
      <c r="M490">
        <f>INDEX(Val_min_Custo[],MATCH(Demanda_Interna[[#This Row],[Variaveis Decisão Transporte Silo-Mercado]],Val_min_Custo[Variável],0),2)</f>
        <v>0</v>
      </c>
      <c r="N490">
        <f>INDEX(ITERAC3[],MATCH(Demanda_Interna[[#This Row],[Variaveis Decisão Transporte Silo-Mercado]],ITERAC3[Variável],0),2)</f>
        <v>0</v>
      </c>
      <c r="O490">
        <f>INDEX(ITERAC6[],MATCH(Demanda_Interna[[#This Row],[Variaveis Decisão Transporte Silo-Mercado]],ITERAC6[Variável],0),2)</f>
        <v>0</v>
      </c>
      <c r="P490">
        <v>1.07</v>
      </c>
      <c r="Q490" t="str">
        <f>Demanda_Interna[[#This Row],[Mercado]]&amp;Demanda_Interna[[#This Row],[Periodo]]</f>
        <v>Santa Catarina1</v>
      </c>
      <c r="R490">
        <v>1110</v>
      </c>
      <c r="S490" t="str">
        <f>Demanda_Interna[[#This Row],[Mercado Estado]]&amp;Demanda_Interna[[#This Row],[Estado Silo]]</f>
        <v>SCMT</v>
      </c>
      <c r="T490" s="7">
        <f>Demanda_Interna[[#This Row],[ICMS]]*Demanda_Interna[[#This Row],[Coluna1]]</f>
        <v>1187.7</v>
      </c>
      <c r="U490" t="str">
        <f>INDEX(Produtor_Silo[],MATCH(Demanda_Interna[[#This Row],[Silo]],Produtor_Silo[destino],0),3)</f>
        <v>NOVA UBIRATÃ-MT</v>
      </c>
    </row>
    <row r="491" spans="1:21" x14ac:dyDescent="0.25">
      <c r="A491" t="s">
        <v>1656</v>
      </c>
      <c r="B491">
        <v>1</v>
      </c>
      <c r="C491">
        <v>809562</v>
      </c>
      <c r="D491" t="s">
        <v>1657</v>
      </c>
      <c r="E491" t="s">
        <v>641</v>
      </c>
      <c r="F491">
        <v>1541025</v>
      </c>
      <c r="G491" s="7">
        <v>1541.0250000000001</v>
      </c>
      <c r="H491" t="s">
        <v>720</v>
      </c>
      <c r="I491" s="11">
        <v>2.63E-4</v>
      </c>
      <c r="J491" s="7">
        <v>0.6</v>
      </c>
      <c r="K491" t="s">
        <v>1420</v>
      </c>
      <c r="L491">
        <f>INDEX(Val_Min_CO2[],MATCH(Demanda_Interna[[#This Row],[Variaveis Decisão Transporte Silo-Mercado]],Val_Min_CO2[Variável],0),2)</f>
        <v>0</v>
      </c>
      <c r="M491">
        <f>INDEX(Val_min_Custo[],MATCH(Demanda_Interna[[#This Row],[Variaveis Decisão Transporte Silo-Mercado]],Val_min_Custo[Variável],0),2)</f>
        <v>0</v>
      </c>
      <c r="N491">
        <f>INDEX(ITERAC3[],MATCH(Demanda_Interna[[#This Row],[Variaveis Decisão Transporte Silo-Mercado]],ITERAC3[Variável],0),2)</f>
        <v>0</v>
      </c>
      <c r="O491">
        <f>INDEX(ITERAC6[],MATCH(Demanda_Interna[[#This Row],[Variaveis Decisão Transporte Silo-Mercado]],ITERAC6[Variável],0),2)</f>
        <v>0</v>
      </c>
      <c r="P491">
        <v>1.1200000000000001</v>
      </c>
      <c r="Q491" t="str">
        <f>Demanda_Interna[[#This Row],[Mercado]]&amp;Demanda_Interna[[#This Row],[Periodo]]</f>
        <v>Santa Catarina1</v>
      </c>
      <c r="R491">
        <v>1110</v>
      </c>
      <c r="S491" t="str">
        <f>Demanda_Interna[[#This Row],[Mercado Estado]]&amp;Demanda_Interna[[#This Row],[Estado Silo]]</f>
        <v>SCMG</v>
      </c>
      <c r="T491" s="7">
        <f>Demanda_Interna[[#This Row],[ICMS]]*Demanda_Interna[[#This Row],[Coluna1]]</f>
        <v>1243.2</v>
      </c>
      <c r="U491" t="str">
        <f>INDEX(Produtor_Silo[],MATCH(Demanda_Interna[[#This Row],[Silo]],Produtor_Silo[destino],0),3)</f>
        <v>PATOS DE MINAS-MG</v>
      </c>
    </row>
    <row r="492" spans="1:21" x14ac:dyDescent="0.25">
      <c r="A492" t="s">
        <v>1656</v>
      </c>
      <c r="B492">
        <v>1</v>
      </c>
      <c r="C492">
        <v>809562</v>
      </c>
      <c r="D492" t="s">
        <v>1657</v>
      </c>
      <c r="E492" t="s">
        <v>642</v>
      </c>
      <c r="F492">
        <v>1530919</v>
      </c>
      <c r="G492" s="7">
        <v>1530.9190000000001</v>
      </c>
      <c r="H492" t="s">
        <v>720</v>
      </c>
      <c r="I492" s="11">
        <v>2.63E-4</v>
      </c>
      <c r="J492" s="7">
        <v>0.6</v>
      </c>
      <c r="K492" t="s">
        <v>1436</v>
      </c>
      <c r="L492">
        <f>INDEX(Val_Min_CO2[],MATCH(Demanda_Interna[[#This Row],[Variaveis Decisão Transporte Silo-Mercado]],Val_Min_CO2[Variável],0),2)</f>
        <v>0</v>
      </c>
      <c r="M492">
        <f>INDEX(Val_min_Custo[],MATCH(Demanda_Interna[[#This Row],[Variaveis Decisão Transporte Silo-Mercado]],Val_min_Custo[Variável],0),2)</f>
        <v>0</v>
      </c>
      <c r="N492">
        <f>INDEX(ITERAC3[],MATCH(Demanda_Interna[[#This Row],[Variaveis Decisão Transporte Silo-Mercado]],ITERAC3[Variável],0),2)</f>
        <v>0</v>
      </c>
      <c r="O492">
        <f>INDEX(ITERAC6[],MATCH(Demanda_Interna[[#This Row],[Variaveis Decisão Transporte Silo-Mercado]],ITERAC6[Variável],0),2)</f>
        <v>0</v>
      </c>
      <c r="P492">
        <v>1.1200000000000001</v>
      </c>
      <c r="Q492" t="str">
        <f>Demanda_Interna[[#This Row],[Mercado]]&amp;Demanda_Interna[[#This Row],[Periodo]]</f>
        <v>Santa Catarina1</v>
      </c>
      <c r="R492">
        <v>1110</v>
      </c>
      <c r="S492" t="str">
        <f>Demanda_Interna[[#This Row],[Mercado Estado]]&amp;Demanda_Interna[[#This Row],[Estado Silo]]</f>
        <v>SCMG</v>
      </c>
      <c r="T492" s="7">
        <f>Demanda_Interna[[#This Row],[ICMS]]*Demanda_Interna[[#This Row],[Coluna1]]</f>
        <v>1243.2</v>
      </c>
      <c r="U492" t="str">
        <f>INDEX(Produtor_Silo[],MATCH(Demanda_Interna[[#This Row],[Silo]],Produtor_Silo[destino],0),3)</f>
        <v>PATOS DE MINAS-MG</v>
      </c>
    </row>
    <row r="493" spans="1:21" x14ac:dyDescent="0.25">
      <c r="A493" t="s">
        <v>1656</v>
      </c>
      <c r="B493">
        <v>1</v>
      </c>
      <c r="C493">
        <v>809562</v>
      </c>
      <c r="D493" t="s">
        <v>1657</v>
      </c>
      <c r="E493" t="s">
        <v>643</v>
      </c>
      <c r="F493">
        <v>1568563</v>
      </c>
      <c r="G493" s="7">
        <v>1568.5630000000001</v>
      </c>
      <c r="H493" t="s">
        <v>720</v>
      </c>
      <c r="I493" s="11">
        <v>2.63E-4</v>
      </c>
      <c r="J493" s="7">
        <v>0.6</v>
      </c>
      <c r="K493" t="s">
        <v>1452</v>
      </c>
      <c r="L493">
        <f>INDEX(Val_Min_CO2[],MATCH(Demanda_Interna[[#This Row],[Variaveis Decisão Transporte Silo-Mercado]],Val_Min_CO2[Variável],0),2)</f>
        <v>0</v>
      </c>
      <c r="M493">
        <f>INDEX(Val_min_Custo[],MATCH(Demanda_Interna[[#This Row],[Variaveis Decisão Transporte Silo-Mercado]],Val_min_Custo[Variável],0),2)</f>
        <v>0</v>
      </c>
      <c r="N493">
        <f>INDEX(ITERAC3[],MATCH(Demanda_Interna[[#This Row],[Variaveis Decisão Transporte Silo-Mercado]],ITERAC3[Variável],0),2)</f>
        <v>0</v>
      </c>
      <c r="O493">
        <f>INDEX(ITERAC6[],MATCH(Demanda_Interna[[#This Row],[Variaveis Decisão Transporte Silo-Mercado]],ITERAC6[Variável],0),2)</f>
        <v>0</v>
      </c>
      <c r="P493">
        <v>1.1200000000000001</v>
      </c>
      <c r="Q493" t="str">
        <f>Demanda_Interna[[#This Row],[Mercado]]&amp;Demanda_Interna[[#This Row],[Periodo]]</f>
        <v>Santa Catarina1</v>
      </c>
      <c r="R493">
        <v>1110</v>
      </c>
      <c r="S493" t="str">
        <f>Demanda_Interna[[#This Row],[Mercado Estado]]&amp;Demanda_Interna[[#This Row],[Estado Silo]]</f>
        <v>SCMG</v>
      </c>
      <c r="T493" s="7">
        <f>Demanda_Interna[[#This Row],[ICMS]]*Demanda_Interna[[#This Row],[Coluna1]]</f>
        <v>1243.2</v>
      </c>
      <c r="U493" t="str">
        <f>INDEX(Produtor_Silo[],MATCH(Demanda_Interna[[#This Row],[Silo]],Produtor_Silo[destino],0),3)</f>
        <v>PATOS DE MINAS-MG</v>
      </c>
    </row>
    <row r="494" spans="1:21" x14ac:dyDescent="0.25">
      <c r="A494" t="s">
        <v>1656</v>
      </c>
      <c r="B494">
        <v>1</v>
      </c>
      <c r="C494">
        <v>809562</v>
      </c>
      <c r="D494" t="s">
        <v>1657</v>
      </c>
      <c r="E494" t="s">
        <v>632</v>
      </c>
      <c r="F494">
        <v>1643087</v>
      </c>
      <c r="G494" s="7">
        <v>1643.087</v>
      </c>
      <c r="H494" t="s">
        <v>718</v>
      </c>
      <c r="I494" s="11">
        <v>2.63E-4</v>
      </c>
      <c r="J494" s="7">
        <v>0.6</v>
      </c>
      <c r="K494" t="s">
        <v>1468</v>
      </c>
      <c r="L494">
        <f>INDEX(Val_Min_CO2[],MATCH(Demanda_Interna[[#This Row],[Variaveis Decisão Transporte Silo-Mercado]],Val_Min_CO2[Variável],0),2)</f>
        <v>0</v>
      </c>
      <c r="M494">
        <f>INDEX(Val_min_Custo[],MATCH(Demanda_Interna[[#This Row],[Variaveis Decisão Transporte Silo-Mercado]],Val_min_Custo[Variável],0),2)</f>
        <v>0</v>
      </c>
      <c r="N494">
        <f>INDEX(ITERAC3[],MATCH(Demanda_Interna[[#This Row],[Variaveis Decisão Transporte Silo-Mercado]],ITERAC3[Variável],0),2)</f>
        <v>0</v>
      </c>
      <c r="O494">
        <f>INDEX(ITERAC6[],MATCH(Demanda_Interna[[#This Row],[Variaveis Decisão Transporte Silo-Mercado]],ITERAC6[Variável],0),2)</f>
        <v>0</v>
      </c>
      <c r="P494">
        <v>1.07</v>
      </c>
      <c r="Q494" t="str">
        <f>Demanda_Interna[[#This Row],[Mercado]]&amp;Demanda_Interna[[#This Row],[Periodo]]</f>
        <v>Santa Catarina1</v>
      </c>
      <c r="R494">
        <v>1110</v>
      </c>
      <c r="S494" t="str">
        <f>Demanda_Interna[[#This Row],[Mercado Estado]]&amp;Demanda_Interna[[#This Row],[Estado Silo]]</f>
        <v>SCGO</v>
      </c>
      <c r="T494" s="7">
        <f>Demanda_Interna[[#This Row],[ICMS]]*Demanda_Interna[[#This Row],[Coluna1]]</f>
        <v>1187.7</v>
      </c>
      <c r="U494" t="str">
        <f>INDEX(Produtor_Silo[],MATCH(Demanda_Interna[[#This Row],[Silo]],Produtor_Silo[destino],0),3)</f>
        <v>RIO VERDE-GO</v>
      </c>
    </row>
    <row r="495" spans="1:21" x14ac:dyDescent="0.25">
      <c r="A495" t="s">
        <v>1656</v>
      </c>
      <c r="B495">
        <v>1</v>
      </c>
      <c r="C495">
        <v>809562</v>
      </c>
      <c r="D495" t="s">
        <v>1657</v>
      </c>
      <c r="E495" t="s">
        <v>633</v>
      </c>
      <c r="F495">
        <v>1642518</v>
      </c>
      <c r="G495" s="7">
        <v>1642.518</v>
      </c>
      <c r="H495" t="s">
        <v>718</v>
      </c>
      <c r="I495" s="11">
        <v>2.63E-4</v>
      </c>
      <c r="J495" s="7">
        <v>0.6</v>
      </c>
      <c r="K495" t="s">
        <v>1484</v>
      </c>
      <c r="L495">
        <f>INDEX(Val_Min_CO2[],MATCH(Demanda_Interna[[#This Row],[Variaveis Decisão Transporte Silo-Mercado]],Val_Min_CO2[Variável],0),2)</f>
        <v>0</v>
      </c>
      <c r="M495">
        <f>INDEX(Val_min_Custo[],MATCH(Demanda_Interna[[#This Row],[Variaveis Decisão Transporte Silo-Mercado]],Val_min_Custo[Variável],0),2)</f>
        <v>0</v>
      </c>
      <c r="N495">
        <f>INDEX(ITERAC3[],MATCH(Demanda_Interna[[#This Row],[Variaveis Decisão Transporte Silo-Mercado]],ITERAC3[Variável],0),2)</f>
        <v>0</v>
      </c>
      <c r="O495">
        <f>INDEX(ITERAC6[],MATCH(Demanda_Interna[[#This Row],[Variaveis Decisão Transporte Silo-Mercado]],ITERAC6[Variável],0),2)</f>
        <v>0</v>
      </c>
      <c r="P495">
        <v>1.07</v>
      </c>
      <c r="Q495" t="str">
        <f>Demanda_Interna[[#This Row],[Mercado]]&amp;Demanda_Interna[[#This Row],[Periodo]]</f>
        <v>Santa Catarina1</v>
      </c>
      <c r="R495">
        <v>1110</v>
      </c>
      <c r="S495" t="str">
        <f>Demanda_Interna[[#This Row],[Mercado Estado]]&amp;Demanda_Interna[[#This Row],[Estado Silo]]</f>
        <v>SCGO</v>
      </c>
      <c r="T495" s="7">
        <f>Demanda_Interna[[#This Row],[ICMS]]*Demanda_Interna[[#This Row],[Coluna1]]</f>
        <v>1187.7</v>
      </c>
      <c r="U495" t="str">
        <f>INDEX(Produtor_Silo[],MATCH(Demanda_Interna[[#This Row],[Silo]],Produtor_Silo[destino],0),3)</f>
        <v>RIO VERDE-GO</v>
      </c>
    </row>
    <row r="496" spans="1:21" x14ac:dyDescent="0.25">
      <c r="A496" t="s">
        <v>1656</v>
      </c>
      <c r="B496">
        <v>1</v>
      </c>
      <c r="C496">
        <v>809562</v>
      </c>
      <c r="D496" t="s">
        <v>1657</v>
      </c>
      <c r="E496" t="s">
        <v>634</v>
      </c>
      <c r="F496">
        <v>1738912</v>
      </c>
      <c r="G496" s="7">
        <v>1738.912</v>
      </c>
      <c r="H496" t="s">
        <v>718</v>
      </c>
      <c r="I496" s="11">
        <v>2.63E-4</v>
      </c>
      <c r="J496" s="7">
        <v>0.6</v>
      </c>
      <c r="K496" t="s">
        <v>1500</v>
      </c>
      <c r="L496">
        <f>INDEX(Val_Min_CO2[],MATCH(Demanda_Interna[[#This Row],[Variaveis Decisão Transporte Silo-Mercado]],Val_Min_CO2[Variável],0),2)</f>
        <v>0</v>
      </c>
      <c r="M496">
        <f>INDEX(Val_min_Custo[],MATCH(Demanda_Interna[[#This Row],[Variaveis Decisão Transporte Silo-Mercado]],Val_min_Custo[Variável],0),2)</f>
        <v>0</v>
      </c>
      <c r="N496">
        <f>INDEX(ITERAC3[],MATCH(Demanda_Interna[[#This Row],[Variaveis Decisão Transporte Silo-Mercado]],ITERAC3[Variável],0),2)</f>
        <v>0</v>
      </c>
      <c r="O496">
        <f>INDEX(ITERAC6[],MATCH(Demanda_Interna[[#This Row],[Variaveis Decisão Transporte Silo-Mercado]],ITERAC6[Variável],0),2)</f>
        <v>0</v>
      </c>
      <c r="P496">
        <v>1.07</v>
      </c>
      <c r="Q496" t="str">
        <f>Demanda_Interna[[#This Row],[Mercado]]&amp;Demanda_Interna[[#This Row],[Periodo]]</f>
        <v>Santa Catarina1</v>
      </c>
      <c r="R496">
        <v>1110</v>
      </c>
      <c r="S496" t="str">
        <f>Demanda_Interna[[#This Row],[Mercado Estado]]&amp;Demanda_Interna[[#This Row],[Estado Silo]]</f>
        <v>SCGO</v>
      </c>
      <c r="T496" s="7">
        <f>Demanda_Interna[[#This Row],[ICMS]]*Demanda_Interna[[#This Row],[Coluna1]]</f>
        <v>1187.7</v>
      </c>
      <c r="U496" t="str">
        <f>INDEX(Produtor_Silo[],MATCH(Demanda_Interna[[#This Row],[Silo]],Produtor_Silo[destino],0),3)</f>
        <v>RIO VERDE-GO</v>
      </c>
    </row>
    <row r="497" spans="1:21" x14ac:dyDescent="0.25">
      <c r="A497" t="s">
        <v>1656</v>
      </c>
      <c r="B497">
        <v>1</v>
      </c>
      <c r="C497">
        <v>809562</v>
      </c>
      <c r="D497" t="s">
        <v>1657</v>
      </c>
      <c r="E497" t="s">
        <v>626</v>
      </c>
      <c r="F497">
        <v>2539260</v>
      </c>
      <c r="G497" s="7">
        <v>2539.2600000000002</v>
      </c>
      <c r="H497" t="s">
        <v>705</v>
      </c>
      <c r="I497" s="11">
        <v>2.63E-4</v>
      </c>
      <c r="J497" s="7">
        <v>0.6</v>
      </c>
      <c r="K497" t="s">
        <v>1516</v>
      </c>
      <c r="L497">
        <f>INDEX(Val_Min_CO2[],MATCH(Demanda_Interna[[#This Row],[Variaveis Decisão Transporte Silo-Mercado]],Val_Min_CO2[Variável],0),2)</f>
        <v>0</v>
      </c>
      <c r="M497">
        <f>INDEX(Val_min_Custo[],MATCH(Demanda_Interna[[#This Row],[Variaveis Decisão Transporte Silo-Mercado]],Val_min_Custo[Variável],0),2)</f>
        <v>0</v>
      </c>
      <c r="N497">
        <f>INDEX(ITERAC3[],MATCH(Demanda_Interna[[#This Row],[Variaveis Decisão Transporte Silo-Mercado]],ITERAC3[Variável],0),2)</f>
        <v>0</v>
      </c>
      <c r="O497">
        <f>INDEX(ITERAC6[],MATCH(Demanda_Interna[[#This Row],[Variaveis Decisão Transporte Silo-Mercado]],ITERAC6[Variável],0),2)</f>
        <v>0</v>
      </c>
      <c r="P497">
        <v>1.07</v>
      </c>
      <c r="Q497" t="str">
        <f>Demanda_Interna[[#This Row],[Mercado]]&amp;Demanda_Interna[[#This Row],[Periodo]]</f>
        <v>Santa Catarina1</v>
      </c>
      <c r="R497">
        <v>1110</v>
      </c>
      <c r="S497" t="str">
        <f>Demanda_Interna[[#This Row],[Mercado Estado]]&amp;Demanda_Interna[[#This Row],[Estado Silo]]</f>
        <v>SCMT</v>
      </c>
      <c r="T497" s="7">
        <f>Demanda_Interna[[#This Row],[ICMS]]*Demanda_Interna[[#This Row],[Coluna1]]</f>
        <v>1187.7</v>
      </c>
      <c r="U497" t="str">
        <f>INDEX(Produtor_Silo[],MATCH(Demanda_Interna[[#This Row],[Silo]],Produtor_Silo[destino],0),3)</f>
        <v>SORRISO-MT</v>
      </c>
    </row>
    <row r="498" spans="1:21" x14ac:dyDescent="0.25">
      <c r="A498" t="s">
        <v>1656</v>
      </c>
      <c r="B498">
        <v>1</v>
      </c>
      <c r="C498">
        <v>809562</v>
      </c>
      <c r="D498" t="s">
        <v>1657</v>
      </c>
      <c r="E498" t="s">
        <v>627</v>
      </c>
      <c r="F498">
        <v>2510801</v>
      </c>
      <c r="G498" s="7">
        <v>2510.8009999999999</v>
      </c>
      <c r="H498" t="s">
        <v>705</v>
      </c>
      <c r="I498" s="11">
        <v>2.63E-4</v>
      </c>
      <c r="J498" s="7">
        <v>0.6</v>
      </c>
      <c r="K498" t="s">
        <v>1532</v>
      </c>
      <c r="L498">
        <f>INDEX(Val_Min_CO2[],MATCH(Demanda_Interna[[#This Row],[Variaveis Decisão Transporte Silo-Mercado]],Val_Min_CO2[Variável],0),2)</f>
        <v>0</v>
      </c>
      <c r="M498">
        <f>INDEX(Val_min_Custo[],MATCH(Demanda_Interna[[#This Row],[Variaveis Decisão Transporte Silo-Mercado]],Val_min_Custo[Variável],0),2)</f>
        <v>0</v>
      </c>
      <c r="N498">
        <f>INDEX(ITERAC3[],MATCH(Demanda_Interna[[#This Row],[Variaveis Decisão Transporte Silo-Mercado]],ITERAC3[Variável],0),2)</f>
        <v>0</v>
      </c>
      <c r="O498">
        <f>INDEX(ITERAC6[],MATCH(Demanda_Interna[[#This Row],[Variaveis Decisão Transporte Silo-Mercado]],ITERAC6[Variável],0),2)</f>
        <v>0</v>
      </c>
      <c r="P498">
        <v>1.07</v>
      </c>
      <c r="Q498" t="str">
        <f>Demanda_Interna[[#This Row],[Mercado]]&amp;Demanda_Interna[[#This Row],[Periodo]]</f>
        <v>Santa Catarina1</v>
      </c>
      <c r="R498">
        <v>1110</v>
      </c>
      <c r="S498" t="str">
        <f>Demanda_Interna[[#This Row],[Mercado Estado]]&amp;Demanda_Interna[[#This Row],[Estado Silo]]</f>
        <v>SCMT</v>
      </c>
      <c r="T498" s="7">
        <f>Demanda_Interna[[#This Row],[ICMS]]*Demanda_Interna[[#This Row],[Coluna1]]</f>
        <v>1187.7</v>
      </c>
      <c r="U498" t="str">
        <f>INDEX(Produtor_Silo[],MATCH(Demanda_Interna[[#This Row],[Silo]],Produtor_Silo[destino],0),3)</f>
        <v>SORRISO-MT</v>
      </c>
    </row>
    <row r="499" spans="1:21" x14ac:dyDescent="0.25">
      <c r="A499" t="s">
        <v>1656</v>
      </c>
      <c r="B499">
        <v>1</v>
      </c>
      <c r="C499">
        <v>809562</v>
      </c>
      <c r="D499" t="s">
        <v>1657</v>
      </c>
      <c r="E499" t="s">
        <v>628</v>
      </c>
      <c r="F499">
        <v>2540946</v>
      </c>
      <c r="G499" s="7">
        <v>2540.9459999999999</v>
      </c>
      <c r="H499" t="s">
        <v>705</v>
      </c>
      <c r="I499" s="11">
        <v>2.63E-4</v>
      </c>
      <c r="J499" s="7">
        <v>0.6</v>
      </c>
      <c r="K499" t="s">
        <v>1548</v>
      </c>
      <c r="L499">
        <f>INDEX(Val_Min_CO2[],MATCH(Demanda_Interna[[#This Row],[Variaveis Decisão Transporte Silo-Mercado]],Val_Min_CO2[Variável],0),2)</f>
        <v>0</v>
      </c>
      <c r="M499">
        <f>INDEX(Val_min_Custo[],MATCH(Demanda_Interna[[#This Row],[Variaveis Decisão Transporte Silo-Mercado]],Val_min_Custo[Variável],0),2)</f>
        <v>0</v>
      </c>
      <c r="N499">
        <f>INDEX(ITERAC3[],MATCH(Demanda_Interna[[#This Row],[Variaveis Decisão Transporte Silo-Mercado]],ITERAC3[Variável],0),2)</f>
        <v>0</v>
      </c>
      <c r="O499">
        <f>INDEX(ITERAC6[],MATCH(Demanda_Interna[[#This Row],[Variaveis Decisão Transporte Silo-Mercado]],ITERAC6[Variável],0),2)</f>
        <v>0</v>
      </c>
      <c r="P499">
        <v>1.07</v>
      </c>
      <c r="Q499" t="str">
        <f>Demanda_Interna[[#This Row],[Mercado]]&amp;Demanda_Interna[[#This Row],[Periodo]]</f>
        <v>Santa Catarina1</v>
      </c>
      <c r="R499">
        <v>1110</v>
      </c>
      <c r="S499" t="str">
        <f>Demanda_Interna[[#This Row],[Mercado Estado]]&amp;Demanda_Interna[[#This Row],[Estado Silo]]</f>
        <v>SCMT</v>
      </c>
      <c r="T499" s="7">
        <f>Demanda_Interna[[#This Row],[ICMS]]*Demanda_Interna[[#This Row],[Coluna1]]</f>
        <v>1187.7</v>
      </c>
      <c r="U499" t="str">
        <f>INDEX(Produtor_Silo[],MATCH(Demanda_Interna[[#This Row],[Silo]],Produtor_Silo[destino],0),3)</f>
        <v>SORRISO-MT</v>
      </c>
    </row>
    <row r="500" spans="1:21" x14ac:dyDescent="0.25">
      <c r="A500" t="s">
        <v>1656</v>
      </c>
      <c r="B500">
        <v>1</v>
      </c>
      <c r="C500">
        <v>809562</v>
      </c>
      <c r="D500" t="s">
        <v>1657</v>
      </c>
      <c r="E500" t="s">
        <v>650</v>
      </c>
      <c r="F500">
        <v>857329</v>
      </c>
      <c r="G500" s="7">
        <v>857.32899999999995</v>
      </c>
      <c r="H500" t="s">
        <v>712</v>
      </c>
      <c r="I500" s="11">
        <v>2.05E-4</v>
      </c>
      <c r="J500" s="7">
        <v>1</v>
      </c>
      <c r="K500" t="s">
        <v>1564</v>
      </c>
      <c r="L500">
        <f>INDEX(Val_Min_CO2[],MATCH(Demanda_Interna[[#This Row],[Variaveis Decisão Transporte Silo-Mercado]],Val_Min_CO2[Variável],0),2)</f>
        <v>268570.5</v>
      </c>
      <c r="M500">
        <f>INDEX(Val_min_Custo[],MATCH(Demanda_Interna[[#This Row],[Variaveis Decisão Transporte Silo-Mercado]],Val_min_Custo[Variável],0),2)</f>
        <v>582400</v>
      </c>
      <c r="N500">
        <f>INDEX(ITERAC3[],MATCH(Demanda_Interna[[#This Row],[Variaveis Decisão Transporte Silo-Mercado]],ITERAC3[Variável],0),2)</f>
        <v>582400</v>
      </c>
      <c r="O500">
        <f>INDEX(ITERAC6[],MATCH(Demanda_Interna[[#This Row],[Variaveis Decisão Transporte Silo-Mercado]],ITERAC6[Variável],0),2)</f>
        <v>295482</v>
      </c>
      <c r="P500">
        <v>1.1200000000000001</v>
      </c>
      <c r="Q500" t="str">
        <f>Demanda_Interna[[#This Row],[Mercado]]&amp;Demanda_Interna[[#This Row],[Periodo]]</f>
        <v>Santa Catarina1</v>
      </c>
      <c r="R500">
        <v>1110</v>
      </c>
      <c r="S500" t="str">
        <f>Demanda_Interna[[#This Row],[Mercado Estado]]&amp;Demanda_Interna[[#This Row],[Estado Silo]]</f>
        <v>SCPR</v>
      </c>
      <c r="T500" s="7">
        <f>Demanda_Interna[[#This Row],[ICMS]]*Demanda_Interna[[#This Row],[Coluna1]]</f>
        <v>1243.2</v>
      </c>
      <c r="U500" t="str">
        <f>INDEX(Produtor_Silo[],MATCH(Demanda_Interna[[#This Row],[Silo]],Produtor_Silo[destino],0),3)</f>
        <v>TOLEDO-PR</v>
      </c>
    </row>
    <row r="501" spans="1:21" x14ac:dyDescent="0.25">
      <c r="A501" t="s">
        <v>1656</v>
      </c>
      <c r="B501">
        <v>1</v>
      </c>
      <c r="C501">
        <v>809562</v>
      </c>
      <c r="D501" t="s">
        <v>1657</v>
      </c>
      <c r="E501" t="s">
        <v>651</v>
      </c>
      <c r="F501">
        <v>862807</v>
      </c>
      <c r="G501" s="7">
        <v>862.80700000000002</v>
      </c>
      <c r="H501" t="s">
        <v>712</v>
      </c>
      <c r="I501" s="11">
        <v>2.05E-4</v>
      </c>
      <c r="J501" s="7">
        <v>1</v>
      </c>
      <c r="K501" t="s">
        <v>1580</v>
      </c>
      <c r="L501">
        <f>INDEX(Val_Min_CO2[],MATCH(Demanda_Interna[[#This Row],[Variaveis Decisão Transporte Silo-Mercado]],Val_Min_CO2[Variável],0),2)</f>
        <v>540991.5</v>
      </c>
      <c r="M501">
        <f>INDEX(Val_min_Custo[],MATCH(Demanda_Interna[[#This Row],[Variaveis Decisão Transporte Silo-Mercado]],Val_min_Custo[Variável],0),2)</f>
        <v>227162</v>
      </c>
      <c r="N501">
        <f>INDEX(ITERAC3[],MATCH(Demanda_Interna[[#This Row],[Variaveis Decisão Transporte Silo-Mercado]],ITERAC3[Variável],0),2)</f>
        <v>227162</v>
      </c>
      <c r="O501">
        <f>INDEX(ITERAC6[],MATCH(Demanda_Interna[[#This Row],[Variaveis Decisão Transporte Silo-Mercado]],ITERAC6[Variável],0),2)</f>
        <v>0</v>
      </c>
      <c r="P501">
        <v>1.1200000000000001</v>
      </c>
      <c r="Q501" t="str">
        <f>Demanda_Interna[[#This Row],[Mercado]]&amp;Demanda_Interna[[#This Row],[Periodo]]</f>
        <v>Santa Catarina1</v>
      </c>
      <c r="R501">
        <v>1110</v>
      </c>
      <c r="S501" t="str">
        <f>Demanda_Interna[[#This Row],[Mercado Estado]]&amp;Demanda_Interna[[#This Row],[Estado Silo]]</f>
        <v>SCPR</v>
      </c>
      <c r="T501" s="7">
        <f>Demanda_Interna[[#This Row],[ICMS]]*Demanda_Interna[[#This Row],[Coluna1]]</f>
        <v>1243.2</v>
      </c>
      <c r="U501" t="str">
        <f>INDEX(Produtor_Silo[],MATCH(Demanda_Interna[[#This Row],[Silo]],Produtor_Silo[destino],0),3)</f>
        <v>TOLEDO-PR</v>
      </c>
    </row>
    <row r="502" spans="1:21" x14ac:dyDescent="0.25">
      <c r="A502" t="s">
        <v>1656</v>
      </c>
      <c r="B502">
        <v>1</v>
      </c>
      <c r="C502">
        <v>809562</v>
      </c>
      <c r="D502" t="s">
        <v>1657</v>
      </c>
      <c r="E502" t="s">
        <v>652</v>
      </c>
      <c r="F502">
        <v>868713</v>
      </c>
      <c r="G502" s="7">
        <v>868.71299999999997</v>
      </c>
      <c r="H502" t="s">
        <v>712</v>
      </c>
      <c r="I502" s="11">
        <v>2.05E-4</v>
      </c>
      <c r="J502" s="7">
        <v>1</v>
      </c>
      <c r="K502" t="s">
        <v>1596</v>
      </c>
      <c r="L502">
        <f>INDEX(Val_Min_CO2[],MATCH(Demanda_Interna[[#This Row],[Variaveis Decisão Transporte Silo-Mercado]],Val_Min_CO2[Variável],0),2)</f>
        <v>0</v>
      </c>
      <c r="M502">
        <f>INDEX(Val_min_Custo[],MATCH(Demanda_Interna[[#This Row],[Variaveis Decisão Transporte Silo-Mercado]],Val_min_Custo[Variável],0),2)</f>
        <v>0</v>
      </c>
      <c r="N502">
        <f>INDEX(ITERAC3[],MATCH(Demanda_Interna[[#This Row],[Variaveis Decisão Transporte Silo-Mercado]],ITERAC3[Variável],0),2)</f>
        <v>0</v>
      </c>
      <c r="O502">
        <f>INDEX(ITERAC6[],MATCH(Demanda_Interna[[#This Row],[Variaveis Decisão Transporte Silo-Mercado]],ITERAC6[Variável],0),2)</f>
        <v>0</v>
      </c>
      <c r="P502">
        <v>1.1200000000000001</v>
      </c>
      <c r="Q502" t="str">
        <f>Demanda_Interna[[#This Row],[Mercado]]&amp;Demanda_Interna[[#This Row],[Periodo]]</f>
        <v>Santa Catarina1</v>
      </c>
      <c r="R502">
        <v>1110</v>
      </c>
      <c r="S502" t="str">
        <f>Demanda_Interna[[#This Row],[Mercado Estado]]&amp;Demanda_Interna[[#This Row],[Estado Silo]]</f>
        <v>SCPR</v>
      </c>
      <c r="T502" s="7">
        <f>Demanda_Interna[[#This Row],[ICMS]]*Demanda_Interna[[#This Row],[Coluna1]]</f>
        <v>1243.2</v>
      </c>
      <c r="U502" t="str">
        <f>INDEX(Produtor_Silo[],MATCH(Demanda_Interna[[#This Row],[Silo]],Produtor_Silo[destino],0),3)</f>
        <v>TOLEDO-PR</v>
      </c>
    </row>
    <row r="503" spans="1:21" x14ac:dyDescent="0.25">
      <c r="A503" t="s">
        <v>1656</v>
      </c>
      <c r="B503">
        <v>1</v>
      </c>
      <c r="C503">
        <v>809562</v>
      </c>
      <c r="D503" t="s">
        <v>1657</v>
      </c>
      <c r="E503" t="s">
        <v>644</v>
      </c>
      <c r="F503">
        <v>1446199</v>
      </c>
      <c r="G503" s="7">
        <v>1446.1990000000001</v>
      </c>
      <c r="H503" t="s">
        <v>720</v>
      </c>
      <c r="I503" s="11">
        <v>2.63E-4</v>
      </c>
      <c r="J503" s="7">
        <v>0.6</v>
      </c>
      <c r="K503" t="s">
        <v>1612</v>
      </c>
      <c r="L503">
        <f>INDEX(Val_Min_CO2[],MATCH(Demanda_Interna[[#This Row],[Variaveis Decisão Transporte Silo-Mercado]],Val_Min_CO2[Variável],0),2)</f>
        <v>0</v>
      </c>
      <c r="M503">
        <f>INDEX(Val_min_Custo[],MATCH(Demanda_Interna[[#This Row],[Variaveis Decisão Transporte Silo-Mercado]],Val_min_Custo[Variável],0),2)</f>
        <v>0</v>
      </c>
      <c r="N503">
        <f>INDEX(ITERAC3[],MATCH(Demanda_Interna[[#This Row],[Variaveis Decisão Transporte Silo-Mercado]],ITERAC3[Variável],0),2)</f>
        <v>0</v>
      </c>
      <c r="O503">
        <f>INDEX(ITERAC6[],MATCH(Demanda_Interna[[#This Row],[Variaveis Decisão Transporte Silo-Mercado]],ITERAC6[Variável],0),2)</f>
        <v>0</v>
      </c>
      <c r="P503">
        <v>1.1200000000000001</v>
      </c>
      <c r="Q503" t="str">
        <f>Demanda_Interna[[#This Row],[Mercado]]&amp;Demanda_Interna[[#This Row],[Periodo]]</f>
        <v>Santa Catarina1</v>
      </c>
      <c r="R503">
        <v>1110</v>
      </c>
      <c r="S503" t="str">
        <f>Demanda_Interna[[#This Row],[Mercado Estado]]&amp;Demanda_Interna[[#This Row],[Estado Silo]]</f>
        <v>SCMG</v>
      </c>
      <c r="T503" s="7">
        <f>Demanda_Interna[[#This Row],[ICMS]]*Demanda_Interna[[#This Row],[Coluna1]]</f>
        <v>1243.2</v>
      </c>
      <c r="U503" t="str">
        <f>INDEX(Produtor_Silo[],MATCH(Demanda_Interna[[#This Row],[Silo]],Produtor_Silo[destino],0),3)</f>
        <v>UBERLÂNDIA-MG</v>
      </c>
    </row>
    <row r="504" spans="1:21" x14ac:dyDescent="0.25">
      <c r="A504" t="s">
        <v>1656</v>
      </c>
      <c r="B504">
        <v>1</v>
      </c>
      <c r="C504">
        <v>809562</v>
      </c>
      <c r="D504" t="s">
        <v>1657</v>
      </c>
      <c r="E504" t="s">
        <v>645</v>
      </c>
      <c r="F504">
        <v>1445785</v>
      </c>
      <c r="G504" s="7">
        <v>1445.7850000000001</v>
      </c>
      <c r="H504" t="s">
        <v>720</v>
      </c>
      <c r="I504" s="11">
        <v>2.63E-4</v>
      </c>
      <c r="J504" s="7">
        <v>0.6</v>
      </c>
      <c r="K504" t="s">
        <v>1628</v>
      </c>
      <c r="L504">
        <f>INDEX(Val_Min_CO2[],MATCH(Demanda_Interna[[#This Row],[Variaveis Decisão Transporte Silo-Mercado]],Val_Min_CO2[Variável],0),2)</f>
        <v>0</v>
      </c>
      <c r="M504">
        <f>INDEX(Val_min_Custo[],MATCH(Demanda_Interna[[#This Row],[Variaveis Decisão Transporte Silo-Mercado]],Val_min_Custo[Variável],0),2)</f>
        <v>0</v>
      </c>
      <c r="N504">
        <f>INDEX(ITERAC3[],MATCH(Demanda_Interna[[#This Row],[Variaveis Decisão Transporte Silo-Mercado]],ITERAC3[Variável],0),2)</f>
        <v>0</v>
      </c>
      <c r="O504">
        <f>INDEX(ITERAC6[],MATCH(Demanda_Interna[[#This Row],[Variaveis Decisão Transporte Silo-Mercado]],ITERAC6[Variável],0),2)</f>
        <v>0</v>
      </c>
      <c r="P504">
        <v>1.1200000000000001</v>
      </c>
      <c r="Q504" t="str">
        <f>Demanda_Interna[[#This Row],[Mercado]]&amp;Demanda_Interna[[#This Row],[Periodo]]</f>
        <v>Santa Catarina1</v>
      </c>
      <c r="R504">
        <v>1110</v>
      </c>
      <c r="S504" t="str">
        <f>Demanda_Interna[[#This Row],[Mercado Estado]]&amp;Demanda_Interna[[#This Row],[Estado Silo]]</f>
        <v>SCMG</v>
      </c>
      <c r="T504" s="7">
        <f>Demanda_Interna[[#This Row],[ICMS]]*Demanda_Interna[[#This Row],[Coluna1]]</f>
        <v>1243.2</v>
      </c>
      <c r="U504" t="str">
        <f>INDEX(Produtor_Silo[],MATCH(Demanda_Interna[[#This Row],[Silo]],Produtor_Silo[destino],0),3)</f>
        <v>UBERLÂNDIA-MG</v>
      </c>
    </row>
    <row r="505" spans="1:21" x14ac:dyDescent="0.25">
      <c r="A505" t="s">
        <v>1656</v>
      </c>
      <c r="B505">
        <v>1</v>
      </c>
      <c r="C505">
        <v>809562</v>
      </c>
      <c r="D505" t="s">
        <v>1657</v>
      </c>
      <c r="E505" t="s">
        <v>646</v>
      </c>
      <c r="F505">
        <v>1445046</v>
      </c>
      <c r="G505" s="7">
        <v>1445.046</v>
      </c>
      <c r="H505" t="s">
        <v>720</v>
      </c>
      <c r="I505" s="11">
        <v>2.63E-4</v>
      </c>
      <c r="J505" s="7">
        <v>0.6</v>
      </c>
      <c r="K505" t="s">
        <v>1644</v>
      </c>
      <c r="L505">
        <f>INDEX(Val_Min_CO2[],MATCH(Demanda_Interna[[#This Row],[Variaveis Decisão Transporte Silo-Mercado]],Val_Min_CO2[Variável],0),2)</f>
        <v>0</v>
      </c>
      <c r="M505">
        <f>INDEX(Val_min_Custo[],MATCH(Demanda_Interna[[#This Row],[Variaveis Decisão Transporte Silo-Mercado]],Val_min_Custo[Variável],0),2)</f>
        <v>0</v>
      </c>
      <c r="N505">
        <f>INDEX(ITERAC3[],MATCH(Demanda_Interna[[#This Row],[Variaveis Decisão Transporte Silo-Mercado]],ITERAC3[Variável],0),2)</f>
        <v>0</v>
      </c>
      <c r="O505">
        <f>INDEX(ITERAC6[],MATCH(Demanda_Interna[[#This Row],[Variaveis Decisão Transporte Silo-Mercado]],ITERAC6[Variável],0),2)</f>
        <v>0</v>
      </c>
      <c r="P505">
        <v>1.1200000000000001</v>
      </c>
      <c r="Q505" t="str">
        <f>Demanda_Interna[[#This Row],[Mercado]]&amp;Demanda_Interna[[#This Row],[Periodo]]</f>
        <v>Santa Catarina1</v>
      </c>
      <c r="R505">
        <v>1110</v>
      </c>
      <c r="S505" t="str">
        <f>Demanda_Interna[[#This Row],[Mercado Estado]]&amp;Demanda_Interna[[#This Row],[Estado Silo]]</f>
        <v>SCMG</v>
      </c>
      <c r="T505" s="7">
        <f>Demanda_Interna[[#This Row],[ICMS]]*Demanda_Interna[[#This Row],[Coluna1]]</f>
        <v>1243.2</v>
      </c>
      <c r="U505" t="str">
        <f>INDEX(Produtor_Silo[],MATCH(Demanda_Interna[[#This Row],[Silo]],Produtor_Silo[destino],0),3)</f>
        <v>UBERLÂNDIA-MG</v>
      </c>
    </row>
    <row r="506" spans="1:21" x14ac:dyDescent="0.25">
      <c r="A506" t="s">
        <v>1658</v>
      </c>
      <c r="B506">
        <v>1</v>
      </c>
      <c r="C506">
        <v>269895</v>
      </c>
      <c r="D506" t="s">
        <v>1659</v>
      </c>
      <c r="E506" t="s">
        <v>617</v>
      </c>
      <c r="F506">
        <v>3023011</v>
      </c>
      <c r="G506" s="7">
        <v>3023.011</v>
      </c>
      <c r="H506" t="s">
        <v>705</v>
      </c>
      <c r="I506" s="11">
        <v>2.63E-4</v>
      </c>
      <c r="J506" s="7">
        <v>0.6</v>
      </c>
      <c r="K506" t="s">
        <v>1074</v>
      </c>
      <c r="L506">
        <f>INDEX(Val_Min_CO2[],MATCH(Demanda_Interna[[#This Row],[Variaveis Decisão Transporte Silo-Mercado]],Val_Min_CO2[Variável],0),2)</f>
        <v>0</v>
      </c>
      <c r="M506">
        <f>INDEX(Val_min_Custo[],MATCH(Demanda_Interna[[#This Row],[Variaveis Decisão Transporte Silo-Mercado]],Val_min_Custo[Variável],0),2)</f>
        <v>0</v>
      </c>
      <c r="N506">
        <f>INDEX(ITERAC3[],MATCH(Demanda_Interna[[#This Row],[Variaveis Decisão Transporte Silo-Mercado]],ITERAC3[Variável],0),2)</f>
        <v>0</v>
      </c>
      <c r="O506">
        <f>INDEX(ITERAC6[],MATCH(Demanda_Interna[[#This Row],[Variaveis Decisão Transporte Silo-Mercado]],ITERAC6[Variável],0),2)</f>
        <v>0</v>
      </c>
      <c r="P506">
        <v>1.1200000000000001</v>
      </c>
      <c r="Q506" t="str">
        <f>Demanda_Interna[[#This Row],[Mercado]]&amp;Demanda_Interna[[#This Row],[Periodo]]</f>
        <v>Amapá1</v>
      </c>
      <c r="R506">
        <v>1110</v>
      </c>
      <c r="S506" t="str">
        <f>Demanda_Interna[[#This Row],[Mercado Estado]]&amp;Demanda_Interna[[#This Row],[Estado Silo]]</f>
        <v>AMMT</v>
      </c>
      <c r="T506" s="7">
        <f>Demanda_Interna[[#This Row],[ICMS]]*Demanda_Interna[[#This Row],[Coluna1]]</f>
        <v>1243.2</v>
      </c>
      <c r="U506" t="str">
        <f>INDEX(Produtor_Silo[],MATCH(Demanda_Interna[[#This Row],[Silo]],Produtor_Silo[destino],0),3)</f>
        <v>CAMPO NOVO DO PARECIS-MT</v>
      </c>
    </row>
    <row r="507" spans="1:21" x14ac:dyDescent="0.25">
      <c r="A507" t="s">
        <v>1658</v>
      </c>
      <c r="B507">
        <v>1</v>
      </c>
      <c r="C507">
        <v>269895</v>
      </c>
      <c r="D507" t="s">
        <v>1659</v>
      </c>
      <c r="E507" t="s">
        <v>618</v>
      </c>
      <c r="F507">
        <v>2985530</v>
      </c>
      <c r="G507" s="7">
        <v>2985.53</v>
      </c>
      <c r="H507" t="s">
        <v>705</v>
      </c>
      <c r="I507" s="11">
        <v>2.63E-4</v>
      </c>
      <c r="J507" s="7">
        <v>0.6</v>
      </c>
      <c r="K507" t="s">
        <v>1090</v>
      </c>
      <c r="L507">
        <f>INDEX(Val_Min_CO2[],MATCH(Demanda_Interna[[#This Row],[Variaveis Decisão Transporte Silo-Mercado]],Val_Min_CO2[Variável],0),2)</f>
        <v>0</v>
      </c>
      <c r="M507">
        <f>INDEX(Val_min_Custo[],MATCH(Demanda_Interna[[#This Row],[Variaveis Decisão Transporte Silo-Mercado]],Val_min_Custo[Variável],0),2)</f>
        <v>0</v>
      </c>
      <c r="N507">
        <f>INDEX(ITERAC3[],MATCH(Demanda_Interna[[#This Row],[Variaveis Decisão Transporte Silo-Mercado]],ITERAC3[Variável],0),2)</f>
        <v>0</v>
      </c>
      <c r="O507">
        <f>INDEX(ITERAC6[],MATCH(Demanda_Interna[[#This Row],[Variaveis Decisão Transporte Silo-Mercado]],ITERAC6[Variável],0),2)</f>
        <v>0</v>
      </c>
      <c r="P507">
        <v>1.1200000000000001</v>
      </c>
      <c r="Q507" t="str">
        <f>Demanda_Interna[[#This Row],[Mercado]]&amp;Demanda_Interna[[#This Row],[Periodo]]</f>
        <v>Amapá1</v>
      </c>
      <c r="R507">
        <v>1110</v>
      </c>
      <c r="S507" t="str">
        <f>Demanda_Interna[[#This Row],[Mercado Estado]]&amp;Demanda_Interna[[#This Row],[Estado Silo]]</f>
        <v>AMMT</v>
      </c>
      <c r="T507" s="7">
        <f>Demanda_Interna[[#This Row],[ICMS]]*Demanda_Interna[[#This Row],[Coluna1]]</f>
        <v>1243.2</v>
      </c>
      <c r="U507" t="str">
        <f>INDEX(Produtor_Silo[],MATCH(Demanda_Interna[[#This Row],[Silo]],Produtor_Silo[destino],0),3)</f>
        <v>CAMPO NOVO DO PARECIS-MT</v>
      </c>
    </row>
    <row r="508" spans="1:21" x14ac:dyDescent="0.25">
      <c r="A508" t="s">
        <v>1658</v>
      </c>
      <c r="B508">
        <v>1</v>
      </c>
      <c r="C508">
        <v>269895</v>
      </c>
      <c r="D508" t="s">
        <v>1659</v>
      </c>
      <c r="E508" t="s">
        <v>619</v>
      </c>
      <c r="F508">
        <v>3023062</v>
      </c>
      <c r="G508" s="7">
        <v>3023.0619999999999</v>
      </c>
      <c r="H508" t="s">
        <v>705</v>
      </c>
      <c r="I508" s="11">
        <v>2.63E-4</v>
      </c>
      <c r="J508" s="7">
        <v>0.6</v>
      </c>
      <c r="K508" t="s">
        <v>1106</v>
      </c>
      <c r="L508">
        <f>INDEX(Val_Min_CO2[],MATCH(Demanda_Interna[[#This Row],[Variaveis Decisão Transporte Silo-Mercado]],Val_Min_CO2[Variável],0),2)</f>
        <v>0</v>
      </c>
      <c r="M508">
        <f>INDEX(Val_min_Custo[],MATCH(Demanda_Interna[[#This Row],[Variaveis Decisão Transporte Silo-Mercado]],Val_min_Custo[Variável],0),2)</f>
        <v>0</v>
      </c>
      <c r="N508">
        <f>INDEX(ITERAC3[],MATCH(Demanda_Interna[[#This Row],[Variaveis Decisão Transporte Silo-Mercado]],ITERAC3[Variável],0),2)</f>
        <v>0</v>
      </c>
      <c r="O508">
        <f>INDEX(ITERAC6[],MATCH(Demanda_Interna[[#This Row],[Variaveis Decisão Transporte Silo-Mercado]],ITERAC6[Variável],0),2)</f>
        <v>0</v>
      </c>
      <c r="P508">
        <v>1.1200000000000001</v>
      </c>
      <c r="Q508" t="str">
        <f>Demanda_Interna[[#This Row],[Mercado]]&amp;Demanda_Interna[[#This Row],[Periodo]]</f>
        <v>Amapá1</v>
      </c>
      <c r="R508">
        <v>1110</v>
      </c>
      <c r="S508" t="str">
        <f>Demanda_Interna[[#This Row],[Mercado Estado]]&amp;Demanda_Interna[[#This Row],[Estado Silo]]</f>
        <v>AMMT</v>
      </c>
      <c r="T508" s="7">
        <f>Demanda_Interna[[#This Row],[ICMS]]*Demanda_Interna[[#This Row],[Coluna1]]</f>
        <v>1243.2</v>
      </c>
      <c r="U508" t="str">
        <f>INDEX(Produtor_Silo[],MATCH(Demanda_Interna[[#This Row],[Silo]],Produtor_Silo[destino],0),3)</f>
        <v>CAMPO NOVO DO PARECIS-MT</v>
      </c>
    </row>
    <row r="509" spans="1:21" x14ac:dyDescent="0.25">
      <c r="A509" t="s">
        <v>1658</v>
      </c>
      <c r="B509">
        <v>1</v>
      </c>
      <c r="C509">
        <v>269895</v>
      </c>
      <c r="D509" t="s">
        <v>1659</v>
      </c>
      <c r="E509" t="s">
        <v>647</v>
      </c>
      <c r="F509">
        <v>3768676</v>
      </c>
      <c r="G509" s="7">
        <v>3768.6759999999999</v>
      </c>
      <c r="H509" t="s">
        <v>712</v>
      </c>
      <c r="I509" s="11">
        <v>2.05E-4</v>
      </c>
      <c r="J509" s="7">
        <v>1</v>
      </c>
      <c r="K509" t="s">
        <v>1122</v>
      </c>
      <c r="L509">
        <f>INDEX(Val_Min_CO2[],MATCH(Demanda_Interna[[#This Row],[Variaveis Decisão Transporte Silo-Mercado]],Val_Min_CO2[Variável],0),2)</f>
        <v>0</v>
      </c>
      <c r="M509">
        <f>INDEX(Val_min_Custo[],MATCH(Demanda_Interna[[#This Row],[Variaveis Decisão Transporte Silo-Mercado]],Val_min_Custo[Variável],0),2)</f>
        <v>0</v>
      </c>
      <c r="N509">
        <f>INDEX(ITERAC3[],MATCH(Demanda_Interna[[#This Row],[Variaveis Decisão Transporte Silo-Mercado]],ITERAC3[Variável],0),2)</f>
        <v>0</v>
      </c>
      <c r="O509">
        <f>INDEX(ITERAC6[],MATCH(Demanda_Interna[[#This Row],[Variaveis Decisão Transporte Silo-Mercado]],ITERAC6[Variável],0),2)</f>
        <v>0</v>
      </c>
      <c r="P509">
        <v>1.1200000000000001</v>
      </c>
      <c r="Q509" t="str">
        <f>Demanda_Interna[[#This Row],[Mercado]]&amp;Demanda_Interna[[#This Row],[Periodo]]</f>
        <v>Amapá1</v>
      </c>
      <c r="R509">
        <v>1110</v>
      </c>
      <c r="S509" t="str">
        <f>Demanda_Interna[[#This Row],[Mercado Estado]]&amp;Demanda_Interna[[#This Row],[Estado Silo]]</f>
        <v>AMPR</v>
      </c>
      <c r="T509" s="7">
        <f>Demanda_Interna[[#This Row],[ICMS]]*Demanda_Interna[[#This Row],[Coluna1]]</f>
        <v>1243.2</v>
      </c>
      <c r="U509" t="str">
        <f>INDEX(Produtor_Silo[],MATCH(Demanda_Interna[[#This Row],[Silo]],Produtor_Silo[destino],0),3)</f>
        <v>CASCAVEL-PR</v>
      </c>
    </row>
    <row r="510" spans="1:21" x14ac:dyDescent="0.25">
      <c r="A510" t="s">
        <v>1658</v>
      </c>
      <c r="B510">
        <v>1</v>
      </c>
      <c r="C510">
        <v>269895</v>
      </c>
      <c r="D510" t="s">
        <v>1659</v>
      </c>
      <c r="E510" t="s">
        <v>648</v>
      </c>
      <c r="F510">
        <v>3767267</v>
      </c>
      <c r="G510" s="7">
        <v>3767.2669999999998</v>
      </c>
      <c r="H510" t="s">
        <v>712</v>
      </c>
      <c r="I510" s="11">
        <v>2.05E-4</v>
      </c>
      <c r="J510" s="7">
        <v>1</v>
      </c>
      <c r="K510" t="s">
        <v>1138</v>
      </c>
      <c r="L510">
        <f>INDEX(Val_Min_CO2[],MATCH(Demanda_Interna[[#This Row],[Variaveis Decisão Transporte Silo-Mercado]],Val_Min_CO2[Variável],0),2)</f>
        <v>0</v>
      </c>
      <c r="M510">
        <f>INDEX(Val_min_Custo[],MATCH(Demanda_Interna[[#This Row],[Variaveis Decisão Transporte Silo-Mercado]],Val_min_Custo[Variável],0),2)</f>
        <v>0</v>
      </c>
      <c r="N510">
        <f>INDEX(ITERAC3[],MATCH(Demanda_Interna[[#This Row],[Variaveis Decisão Transporte Silo-Mercado]],ITERAC3[Variável],0),2)</f>
        <v>0</v>
      </c>
      <c r="O510">
        <f>INDEX(ITERAC6[],MATCH(Demanda_Interna[[#This Row],[Variaveis Decisão Transporte Silo-Mercado]],ITERAC6[Variável],0),2)</f>
        <v>0</v>
      </c>
      <c r="P510">
        <v>1.1200000000000001</v>
      </c>
      <c r="Q510" t="str">
        <f>Demanda_Interna[[#This Row],[Mercado]]&amp;Demanda_Interna[[#This Row],[Periodo]]</f>
        <v>Amapá1</v>
      </c>
      <c r="R510">
        <v>1110</v>
      </c>
      <c r="S510" t="str">
        <f>Demanda_Interna[[#This Row],[Mercado Estado]]&amp;Demanda_Interna[[#This Row],[Estado Silo]]</f>
        <v>AMPR</v>
      </c>
      <c r="T510" s="7">
        <f>Demanda_Interna[[#This Row],[ICMS]]*Demanda_Interna[[#This Row],[Coluna1]]</f>
        <v>1243.2</v>
      </c>
      <c r="U510" t="str">
        <f>INDEX(Produtor_Silo[],MATCH(Demanda_Interna[[#This Row],[Silo]],Produtor_Silo[destino],0),3)</f>
        <v>CASCAVEL-PR</v>
      </c>
    </row>
    <row r="511" spans="1:21" x14ac:dyDescent="0.25">
      <c r="A511" t="s">
        <v>1658</v>
      </c>
      <c r="B511">
        <v>1</v>
      </c>
      <c r="C511">
        <v>269895</v>
      </c>
      <c r="D511" t="s">
        <v>1659</v>
      </c>
      <c r="E511" t="s">
        <v>649</v>
      </c>
      <c r="F511">
        <v>3765001</v>
      </c>
      <c r="G511" s="7">
        <v>3765.0010000000002</v>
      </c>
      <c r="H511" t="s">
        <v>712</v>
      </c>
      <c r="I511" s="11">
        <v>2.05E-4</v>
      </c>
      <c r="J511" s="7">
        <v>1</v>
      </c>
      <c r="K511" t="s">
        <v>1154</v>
      </c>
      <c r="L511">
        <f>INDEX(Val_Min_CO2[],MATCH(Demanda_Interna[[#This Row],[Variaveis Decisão Transporte Silo-Mercado]],Val_Min_CO2[Variável],0),2)</f>
        <v>0</v>
      </c>
      <c r="M511">
        <f>INDEX(Val_min_Custo[],MATCH(Demanda_Interna[[#This Row],[Variaveis Decisão Transporte Silo-Mercado]],Val_min_Custo[Variável],0),2)</f>
        <v>0</v>
      </c>
      <c r="N511">
        <f>INDEX(ITERAC3[],MATCH(Demanda_Interna[[#This Row],[Variaveis Decisão Transporte Silo-Mercado]],ITERAC3[Variável],0),2)</f>
        <v>0</v>
      </c>
      <c r="O511">
        <f>INDEX(ITERAC6[],MATCH(Demanda_Interna[[#This Row],[Variaveis Decisão Transporte Silo-Mercado]],ITERAC6[Variável],0),2)</f>
        <v>0</v>
      </c>
      <c r="P511">
        <v>1.1200000000000001</v>
      </c>
      <c r="Q511" t="str">
        <f>Demanda_Interna[[#This Row],[Mercado]]&amp;Demanda_Interna[[#This Row],[Periodo]]</f>
        <v>Amapá1</v>
      </c>
      <c r="R511">
        <v>1110</v>
      </c>
      <c r="S511" t="str">
        <f>Demanda_Interna[[#This Row],[Mercado Estado]]&amp;Demanda_Interna[[#This Row],[Estado Silo]]</f>
        <v>AMPR</v>
      </c>
      <c r="T511" s="7">
        <f>Demanda_Interna[[#This Row],[ICMS]]*Demanda_Interna[[#This Row],[Coluna1]]</f>
        <v>1243.2</v>
      </c>
      <c r="U511" t="str">
        <f>INDEX(Produtor_Silo[],MATCH(Demanda_Interna[[#This Row],[Silo]],Produtor_Silo[destino],0),3)</f>
        <v>CASCAVEL-PR</v>
      </c>
    </row>
    <row r="512" spans="1:21" x14ac:dyDescent="0.25">
      <c r="A512" t="s">
        <v>1658</v>
      </c>
      <c r="B512">
        <v>1</v>
      </c>
      <c r="C512">
        <v>269895</v>
      </c>
      <c r="D512" t="s">
        <v>1659</v>
      </c>
      <c r="E512" t="s">
        <v>635</v>
      </c>
      <c r="F512">
        <v>3612025</v>
      </c>
      <c r="G512" s="7">
        <v>3612.0250000000001</v>
      </c>
      <c r="H512" t="s">
        <v>715</v>
      </c>
      <c r="I512" s="11">
        <v>2.05E-4</v>
      </c>
      <c r="J512" s="7">
        <v>1</v>
      </c>
      <c r="K512" t="s">
        <v>1170</v>
      </c>
      <c r="L512">
        <f>INDEX(Val_Min_CO2[],MATCH(Demanda_Interna[[#This Row],[Variaveis Decisão Transporte Silo-Mercado]],Val_Min_CO2[Variável],0),2)</f>
        <v>0</v>
      </c>
      <c r="M512">
        <f>INDEX(Val_min_Custo[],MATCH(Demanda_Interna[[#This Row],[Variaveis Decisão Transporte Silo-Mercado]],Val_min_Custo[Variável],0),2)</f>
        <v>0</v>
      </c>
      <c r="N512">
        <f>INDEX(ITERAC3[],MATCH(Demanda_Interna[[#This Row],[Variaveis Decisão Transporte Silo-Mercado]],ITERAC3[Variável],0),2)</f>
        <v>0</v>
      </c>
      <c r="O512">
        <f>INDEX(ITERAC6[],MATCH(Demanda_Interna[[#This Row],[Variaveis Decisão Transporte Silo-Mercado]],ITERAC6[Variável],0),2)</f>
        <v>0</v>
      </c>
      <c r="P512">
        <v>1.1200000000000001</v>
      </c>
      <c r="Q512" t="str">
        <f>Demanda_Interna[[#This Row],[Mercado]]&amp;Demanda_Interna[[#This Row],[Periodo]]</f>
        <v>Amapá1</v>
      </c>
      <c r="R512">
        <v>1110</v>
      </c>
      <c r="S512" t="str">
        <f>Demanda_Interna[[#This Row],[Mercado Estado]]&amp;Demanda_Interna[[#This Row],[Estado Silo]]</f>
        <v>AMMS</v>
      </c>
      <c r="T512" s="7">
        <f>Demanda_Interna[[#This Row],[ICMS]]*Demanda_Interna[[#This Row],[Coluna1]]</f>
        <v>1243.2</v>
      </c>
      <c r="U512" t="str">
        <f>INDEX(Produtor_Silo[],MATCH(Demanda_Interna[[#This Row],[Silo]],Produtor_Silo[destino],0),3)</f>
        <v>DOURADOS-MS</v>
      </c>
    </row>
    <row r="513" spans="1:21" x14ac:dyDescent="0.25">
      <c r="A513" t="s">
        <v>1658</v>
      </c>
      <c r="B513">
        <v>1</v>
      </c>
      <c r="C513">
        <v>269895</v>
      </c>
      <c r="D513" t="s">
        <v>1659</v>
      </c>
      <c r="E513" t="s">
        <v>636</v>
      </c>
      <c r="F513">
        <v>3589257</v>
      </c>
      <c r="G513" s="7">
        <v>3589.2570000000001</v>
      </c>
      <c r="H513" t="s">
        <v>715</v>
      </c>
      <c r="I513" s="11">
        <v>2.05E-4</v>
      </c>
      <c r="J513" s="7">
        <v>1</v>
      </c>
      <c r="K513" t="s">
        <v>1186</v>
      </c>
      <c r="L513">
        <f>INDEX(Val_Min_CO2[],MATCH(Demanda_Interna[[#This Row],[Variaveis Decisão Transporte Silo-Mercado]],Val_Min_CO2[Variável],0),2)</f>
        <v>0</v>
      </c>
      <c r="M513">
        <f>INDEX(Val_min_Custo[],MATCH(Demanda_Interna[[#This Row],[Variaveis Decisão Transporte Silo-Mercado]],Val_min_Custo[Variável],0),2)</f>
        <v>0</v>
      </c>
      <c r="N513">
        <f>INDEX(ITERAC3[],MATCH(Demanda_Interna[[#This Row],[Variaveis Decisão Transporte Silo-Mercado]],ITERAC3[Variável],0),2)</f>
        <v>0</v>
      </c>
      <c r="O513">
        <f>INDEX(ITERAC6[],MATCH(Demanda_Interna[[#This Row],[Variaveis Decisão Transporte Silo-Mercado]],ITERAC6[Variável],0),2)</f>
        <v>0</v>
      </c>
      <c r="P513">
        <v>1.1200000000000001</v>
      </c>
      <c r="Q513" t="str">
        <f>Demanda_Interna[[#This Row],[Mercado]]&amp;Demanda_Interna[[#This Row],[Periodo]]</f>
        <v>Amapá1</v>
      </c>
      <c r="R513">
        <v>1110</v>
      </c>
      <c r="S513" t="str">
        <f>Demanda_Interna[[#This Row],[Mercado Estado]]&amp;Demanda_Interna[[#This Row],[Estado Silo]]</f>
        <v>AMMS</v>
      </c>
      <c r="T513" s="7">
        <f>Demanda_Interna[[#This Row],[ICMS]]*Demanda_Interna[[#This Row],[Coluna1]]</f>
        <v>1243.2</v>
      </c>
      <c r="U513" t="str">
        <f>INDEX(Produtor_Silo[],MATCH(Demanda_Interna[[#This Row],[Silo]],Produtor_Silo[destino],0),3)</f>
        <v>DOURADOS-MS</v>
      </c>
    </row>
    <row r="514" spans="1:21" x14ac:dyDescent="0.25">
      <c r="A514" t="s">
        <v>1658</v>
      </c>
      <c r="B514">
        <v>1</v>
      </c>
      <c r="C514">
        <v>269895</v>
      </c>
      <c r="D514" t="s">
        <v>1659</v>
      </c>
      <c r="E514" t="s">
        <v>637</v>
      </c>
      <c r="F514">
        <v>3606173</v>
      </c>
      <c r="G514" s="7">
        <v>3606.1729999999998</v>
      </c>
      <c r="H514" t="s">
        <v>715</v>
      </c>
      <c r="I514" s="11">
        <v>2.05E-4</v>
      </c>
      <c r="J514" s="7">
        <v>1</v>
      </c>
      <c r="K514" t="s">
        <v>1202</v>
      </c>
      <c r="L514">
        <f>INDEX(Val_Min_CO2[],MATCH(Demanda_Interna[[#This Row],[Variaveis Decisão Transporte Silo-Mercado]],Val_Min_CO2[Variável],0),2)</f>
        <v>0</v>
      </c>
      <c r="M514">
        <f>INDEX(Val_min_Custo[],MATCH(Demanda_Interna[[#This Row],[Variaveis Decisão Transporte Silo-Mercado]],Val_min_Custo[Variável],0),2)</f>
        <v>0</v>
      </c>
      <c r="N514">
        <f>INDEX(ITERAC3[],MATCH(Demanda_Interna[[#This Row],[Variaveis Decisão Transporte Silo-Mercado]],ITERAC3[Variável],0),2)</f>
        <v>0</v>
      </c>
      <c r="O514">
        <f>INDEX(ITERAC6[],MATCH(Demanda_Interna[[#This Row],[Variaveis Decisão Transporte Silo-Mercado]],ITERAC6[Variável],0),2)</f>
        <v>0</v>
      </c>
      <c r="P514">
        <v>1.1200000000000001</v>
      </c>
      <c r="Q514" t="str">
        <f>Demanda_Interna[[#This Row],[Mercado]]&amp;Demanda_Interna[[#This Row],[Periodo]]</f>
        <v>Amapá1</v>
      </c>
      <c r="R514">
        <v>1110</v>
      </c>
      <c r="S514" t="str">
        <f>Demanda_Interna[[#This Row],[Mercado Estado]]&amp;Demanda_Interna[[#This Row],[Estado Silo]]</f>
        <v>AMMS</v>
      </c>
      <c r="T514" s="7">
        <f>Demanda_Interna[[#This Row],[ICMS]]*Demanda_Interna[[#This Row],[Coluna1]]</f>
        <v>1243.2</v>
      </c>
      <c r="U514" t="str">
        <f>INDEX(Produtor_Silo[],MATCH(Demanda_Interna[[#This Row],[Silo]],Produtor_Silo[destino],0),3)</f>
        <v>DOURADOS-MS</v>
      </c>
    </row>
    <row r="515" spans="1:21" x14ac:dyDescent="0.25">
      <c r="A515" t="s">
        <v>1658</v>
      </c>
      <c r="B515">
        <v>1</v>
      </c>
      <c r="C515">
        <v>269895</v>
      </c>
      <c r="D515" t="s">
        <v>1659</v>
      </c>
      <c r="E515" t="s">
        <v>629</v>
      </c>
      <c r="F515">
        <v>2850826</v>
      </c>
      <c r="G515" s="7">
        <v>2850.826</v>
      </c>
      <c r="H515" t="s">
        <v>718</v>
      </c>
      <c r="I515" s="11">
        <v>2.63E-4</v>
      </c>
      <c r="J515" s="7">
        <v>0.6</v>
      </c>
      <c r="K515" t="s">
        <v>1218</v>
      </c>
      <c r="L515">
        <f>INDEX(Val_Min_CO2[],MATCH(Demanda_Interna[[#This Row],[Variaveis Decisão Transporte Silo-Mercado]],Val_Min_CO2[Variável],0),2)</f>
        <v>0</v>
      </c>
      <c r="M515">
        <f>INDEX(Val_min_Custo[],MATCH(Demanda_Interna[[#This Row],[Variaveis Decisão Transporte Silo-Mercado]],Val_min_Custo[Variável],0),2)</f>
        <v>0</v>
      </c>
      <c r="N515">
        <f>INDEX(ITERAC3[],MATCH(Demanda_Interna[[#This Row],[Variaveis Decisão Transporte Silo-Mercado]],ITERAC3[Variável],0),2)</f>
        <v>0</v>
      </c>
      <c r="O515">
        <f>INDEX(ITERAC6[],MATCH(Demanda_Interna[[#This Row],[Variaveis Decisão Transporte Silo-Mercado]],ITERAC6[Variável],0),2)</f>
        <v>0</v>
      </c>
      <c r="P515">
        <v>1.1200000000000001</v>
      </c>
      <c r="Q515" t="str">
        <f>Demanda_Interna[[#This Row],[Mercado]]&amp;Demanda_Interna[[#This Row],[Periodo]]</f>
        <v>Amapá1</v>
      </c>
      <c r="R515">
        <v>1110</v>
      </c>
      <c r="S515" t="str">
        <f>Demanda_Interna[[#This Row],[Mercado Estado]]&amp;Demanda_Interna[[#This Row],[Estado Silo]]</f>
        <v>AMGO</v>
      </c>
      <c r="T515" s="7">
        <f>Demanda_Interna[[#This Row],[ICMS]]*Demanda_Interna[[#This Row],[Coluna1]]</f>
        <v>1243.2</v>
      </c>
      <c r="U515" t="str">
        <f>INDEX(Produtor_Silo[],MATCH(Demanda_Interna[[#This Row],[Silo]],Produtor_Silo[destino],0),3)</f>
        <v>JATAÍ-GO</v>
      </c>
    </row>
    <row r="516" spans="1:21" x14ac:dyDescent="0.25">
      <c r="A516" t="s">
        <v>1658</v>
      </c>
      <c r="B516">
        <v>1</v>
      </c>
      <c r="C516">
        <v>269895</v>
      </c>
      <c r="D516" t="s">
        <v>1659</v>
      </c>
      <c r="E516" t="s">
        <v>630</v>
      </c>
      <c r="F516">
        <v>2850407</v>
      </c>
      <c r="G516" s="7">
        <v>2850.4070000000002</v>
      </c>
      <c r="H516" t="s">
        <v>718</v>
      </c>
      <c r="I516" s="11">
        <v>2.63E-4</v>
      </c>
      <c r="J516" s="7">
        <v>0.6</v>
      </c>
      <c r="K516" t="s">
        <v>1234</v>
      </c>
      <c r="L516">
        <f>INDEX(Val_Min_CO2[],MATCH(Demanda_Interna[[#This Row],[Variaveis Decisão Transporte Silo-Mercado]],Val_Min_CO2[Variável],0),2)</f>
        <v>0</v>
      </c>
      <c r="M516">
        <f>INDEX(Val_min_Custo[],MATCH(Demanda_Interna[[#This Row],[Variaveis Decisão Transporte Silo-Mercado]],Val_min_Custo[Variável],0),2)</f>
        <v>0</v>
      </c>
      <c r="N516">
        <f>INDEX(ITERAC3[],MATCH(Demanda_Interna[[#This Row],[Variaveis Decisão Transporte Silo-Mercado]],ITERAC3[Variável],0),2)</f>
        <v>0</v>
      </c>
      <c r="O516">
        <f>INDEX(ITERAC6[],MATCH(Demanda_Interna[[#This Row],[Variaveis Decisão Transporte Silo-Mercado]],ITERAC6[Variável],0),2)</f>
        <v>0</v>
      </c>
      <c r="P516">
        <v>1.1200000000000001</v>
      </c>
      <c r="Q516" t="str">
        <f>Demanda_Interna[[#This Row],[Mercado]]&amp;Demanda_Interna[[#This Row],[Periodo]]</f>
        <v>Amapá1</v>
      </c>
      <c r="R516">
        <v>1110</v>
      </c>
      <c r="S516" t="str">
        <f>Demanda_Interna[[#This Row],[Mercado Estado]]&amp;Demanda_Interna[[#This Row],[Estado Silo]]</f>
        <v>AMGO</v>
      </c>
      <c r="T516" s="7">
        <f>Demanda_Interna[[#This Row],[ICMS]]*Demanda_Interna[[#This Row],[Coluna1]]</f>
        <v>1243.2</v>
      </c>
      <c r="U516" t="str">
        <f>INDEX(Produtor_Silo[],MATCH(Demanda_Interna[[#This Row],[Silo]],Produtor_Silo[destino],0),3)</f>
        <v>JATAÍ-GO</v>
      </c>
    </row>
    <row r="517" spans="1:21" x14ac:dyDescent="0.25">
      <c r="A517" t="s">
        <v>1658</v>
      </c>
      <c r="B517">
        <v>1</v>
      </c>
      <c r="C517">
        <v>269895</v>
      </c>
      <c r="D517" t="s">
        <v>1659</v>
      </c>
      <c r="E517" t="s">
        <v>631</v>
      </c>
      <c r="F517">
        <v>2848357</v>
      </c>
      <c r="G517" s="7">
        <v>2848.357</v>
      </c>
      <c r="H517" t="s">
        <v>718</v>
      </c>
      <c r="I517" s="11">
        <v>2.63E-4</v>
      </c>
      <c r="J517" s="7">
        <v>0.6</v>
      </c>
      <c r="K517" t="s">
        <v>1250</v>
      </c>
      <c r="L517">
        <f>INDEX(Val_Min_CO2[],MATCH(Demanda_Interna[[#This Row],[Variaveis Decisão Transporte Silo-Mercado]],Val_Min_CO2[Variável],0),2)</f>
        <v>0</v>
      </c>
      <c r="M517">
        <f>INDEX(Val_min_Custo[],MATCH(Demanda_Interna[[#This Row],[Variaveis Decisão Transporte Silo-Mercado]],Val_min_Custo[Variável],0),2)</f>
        <v>0</v>
      </c>
      <c r="N517">
        <f>INDEX(ITERAC3[],MATCH(Demanda_Interna[[#This Row],[Variaveis Decisão Transporte Silo-Mercado]],ITERAC3[Variável],0),2)</f>
        <v>0</v>
      </c>
      <c r="O517">
        <f>INDEX(ITERAC6[],MATCH(Demanda_Interna[[#This Row],[Variaveis Decisão Transporte Silo-Mercado]],ITERAC6[Variável],0),2)</f>
        <v>0</v>
      </c>
      <c r="P517">
        <v>1.1200000000000001</v>
      </c>
      <c r="Q517" t="str">
        <f>Demanda_Interna[[#This Row],[Mercado]]&amp;Demanda_Interna[[#This Row],[Periodo]]</f>
        <v>Amapá1</v>
      </c>
      <c r="R517">
        <v>1110</v>
      </c>
      <c r="S517" t="str">
        <f>Demanda_Interna[[#This Row],[Mercado Estado]]&amp;Demanda_Interna[[#This Row],[Estado Silo]]</f>
        <v>AMGO</v>
      </c>
      <c r="T517" s="7">
        <f>Demanda_Interna[[#This Row],[ICMS]]*Demanda_Interna[[#This Row],[Coluna1]]</f>
        <v>1243.2</v>
      </c>
      <c r="U517" t="str">
        <f>INDEX(Produtor_Silo[],MATCH(Demanda_Interna[[#This Row],[Silo]],Produtor_Silo[destino],0),3)</f>
        <v>JATAÍ-GO</v>
      </c>
    </row>
    <row r="518" spans="1:21" x14ac:dyDescent="0.25">
      <c r="A518" t="s">
        <v>1658</v>
      </c>
      <c r="B518">
        <v>1</v>
      </c>
      <c r="C518">
        <v>269895</v>
      </c>
      <c r="D518" t="s">
        <v>1659</v>
      </c>
      <c r="E518" t="s">
        <v>638</v>
      </c>
      <c r="F518">
        <v>3574614</v>
      </c>
      <c r="G518" s="7">
        <v>3574.614</v>
      </c>
      <c r="H518" t="s">
        <v>715</v>
      </c>
      <c r="I518" s="11">
        <v>2.05E-4</v>
      </c>
      <c r="J518" s="7">
        <v>1</v>
      </c>
      <c r="K518" t="s">
        <v>1266</v>
      </c>
      <c r="L518">
        <f>INDEX(Val_Min_CO2[],MATCH(Demanda_Interna[[#This Row],[Variaveis Decisão Transporte Silo-Mercado]],Val_Min_CO2[Variável],0),2)</f>
        <v>0</v>
      </c>
      <c r="M518">
        <f>INDEX(Val_min_Custo[],MATCH(Demanda_Interna[[#This Row],[Variaveis Decisão Transporte Silo-Mercado]],Val_min_Custo[Variável],0),2)</f>
        <v>0</v>
      </c>
      <c r="N518">
        <f>INDEX(ITERAC3[],MATCH(Demanda_Interna[[#This Row],[Variaveis Decisão Transporte Silo-Mercado]],ITERAC3[Variável],0),2)</f>
        <v>0</v>
      </c>
      <c r="O518">
        <f>INDEX(ITERAC6[],MATCH(Demanda_Interna[[#This Row],[Variaveis Decisão Transporte Silo-Mercado]],ITERAC6[Variável],0),2)</f>
        <v>0</v>
      </c>
      <c r="P518">
        <v>1.1200000000000001</v>
      </c>
      <c r="Q518" t="str">
        <f>Demanda_Interna[[#This Row],[Mercado]]&amp;Demanda_Interna[[#This Row],[Periodo]]</f>
        <v>Amapá1</v>
      </c>
      <c r="R518">
        <v>1110</v>
      </c>
      <c r="S518" t="str">
        <f>Demanda_Interna[[#This Row],[Mercado Estado]]&amp;Demanda_Interna[[#This Row],[Estado Silo]]</f>
        <v>AMMS</v>
      </c>
      <c r="T518" s="7">
        <f>Demanda_Interna[[#This Row],[ICMS]]*Demanda_Interna[[#This Row],[Coluna1]]</f>
        <v>1243.2</v>
      </c>
      <c r="U518" t="str">
        <f>INDEX(Produtor_Silo[],MATCH(Demanda_Interna[[#This Row],[Silo]],Produtor_Silo[destino],0),3)</f>
        <v>MARACAJU-MS</v>
      </c>
    </row>
    <row r="519" spans="1:21" x14ac:dyDescent="0.25">
      <c r="A519" t="s">
        <v>1658</v>
      </c>
      <c r="B519">
        <v>1</v>
      </c>
      <c r="C519">
        <v>269895</v>
      </c>
      <c r="D519" t="s">
        <v>1659</v>
      </c>
      <c r="E519" t="s">
        <v>639</v>
      </c>
      <c r="F519">
        <v>3576024</v>
      </c>
      <c r="G519" s="7">
        <v>3576.0239999999999</v>
      </c>
      <c r="H519" t="s">
        <v>715</v>
      </c>
      <c r="I519" s="11">
        <v>2.05E-4</v>
      </c>
      <c r="J519" s="7">
        <v>1</v>
      </c>
      <c r="K519" t="s">
        <v>1282</v>
      </c>
      <c r="L519">
        <f>INDEX(Val_Min_CO2[],MATCH(Demanda_Interna[[#This Row],[Variaveis Decisão Transporte Silo-Mercado]],Val_Min_CO2[Variável],0),2)</f>
        <v>0</v>
      </c>
      <c r="M519">
        <f>INDEX(Val_min_Custo[],MATCH(Demanda_Interna[[#This Row],[Variaveis Decisão Transporte Silo-Mercado]],Val_min_Custo[Variável],0),2)</f>
        <v>0</v>
      </c>
      <c r="N519">
        <f>INDEX(ITERAC3[],MATCH(Demanda_Interna[[#This Row],[Variaveis Decisão Transporte Silo-Mercado]],ITERAC3[Variável],0),2)</f>
        <v>0</v>
      </c>
      <c r="O519">
        <f>INDEX(ITERAC6[],MATCH(Demanda_Interna[[#This Row],[Variaveis Decisão Transporte Silo-Mercado]],ITERAC6[Variável],0),2)</f>
        <v>0</v>
      </c>
      <c r="P519">
        <v>1.1200000000000001</v>
      </c>
      <c r="Q519" t="str">
        <f>Demanda_Interna[[#This Row],[Mercado]]&amp;Demanda_Interna[[#This Row],[Periodo]]</f>
        <v>Amapá1</v>
      </c>
      <c r="R519">
        <v>1110</v>
      </c>
      <c r="S519" t="str">
        <f>Demanda_Interna[[#This Row],[Mercado Estado]]&amp;Demanda_Interna[[#This Row],[Estado Silo]]</f>
        <v>AMMS</v>
      </c>
      <c r="T519" s="7">
        <f>Demanda_Interna[[#This Row],[ICMS]]*Demanda_Interna[[#This Row],[Coluna1]]</f>
        <v>1243.2</v>
      </c>
      <c r="U519" t="str">
        <f>INDEX(Produtor_Silo[],MATCH(Demanda_Interna[[#This Row],[Silo]],Produtor_Silo[destino],0),3)</f>
        <v>MARACAJU-MS</v>
      </c>
    </row>
    <row r="520" spans="1:21" x14ac:dyDescent="0.25">
      <c r="A520" t="s">
        <v>1658</v>
      </c>
      <c r="B520">
        <v>1</v>
      </c>
      <c r="C520">
        <v>269895</v>
      </c>
      <c r="D520" t="s">
        <v>1659</v>
      </c>
      <c r="E520" t="s">
        <v>640</v>
      </c>
      <c r="F520">
        <v>3543109</v>
      </c>
      <c r="G520" s="7">
        <v>3543.1089999999999</v>
      </c>
      <c r="H520" t="s">
        <v>715</v>
      </c>
      <c r="I520" s="11">
        <v>2.05E-4</v>
      </c>
      <c r="J520" s="7">
        <v>1</v>
      </c>
      <c r="K520" t="s">
        <v>1298</v>
      </c>
      <c r="L520">
        <f>INDEX(Val_Min_CO2[],MATCH(Demanda_Interna[[#This Row],[Variaveis Decisão Transporte Silo-Mercado]],Val_Min_CO2[Variável],0),2)</f>
        <v>0</v>
      </c>
      <c r="M520">
        <f>INDEX(Val_min_Custo[],MATCH(Demanda_Interna[[#This Row],[Variaveis Decisão Transporte Silo-Mercado]],Val_min_Custo[Variável],0),2)</f>
        <v>0</v>
      </c>
      <c r="N520">
        <f>INDEX(ITERAC3[],MATCH(Demanda_Interna[[#This Row],[Variaveis Decisão Transporte Silo-Mercado]],ITERAC3[Variável],0),2)</f>
        <v>0</v>
      </c>
      <c r="O520">
        <f>INDEX(ITERAC6[],MATCH(Demanda_Interna[[#This Row],[Variaveis Decisão Transporte Silo-Mercado]],ITERAC6[Variável],0),2)</f>
        <v>0</v>
      </c>
      <c r="P520">
        <v>1.1200000000000001</v>
      </c>
      <c r="Q520" t="str">
        <f>Demanda_Interna[[#This Row],[Mercado]]&amp;Demanda_Interna[[#This Row],[Periodo]]</f>
        <v>Amapá1</v>
      </c>
      <c r="R520">
        <v>1110</v>
      </c>
      <c r="S520" t="str">
        <f>Demanda_Interna[[#This Row],[Mercado Estado]]&amp;Demanda_Interna[[#This Row],[Estado Silo]]</f>
        <v>AMMS</v>
      </c>
      <c r="T520" s="7">
        <f>Demanda_Interna[[#This Row],[ICMS]]*Demanda_Interna[[#This Row],[Coluna1]]</f>
        <v>1243.2</v>
      </c>
      <c r="U520" t="str">
        <f>INDEX(Produtor_Silo[],MATCH(Demanda_Interna[[#This Row],[Silo]],Produtor_Silo[destino],0),3)</f>
        <v>MARACAJU-MS</v>
      </c>
    </row>
    <row r="521" spans="1:21" x14ac:dyDescent="0.25">
      <c r="A521" t="s">
        <v>1658</v>
      </c>
      <c r="B521">
        <v>1</v>
      </c>
      <c r="C521">
        <v>269895</v>
      </c>
      <c r="D521" t="s">
        <v>1659</v>
      </c>
      <c r="E521" t="s">
        <v>620</v>
      </c>
      <c r="F521">
        <v>2760248</v>
      </c>
      <c r="G521" s="7">
        <v>2760.248</v>
      </c>
      <c r="H521" t="s">
        <v>705</v>
      </c>
      <c r="I521" s="11">
        <v>2.63E-4</v>
      </c>
      <c r="J521" s="7">
        <v>0.6</v>
      </c>
      <c r="K521" t="s">
        <v>1314</v>
      </c>
      <c r="L521">
        <f>INDEX(Val_Min_CO2[],MATCH(Demanda_Interna[[#This Row],[Variaveis Decisão Transporte Silo-Mercado]],Val_Min_CO2[Variável],0),2)</f>
        <v>0</v>
      </c>
      <c r="M521">
        <f>INDEX(Val_min_Custo[],MATCH(Demanda_Interna[[#This Row],[Variaveis Decisão Transporte Silo-Mercado]],Val_min_Custo[Variável],0),2)</f>
        <v>0</v>
      </c>
      <c r="N521">
        <f>INDEX(ITERAC3[],MATCH(Demanda_Interna[[#This Row],[Variaveis Decisão Transporte Silo-Mercado]],ITERAC3[Variável],0),2)</f>
        <v>0</v>
      </c>
      <c r="O521">
        <f>INDEX(ITERAC6[],MATCH(Demanda_Interna[[#This Row],[Variaveis Decisão Transporte Silo-Mercado]],ITERAC6[Variável],0),2)</f>
        <v>0</v>
      </c>
      <c r="P521">
        <v>1.1200000000000001</v>
      </c>
      <c r="Q521" t="str">
        <f>Demanda_Interna[[#This Row],[Mercado]]&amp;Demanda_Interna[[#This Row],[Periodo]]</f>
        <v>Amapá1</v>
      </c>
      <c r="R521">
        <v>1110</v>
      </c>
      <c r="S521" t="str">
        <f>Demanda_Interna[[#This Row],[Mercado Estado]]&amp;Demanda_Interna[[#This Row],[Estado Silo]]</f>
        <v>AMMT</v>
      </c>
      <c r="T521" s="7">
        <f>Demanda_Interna[[#This Row],[ICMS]]*Demanda_Interna[[#This Row],[Coluna1]]</f>
        <v>1243.2</v>
      </c>
      <c r="U521" t="str">
        <f>INDEX(Produtor_Silo[],MATCH(Demanda_Interna[[#This Row],[Silo]],Produtor_Silo[destino],0),3)</f>
        <v>NOVA MUTUM-MT</v>
      </c>
    </row>
    <row r="522" spans="1:21" x14ac:dyDescent="0.25">
      <c r="A522" t="s">
        <v>1658</v>
      </c>
      <c r="B522">
        <v>1</v>
      </c>
      <c r="C522">
        <v>269895</v>
      </c>
      <c r="D522" t="s">
        <v>1659</v>
      </c>
      <c r="E522" t="s">
        <v>621</v>
      </c>
      <c r="F522">
        <v>2753708</v>
      </c>
      <c r="G522" s="7">
        <v>2753.7080000000001</v>
      </c>
      <c r="H522" t="s">
        <v>705</v>
      </c>
      <c r="I522" s="11">
        <v>2.63E-4</v>
      </c>
      <c r="J522" s="7">
        <v>0.6</v>
      </c>
      <c r="K522" t="s">
        <v>1330</v>
      </c>
      <c r="L522">
        <f>INDEX(Val_Min_CO2[],MATCH(Demanda_Interna[[#This Row],[Variaveis Decisão Transporte Silo-Mercado]],Val_Min_CO2[Variável],0),2)</f>
        <v>0</v>
      </c>
      <c r="M522">
        <f>INDEX(Val_min_Custo[],MATCH(Demanda_Interna[[#This Row],[Variaveis Decisão Transporte Silo-Mercado]],Val_min_Custo[Variável],0),2)</f>
        <v>0</v>
      </c>
      <c r="N522">
        <f>INDEX(ITERAC3[],MATCH(Demanda_Interna[[#This Row],[Variaveis Decisão Transporte Silo-Mercado]],ITERAC3[Variável],0),2)</f>
        <v>0</v>
      </c>
      <c r="O522">
        <f>INDEX(ITERAC6[],MATCH(Demanda_Interna[[#This Row],[Variaveis Decisão Transporte Silo-Mercado]],ITERAC6[Variável],0),2)</f>
        <v>0</v>
      </c>
      <c r="P522">
        <v>1.1200000000000001</v>
      </c>
      <c r="Q522" t="str">
        <f>Demanda_Interna[[#This Row],[Mercado]]&amp;Demanda_Interna[[#This Row],[Periodo]]</f>
        <v>Amapá1</v>
      </c>
      <c r="R522">
        <v>1110</v>
      </c>
      <c r="S522" t="str">
        <f>Demanda_Interna[[#This Row],[Mercado Estado]]&amp;Demanda_Interna[[#This Row],[Estado Silo]]</f>
        <v>AMMT</v>
      </c>
      <c r="T522" s="7">
        <f>Demanda_Interna[[#This Row],[ICMS]]*Demanda_Interna[[#This Row],[Coluna1]]</f>
        <v>1243.2</v>
      </c>
      <c r="U522" t="str">
        <f>INDEX(Produtor_Silo[],MATCH(Demanda_Interna[[#This Row],[Silo]],Produtor_Silo[destino],0),3)</f>
        <v>NOVA MUTUM-MT</v>
      </c>
    </row>
    <row r="523" spans="1:21" x14ac:dyDescent="0.25">
      <c r="A523" t="s">
        <v>1658</v>
      </c>
      <c r="B523">
        <v>1</v>
      </c>
      <c r="C523">
        <v>269895</v>
      </c>
      <c r="D523" t="s">
        <v>1659</v>
      </c>
      <c r="E523" t="s">
        <v>622</v>
      </c>
      <c r="F523">
        <v>2761472</v>
      </c>
      <c r="G523" s="7">
        <v>2761.4720000000002</v>
      </c>
      <c r="H523" t="s">
        <v>705</v>
      </c>
      <c r="I523" s="11">
        <v>2.63E-4</v>
      </c>
      <c r="J523" s="7">
        <v>0.6</v>
      </c>
      <c r="K523" t="s">
        <v>1346</v>
      </c>
      <c r="L523">
        <f>INDEX(Val_Min_CO2[],MATCH(Demanda_Interna[[#This Row],[Variaveis Decisão Transporte Silo-Mercado]],Val_Min_CO2[Variável],0),2)</f>
        <v>0</v>
      </c>
      <c r="M523">
        <f>INDEX(Val_min_Custo[],MATCH(Demanda_Interna[[#This Row],[Variaveis Decisão Transporte Silo-Mercado]],Val_min_Custo[Variável],0),2)</f>
        <v>0</v>
      </c>
      <c r="N523">
        <f>INDEX(ITERAC3[],MATCH(Demanda_Interna[[#This Row],[Variaveis Decisão Transporte Silo-Mercado]],ITERAC3[Variável],0),2)</f>
        <v>0</v>
      </c>
      <c r="O523">
        <f>INDEX(ITERAC6[],MATCH(Demanda_Interna[[#This Row],[Variaveis Decisão Transporte Silo-Mercado]],ITERAC6[Variável],0),2)</f>
        <v>0</v>
      </c>
      <c r="P523">
        <v>1.1200000000000001</v>
      </c>
      <c r="Q523" t="str">
        <f>Demanda_Interna[[#This Row],[Mercado]]&amp;Demanda_Interna[[#This Row],[Periodo]]</f>
        <v>Amapá1</v>
      </c>
      <c r="R523">
        <v>1110</v>
      </c>
      <c r="S523" t="str">
        <f>Demanda_Interna[[#This Row],[Mercado Estado]]&amp;Demanda_Interna[[#This Row],[Estado Silo]]</f>
        <v>AMMT</v>
      </c>
      <c r="T523" s="7">
        <f>Demanda_Interna[[#This Row],[ICMS]]*Demanda_Interna[[#This Row],[Coluna1]]</f>
        <v>1243.2</v>
      </c>
      <c r="U523" t="str">
        <f>INDEX(Produtor_Silo[],MATCH(Demanda_Interna[[#This Row],[Silo]],Produtor_Silo[destino],0),3)</f>
        <v>NOVA MUTUM-MT</v>
      </c>
    </row>
    <row r="524" spans="1:21" x14ac:dyDescent="0.25">
      <c r="A524" t="s">
        <v>1658</v>
      </c>
      <c r="B524">
        <v>1</v>
      </c>
      <c r="C524">
        <v>269895</v>
      </c>
      <c r="D524" t="s">
        <v>1659</v>
      </c>
      <c r="E524" t="s">
        <v>623</v>
      </c>
      <c r="F524">
        <v>2688041</v>
      </c>
      <c r="G524" s="7">
        <v>2688.0410000000002</v>
      </c>
      <c r="H524" t="s">
        <v>705</v>
      </c>
      <c r="I524" s="11">
        <v>2.63E-4</v>
      </c>
      <c r="J524" s="7">
        <v>0.6</v>
      </c>
      <c r="K524" t="s">
        <v>1362</v>
      </c>
      <c r="L524">
        <f>INDEX(Val_Min_CO2[],MATCH(Demanda_Interna[[#This Row],[Variaveis Decisão Transporte Silo-Mercado]],Val_Min_CO2[Variável],0),2)</f>
        <v>0</v>
      </c>
      <c r="M524">
        <f>INDEX(Val_min_Custo[],MATCH(Demanda_Interna[[#This Row],[Variaveis Decisão Transporte Silo-Mercado]],Val_min_Custo[Variável],0),2)</f>
        <v>0</v>
      </c>
      <c r="N524">
        <f>INDEX(ITERAC3[],MATCH(Demanda_Interna[[#This Row],[Variaveis Decisão Transporte Silo-Mercado]],ITERAC3[Variável],0),2)</f>
        <v>0</v>
      </c>
      <c r="O524">
        <f>INDEX(ITERAC6[],MATCH(Demanda_Interna[[#This Row],[Variaveis Decisão Transporte Silo-Mercado]],ITERAC6[Variável],0),2)</f>
        <v>0</v>
      </c>
      <c r="P524">
        <v>1.1200000000000001</v>
      </c>
      <c r="Q524" t="str">
        <f>Demanda_Interna[[#This Row],[Mercado]]&amp;Demanda_Interna[[#This Row],[Periodo]]</f>
        <v>Amapá1</v>
      </c>
      <c r="R524">
        <v>1110</v>
      </c>
      <c r="S524" t="str">
        <f>Demanda_Interna[[#This Row],[Mercado Estado]]&amp;Demanda_Interna[[#This Row],[Estado Silo]]</f>
        <v>AMMT</v>
      </c>
      <c r="T524" s="7">
        <f>Demanda_Interna[[#This Row],[ICMS]]*Demanda_Interna[[#This Row],[Coluna1]]</f>
        <v>1243.2</v>
      </c>
      <c r="U524" t="str">
        <f>INDEX(Produtor_Silo[],MATCH(Demanda_Interna[[#This Row],[Silo]],Produtor_Silo[destino],0),3)</f>
        <v>NOVA UBIRATÃ-MT</v>
      </c>
    </row>
    <row r="525" spans="1:21" x14ac:dyDescent="0.25">
      <c r="A525" t="s">
        <v>1658</v>
      </c>
      <c r="B525">
        <v>1</v>
      </c>
      <c r="C525">
        <v>269895</v>
      </c>
      <c r="D525" t="s">
        <v>1659</v>
      </c>
      <c r="E525" t="s">
        <v>624</v>
      </c>
      <c r="F525">
        <v>2719909</v>
      </c>
      <c r="G525" s="7">
        <v>2719.9090000000001</v>
      </c>
      <c r="H525" t="s">
        <v>705</v>
      </c>
      <c r="I525" s="11">
        <v>2.63E-4</v>
      </c>
      <c r="J525" s="7">
        <v>0.6</v>
      </c>
      <c r="K525" t="s">
        <v>1378</v>
      </c>
      <c r="L525">
        <f>INDEX(Val_Min_CO2[],MATCH(Demanda_Interna[[#This Row],[Variaveis Decisão Transporte Silo-Mercado]],Val_Min_CO2[Variável],0),2)</f>
        <v>0</v>
      </c>
      <c r="M525">
        <f>INDEX(Val_min_Custo[],MATCH(Demanda_Interna[[#This Row],[Variaveis Decisão Transporte Silo-Mercado]],Val_min_Custo[Variável],0),2)</f>
        <v>0</v>
      </c>
      <c r="N525">
        <f>INDEX(ITERAC3[],MATCH(Demanda_Interna[[#This Row],[Variaveis Decisão Transporte Silo-Mercado]],ITERAC3[Variável],0),2)</f>
        <v>0</v>
      </c>
      <c r="O525">
        <f>INDEX(ITERAC6[],MATCH(Demanda_Interna[[#This Row],[Variaveis Decisão Transporte Silo-Mercado]],ITERAC6[Variável],0),2)</f>
        <v>0</v>
      </c>
      <c r="P525">
        <v>1.1200000000000001</v>
      </c>
      <c r="Q525" t="str">
        <f>Demanda_Interna[[#This Row],[Mercado]]&amp;Demanda_Interna[[#This Row],[Periodo]]</f>
        <v>Amapá1</v>
      </c>
      <c r="R525">
        <v>1110</v>
      </c>
      <c r="S525" t="str">
        <f>Demanda_Interna[[#This Row],[Mercado Estado]]&amp;Demanda_Interna[[#This Row],[Estado Silo]]</f>
        <v>AMMT</v>
      </c>
      <c r="T525" s="7">
        <f>Demanda_Interna[[#This Row],[ICMS]]*Demanda_Interna[[#This Row],[Coluna1]]</f>
        <v>1243.2</v>
      </c>
      <c r="U525" t="str">
        <f>INDEX(Produtor_Silo[],MATCH(Demanda_Interna[[#This Row],[Silo]],Produtor_Silo[destino],0),3)</f>
        <v>NOVA UBIRATÃ-MT</v>
      </c>
    </row>
    <row r="526" spans="1:21" x14ac:dyDescent="0.25">
      <c r="A526" t="s">
        <v>1658</v>
      </c>
      <c r="B526">
        <v>1</v>
      </c>
      <c r="C526">
        <v>269895</v>
      </c>
      <c r="D526" t="s">
        <v>1659</v>
      </c>
      <c r="E526" t="s">
        <v>625</v>
      </c>
      <c r="F526">
        <v>2787398</v>
      </c>
      <c r="G526" s="7">
        <v>2787.3980000000001</v>
      </c>
      <c r="H526" t="s">
        <v>705</v>
      </c>
      <c r="I526" s="11">
        <v>2.63E-4</v>
      </c>
      <c r="J526" s="7">
        <v>0.6</v>
      </c>
      <c r="K526" t="s">
        <v>1394</v>
      </c>
      <c r="L526">
        <f>INDEX(Val_Min_CO2[],MATCH(Demanda_Interna[[#This Row],[Variaveis Decisão Transporte Silo-Mercado]],Val_Min_CO2[Variável],0),2)</f>
        <v>0</v>
      </c>
      <c r="M526">
        <f>INDEX(Val_min_Custo[],MATCH(Demanda_Interna[[#This Row],[Variaveis Decisão Transporte Silo-Mercado]],Val_min_Custo[Variável],0),2)</f>
        <v>0</v>
      </c>
      <c r="N526">
        <f>INDEX(ITERAC3[],MATCH(Demanda_Interna[[#This Row],[Variaveis Decisão Transporte Silo-Mercado]],ITERAC3[Variável],0),2)</f>
        <v>0</v>
      </c>
      <c r="O526">
        <f>INDEX(ITERAC6[],MATCH(Demanda_Interna[[#This Row],[Variaveis Decisão Transporte Silo-Mercado]],ITERAC6[Variável],0),2)</f>
        <v>0</v>
      </c>
      <c r="P526">
        <v>1.1200000000000001</v>
      </c>
      <c r="Q526" t="str">
        <f>Demanda_Interna[[#This Row],[Mercado]]&amp;Demanda_Interna[[#This Row],[Periodo]]</f>
        <v>Amapá1</v>
      </c>
      <c r="R526">
        <v>1110</v>
      </c>
      <c r="S526" t="str">
        <f>Demanda_Interna[[#This Row],[Mercado Estado]]&amp;Demanda_Interna[[#This Row],[Estado Silo]]</f>
        <v>AMMT</v>
      </c>
      <c r="T526" s="7">
        <f>Demanda_Interna[[#This Row],[ICMS]]*Demanda_Interna[[#This Row],[Coluna1]]</f>
        <v>1243.2</v>
      </c>
      <c r="U526" t="str">
        <f>INDEX(Produtor_Silo[],MATCH(Demanda_Interna[[#This Row],[Silo]],Produtor_Silo[destino],0),3)</f>
        <v>NOVA UBIRATÃ-MT</v>
      </c>
    </row>
    <row r="527" spans="1:21" x14ac:dyDescent="0.25">
      <c r="A527" t="s">
        <v>1658</v>
      </c>
      <c r="B527">
        <v>1</v>
      </c>
      <c r="C527">
        <v>269895</v>
      </c>
      <c r="D527" t="s">
        <v>1659</v>
      </c>
      <c r="E527" t="s">
        <v>641</v>
      </c>
      <c r="F527">
        <v>3005777</v>
      </c>
      <c r="G527" s="7">
        <v>3005.777</v>
      </c>
      <c r="H527" t="s">
        <v>720</v>
      </c>
      <c r="I527" s="11">
        <v>2.63E-4</v>
      </c>
      <c r="J527" s="7">
        <v>0.6</v>
      </c>
      <c r="K527" t="s">
        <v>1410</v>
      </c>
      <c r="L527">
        <f>INDEX(Val_Min_CO2[],MATCH(Demanda_Interna[[#This Row],[Variaveis Decisão Transporte Silo-Mercado]],Val_Min_CO2[Variável],0),2)</f>
        <v>0</v>
      </c>
      <c r="M527">
        <f>INDEX(Val_min_Custo[],MATCH(Demanda_Interna[[#This Row],[Variaveis Decisão Transporte Silo-Mercado]],Val_min_Custo[Variável],0),2)</f>
        <v>0</v>
      </c>
      <c r="N527">
        <f>INDEX(ITERAC3[],MATCH(Demanda_Interna[[#This Row],[Variaveis Decisão Transporte Silo-Mercado]],ITERAC3[Variável],0),2)</f>
        <v>0</v>
      </c>
      <c r="O527">
        <f>INDEX(ITERAC6[],MATCH(Demanda_Interna[[#This Row],[Variaveis Decisão Transporte Silo-Mercado]],ITERAC6[Variável],0),2)</f>
        <v>0</v>
      </c>
      <c r="P527">
        <v>1.1200000000000001</v>
      </c>
      <c r="Q527" t="str">
        <f>Demanda_Interna[[#This Row],[Mercado]]&amp;Demanda_Interna[[#This Row],[Periodo]]</f>
        <v>Amapá1</v>
      </c>
      <c r="R527">
        <v>1110</v>
      </c>
      <c r="S527" t="str">
        <f>Demanda_Interna[[#This Row],[Mercado Estado]]&amp;Demanda_Interna[[#This Row],[Estado Silo]]</f>
        <v>AMMG</v>
      </c>
      <c r="T527" s="7">
        <f>Demanda_Interna[[#This Row],[ICMS]]*Demanda_Interna[[#This Row],[Coluna1]]</f>
        <v>1243.2</v>
      </c>
      <c r="U527" t="str">
        <f>INDEX(Produtor_Silo[],MATCH(Demanda_Interna[[#This Row],[Silo]],Produtor_Silo[destino],0),3)</f>
        <v>PATOS DE MINAS-MG</v>
      </c>
    </row>
    <row r="528" spans="1:21" x14ac:dyDescent="0.25">
      <c r="A528" t="s">
        <v>1658</v>
      </c>
      <c r="B528">
        <v>1</v>
      </c>
      <c r="C528">
        <v>269895</v>
      </c>
      <c r="D528" t="s">
        <v>1659</v>
      </c>
      <c r="E528" t="s">
        <v>642</v>
      </c>
      <c r="F528">
        <v>3015101</v>
      </c>
      <c r="G528" s="7">
        <v>3015.1010000000001</v>
      </c>
      <c r="H528" t="s">
        <v>720</v>
      </c>
      <c r="I528" s="11">
        <v>2.63E-4</v>
      </c>
      <c r="J528" s="7">
        <v>0.6</v>
      </c>
      <c r="K528" t="s">
        <v>1426</v>
      </c>
      <c r="L528">
        <f>INDEX(Val_Min_CO2[],MATCH(Demanda_Interna[[#This Row],[Variaveis Decisão Transporte Silo-Mercado]],Val_Min_CO2[Variável],0),2)</f>
        <v>0</v>
      </c>
      <c r="M528">
        <f>INDEX(Val_min_Custo[],MATCH(Demanda_Interna[[#This Row],[Variaveis Decisão Transporte Silo-Mercado]],Val_min_Custo[Variável],0),2)</f>
        <v>0</v>
      </c>
      <c r="N528">
        <f>INDEX(ITERAC3[],MATCH(Demanda_Interna[[#This Row],[Variaveis Decisão Transporte Silo-Mercado]],ITERAC3[Variável],0),2)</f>
        <v>0</v>
      </c>
      <c r="O528">
        <f>INDEX(ITERAC6[],MATCH(Demanda_Interna[[#This Row],[Variaveis Decisão Transporte Silo-Mercado]],ITERAC6[Variável],0),2)</f>
        <v>0</v>
      </c>
      <c r="P528">
        <v>1.1200000000000001</v>
      </c>
      <c r="Q528" t="str">
        <f>Demanda_Interna[[#This Row],[Mercado]]&amp;Demanda_Interna[[#This Row],[Periodo]]</f>
        <v>Amapá1</v>
      </c>
      <c r="R528">
        <v>1110</v>
      </c>
      <c r="S528" t="str">
        <f>Demanda_Interna[[#This Row],[Mercado Estado]]&amp;Demanda_Interna[[#This Row],[Estado Silo]]</f>
        <v>AMMG</v>
      </c>
      <c r="T528" s="7">
        <f>Demanda_Interna[[#This Row],[ICMS]]*Demanda_Interna[[#This Row],[Coluna1]]</f>
        <v>1243.2</v>
      </c>
      <c r="U528" t="str">
        <f>INDEX(Produtor_Silo[],MATCH(Demanda_Interna[[#This Row],[Silo]],Produtor_Silo[destino],0),3)</f>
        <v>PATOS DE MINAS-MG</v>
      </c>
    </row>
    <row r="529" spans="1:21" x14ac:dyDescent="0.25">
      <c r="A529" t="s">
        <v>1658</v>
      </c>
      <c r="B529">
        <v>1</v>
      </c>
      <c r="C529">
        <v>269895</v>
      </c>
      <c r="D529" t="s">
        <v>1659</v>
      </c>
      <c r="E529" t="s">
        <v>643</v>
      </c>
      <c r="F529">
        <v>3000364</v>
      </c>
      <c r="G529" s="7">
        <v>3000.364</v>
      </c>
      <c r="H529" t="s">
        <v>720</v>
      </c>
      <c r="I529" s="11">
        <v>2.63E-4</v>
      </c>
      <c r="J529" s="7">
        <v>0.6</v>
      </c>
      <c r="K529" t="s">
        <v>1442</v>
      </c>
      <c r="L529">
        <f>INDEX(Val_Min_CO2[],MATCH(Demanda_Interna[[#This Row],[Variaveis Decisão Transporte Silo-Mercado]],Val_Min_CO2[Variável],0),2)</f>
        <v>0</v>
      </c>
      <c r="M529">
        <f>INDEX(Val_min_Custo[],MATCH(Demanda_Interna[[#This Row],[Variaveis Decisão Transporte Silo-Mercado]],Val_min_Custo[Variável],0),2)</f>
        <v>0</v>
      </c>
      <c r="N529">
        <f>INDEX(ITERAC3[],MATCH(Demanda_Interna[[#This Row],[Variaveis Decisão Transporte Silo-Mercado]],ITERAC3[Variável],0),2)</f>
        <v>0</v>
      </c>
      <c r="O529">
        <f>INDEX(ITERAC6[],MATCH(Demanda_Interna[[#This Row],[Variaveis Decisão Transporte Silo-Mercado]],ITERAC6[Variável],0),2)</f>
        <v>0</v>
      </c>
      <c r="P529">
        <v>1.1200000000000001</v>
      </c>
      <c r="Q529" t="str">
        <f>Demanda_Interna[[#This Row],[Mercado]]&amp;Demanda_Interna[[#This Row],[Periodo]]</f>
        <v>Amapá1</v>
      </c>
      <c r="R529">
        <v>1110</v>
      </c>
      <c r="S529" t="str">
        <f>Demanda_Interna[[#This Row],[Mercado Estado]]&amp;Demanda_Interna[[#This Row],[Estado Silo]]</f>
        <v>AMMG</v>
      </c>
      <c r="T529" s="7">
        <f>Demanda_Interna[[#This Row],[ICMS]]*Demanda_Interna[[#This Row],[Coluna1]]</f>
        <v>1243.2</v>
      </c>
      <c r="U529" t="str">
        <f>INDEX(Produtor_Silo[],MATCH(Demanda_Interna[[#This Row],[Silo]],Produtor_Silo[destino],0),3)</f>
        <v>PATOS DE MINAS-MG</v>
      </c>
    </row>
    <row r="530" spans="1:21" x14ac:dyDescent="0.25">
      <c r="A530" t="s">
        <v>1658</v>
      </c>
      <c r="B530">
        <v>1</v>
      </c>
      <c r="C530">
        <v>269895</v>
      </c>
      <c r="D530" t="s">
        <v>1659</v>
      </c>
      <c r="E530" t="s">
        <v>632</v>
      </c>
      <c r="F530">
        <v>2744337</v>
      </c>
      <c r="G530" s="7">
        <v>2744.337</v>
      </c>
      <c r="H530" t="s">
        <v>718</v>
      </c>
      <c r="I530" s="11">
        <v>2.63E-4</v>
      </c>
      <c r="J530" s="7">
        <v>0.6</v>
      </c>
      <c r="K530" t="s">
        <v>1458</v>
      </c>
      <c r="L530">
        <f>INDEX(Val_Min_CO2[],MATCH(Demanda_Interna[[#This Row],[Variaveis Decisão Transporte Silo-Mercado]],Val_Min_CO2[Variável],0),2)</f>
        <v>0</v>
      </c>
      <c r="M530">
        <f>INDEX(Val_min_Custo[],MATCH(Demanda_Interna[[#This Row],[Variaveis Decisão Transporte Silo-Mercado]],Val_min_Custo[Variável],0),2)</f>
        <v>0</v>
      </c>
      <c r="N530">
        <f>INDEX(ITERAC3[],MATCH(Demanda_Interna[[#This Row],[Variaveis Decisão Transporte Silo-Mercado]],ITERAC3[Variável],0),2)</f>
        <v>0</v>
      </c>
      <c r="O530">
        <f>INDEX(ITERAC6[],MATCH(Demanda_Interna[[#This Row],[Variaveis Decisão Transporte Silo-Mercado]],ITERAC6[Variável],0),2)</f>
        <v>119909</v>
      </c>
      <c r="P530">
        <v>1.1200000000000001</v>
      </c>
      <c r="Q530" t="str">
        <f>Demanda_Interna[[#This Row],[Mercado]]&amp;Demanda_Interna[[#This Row],[Periodo]]</f>
        <v>Amapá1</v>
      </c>
      <c r="R530">
        <v>1110</v>
      </c>
      <c r="S530" t="str">
        <f>Demanda_Interna[[#This Row],[Mercado Estado]]&amp;Demanda_Interna[[#This Row],[Estado Silo]]</f>
        <v>AMGO</v>
      </c>
      <c r="T530" s="7">
        <f>Demanda_Interna[[#This Row],[ICMS]]*Demanda_Interna[[#This Row],[Coluna1]]</f>
        <v>1243.2</v>
      </c>
      <c r="U530" t="str">
        <f>INDEX(Produtor_Silo[],MATCH(Demanda_Interna[[#This Row],[Silo]],Produtor_Silo[destino],0),3)</f>
        <v>RIO VERDE-GO</v>
      </c>
    </row>
    <row r="531" spans="1:21" x14ac:dyDescent="0.25">
      <c r="A531" t="s">
        <v>1658</v>
      </c>
      <c r="B531">
        <v>1</v>
      </c>
      <c r="C531">
        <v>269895</v>
      </c>
      <c r="D531" t="s">
        <v>1659</v>
      </c>
      <c r="E531" t="s">
        <v>633</v>
      </c>
      <c r="F531">
        <v>2743767</v>
      </c>
      <c r="G531" s="7">
        <v>2743.7669999999998</v>
      </c>
      <c r="H531" t="s">
        <v>718</v>
      </c>
      <c r="I531" s="11">
        <v>2.63E-4</v>
      </c>
      <c r="J531" s="7">
        <v>0.6</v>
      </c>
      <c r="K531" t="s">
        <v>1474</v>
      </c>
      <c r="L531">
        <f>INDEX(Val_Min_CO2[],MATCH(Demanda_Interna[[#This Row],[Variaveis Decisão Transporte Silo-Mercado]],Val_Min_CO2[Variável],0),2)</f>
        <v>0</v>
      </c>
      <c r="M531">
        <f>INDEX(Val_min_Custo[],MATCH(Demanda_Interna[[#This Row],[Variaveis Decisão Transporte Silo-Mercado]],Val_min_Custo[Variável],0),2)</f>
        <v>269895</v>
      </c>
      <c r="N531">
        <f>INDEX(ITERAC3[],MATCH(Demanda_Interna[[#This Row],[Variaveis Decisão Transporte Silo-Mercado]],ITERAC3[Variável],0),2)</f>
        <v>269895</v>
      </c>
      <c r="O531">
        <f>INDEX(ITERAC6[],MATCH(Demanda_Interna[[#This Row],[Variaveis Decisão Transporte Silo-Mercado]],ITERAC6[Variável],0),2)</f>
        <v>149986</v>
      </c>
      <c r="P531">
        <v>1.1200000000000001</v>
      </c>
      <c r="Q531" t="str">
        <f>Demanda_Interna[[#This Row],[Mercado]]&amp;Demanda_Interna[[#This Row],[Periodo]]</f>
        <v>Amapá1</v>
      </c>
      <c r="R531">
        <v>1110</v>
      </c>
      <c r="S531" t="str">
        <f>Demanda_Interna[[#This Row],[Mercado Estado]]&amp;Demanda_Interna[[#This Row],[Estado Silo]]</f>
        <v>AMGO</v>
      </c>
      <c r="T531" s="7">
        <f>Demanda_Interna[[#This Row],[ICMS]]*Demanda_Interna[[#This Row],[Coluna1]]</f>
        <v>1243.2</v>
      </c>
      <c r="U531" t="str">
        <f>INDEX(Produtor_Silo[],MATCH(Demanda_Interna[[#This Row],[Silo]],Produtor_Silo[destino],0),3)</f>
        <v>RIO VERDE-GO</v>
      </c>
    </row>
    <row r="532" spans="1:21" x14ac:dyDescent="0.25">
      <c r="A532" t="s">
        <v>1658</v>
      </c>
      <c r="B532">
        <v>1</v>
      </c>
      <c r="C532">
        <v>269895</v>
      </c>
      <c r="D532" t="s">
        <v>1659</v>
      </c>
      <c r="E532" t="s">
        <v>634</v>
      </c>
      <c r="F532">
        <v>2718714</v>
      </c>
      <c r="G532" s="7">
        <v>2718.7139999999999</v>
      </c>
      <c r="H532" t="s">
        <v>718</v>
      </c>
      <c r="I532" s="11">
        <v>2.63E-4</v>
      </c>
      <c r="J532" s="7">
        <v>0.6</v>
      </c>
      <c r="K532" t="s">
        <v>1490</v>
      </c>
      <c r="L532">
        <f>INDEX(Val_Min_CO2[],MATCH(Demanda_Interna[[#This Row],[Variaveis Decisão Transporte Silo-Mercado]],Val_Min_CO2[Variável],0),2)</f>
        <v>0</v>
      </c>
      <c r="M532">
        <f>INDEX(Val_min_Custo[],MATCH(Demanda_Interna[[#This Row],[Variaveis Decisão Transporte Silo-Mercado]],Val_min_Custo[Variável],0),2)</f>
        <v>0</v>
      </c>
      <c r="N532">
        <f>INDEX(ITERAC3[],MATCH(Demanda_Interna[[#This Row],[Variaveis Decisão Transporte Silo-Mercado]],ITERAC3[Variável],0),2)</f>
        <v>0</v>
      </c>
      <c r="O532">
        <f>INDEX(ITERAC6[],MATCH(Demanda_Interna[[#This Row],[Variaveis Decisão Transporte Silo-Mercado]],ITERAC6[Variável],0),2)</f>
        <v>0</v>
      </c>
      <c r="P532">
        <v>1.1200000000000001</v>
      </c>
      <c r="Q532" t="str">
        <f>Demanda_Interna[[#This Row],[Mercado]]&amp;Demanda_Interna[[#This Row],[Periodo]]</f>
        <v>Amapá1</v>
      </c>
      <c r="R532">
        <v>1110</v>
      </c>
      <c r="S532" t="str">
        <f>Demanda_Interna[[#This Row],[Mercado Estado]]&amp;Demanda_Interna[[#This Row],[Estado Silo]]</f>
        <v>AMGO</v>
      </c>
      <c r="T532" s="7">
        <f>Demanda_Interna[[#This Row],[ICMS]]*Demanda_Interna[[#This Row],[Coluna1]]</f>
        <v>1243.2</v>
      </c>
      <c r="U532" t="str">
        <f>INDEX(Produtor_Silo[],MATCH(Demanda_Interna[[#This Row],[Silo]],Produtor_Silo[destino],0),3)</f>
        <v>RIO VERDE-GO</v>
      </c>
    </row>
    <row r="533" spans="1:21" x14ac:dyDescent="0.25">
      <c r="A533" t="s">
        <v>1658</v>
      </c>
      <c r="B533">
        <v>1</v>
      </c>
      <c r="C533">
        <v>269895</v>
      </c>
      <c r="D533" t="s">
        <v>1659</v>
      </c>
      <c r="E533" t="s">
        <v>626</v>
      </c>
      <c r="F533">
        <v>2578897</v>
      </c>
      <c r="G533" s="7">
        <v>2578.8969999999999</v>
      </c>
      <c r="H533" t="s">
        <v>705</v>
      </c>
      <c r="I533" s="11">
        <v>2.63E-4</v>
      </c>
      <c r="J533" s="7">
        <v>0.6</v>
      </c>
      <c r="K533" t="s">
        <v>1506</v>
      </c>
      <c r="L533">
        <f>INDEX(Val_Min_CO2[],MATCH(Demanda_Interna[[#This Row],[Variaveis Decisão Transporte Silo-Mercado]],Val_Min_CO2[Variável],0),2)</f>
        <v>269895</v>
      </c>
      <c r="M533">
        <f>INDEX(Val_min_Custo[],MATCH(Demanda_Interna[[#This Row],[Variaveis Decisão Transporte Silo-Mercado]],Val_min_Custo[Variável],0),2)</f>
        <v>0</v>
      </c>
      <c r="N533">
        <f>INDEX(ITERAC3[],MATCH(Demanda_Interna[[#This Row],[Variaveis Decisão Transporte Silo-Mercado]],ITERAC3[Variável],0),2)</f>
        <v>0</v>
      </c>
      <c r="O533">
        <f>INDEX(ITERAC6[],MATCH(Demanda_Interna[[#This Row],[Variaveis Decisão Transporte Silo-Mercado]],ITERAC6[Variável],0),2)</f>
        <v>0</v>
      </c>
      <c r="P533">
        <v>1.1200000000000001</v>
      </c>
      <c r="Q533" t="str">
        <f>Demanda_Interna[[#This Row],[Mercado]]&amp;Demanda_Interna[[#This Row],[Periodo]]</f>
        <v>Amapá1</v>
      </c>
      <c r="R533">
        <v>1110</v>
      </c>
      <c r="S533" t="str">
        <f>Demanda_Interna[[#This Row],[Mercado Estado]]&amp;Demanda_Interna[[#This Row],[Estado Silo]]</f>
        <v>AMMT</v>
      </c>
      <c r="T533" s="7">
        <f>Demanda_Interna[[#This Row],[ICMS]]*Demanda_Interna[[#This Row],[Coluna1]]</f>
        <v>1243.2</v>
      </c>
      <c r="U533" t="str">
        <f>INDEX(Produtor_Silo[],MATCH(Demanda_Interna[[#This Row],[Silo]],Produtor_Silo[destino],0),3)</f>
        <v>SORRISO-MT</v>
      </c>
    </row>
    <row r="534" spans="1:21" x14ac:dyDescent="0.25">
      <c r="A534" t="s">
        <v>1658</v>
      </c>
      <c r="B534">
        <v>1</v>
      </c>
      <c r="C534">
        <v>269895</v>
      </c>
      <c r="D534" t="s">
        <v>1659</v>
      </c>
      <c r="E534" t="s">
        <v>627</v>
      </c>
      <c r="F534">
        <v>2608613</v>
      </c>
      <c r="G534" s="7">
        <v>2608.6129999999998</v>
      </c>
      <c r="H534" t="s">
        <v>705</v>
      </c>
      <c r="I534" s="11">
        <v>2.63E-4</v>
      </c>
      <c r="J534" s="7">
        <v>0.6</v>
      </c>
      <c r="K534" t="s">
        <v>1522</v>
      </c>
      <c r="L534">
        <f>INDEX(Val_Min_CO2[],MATCH(Demanda_Interna[[#This Row],[Variaveis Decisão Transporte Silo-Mercado]],Val_Min_CO2[Variável],0),2)</f>
        <v>0</v>
      </c>
      <c r="M534">
        <f>INDEX(Val_min_Custo[],MATCH(Demanda_Interna[[#This Row],[Variaveis Decisão Transporte Silo-Mercado]],Val_min_Custo[Variável],0),2)</f>
        <v>0</v>
      </c>
      <c r="N534">
        <f>INDEX(ITERAC3[],MATCH(Demanda_Interna[[#This Row],[Variaveis Decisão Transporte Silo-Mercado]],ITERAC3[Variável],0),2)</f>
        <v>0</v>
      </c>
      <c r="O534">
        <f>INDEX(ITERAC6[],MATCH(Demanda_Interna[[#This Row],[Variaveis Decisão Transporte Silo-Mercado]],ITERAC6[Variável],0),2)</f>
        <v>0</v>
      </c>
      <c r="P534">
        <v>1.1200000000000001</v>
      </c>
      <c r="Q534" t="str">
        <f>Demanda_Interna[[#This Row],[Mercado]]&amp;Demanda_Interna[[#This Row],[Periodo]]</f>
        <v>Amapá1</v>
      </c>
      <c r="R534">
        <v>1110</v>
      </c>
      <c r="S534" t="str">
        <f>Demanda_Interna[[#This Row],[Mercado Estado]]&amp;Demanda_Interna[[#This Row],[Estado Silo]]</f>
        <v>AMMT</v>
      </c>
      <c r="T534" s="7">
        <f>Demanda_Interna[[#This Row],[ICMS]]*Demanda_Interna[[#This Row],[Coluna1]]</f>
        <v>1243.2</v>
      </c>
      <c r="U534" t="str">
        <f>INDEX(Produtor_Silo[],MATCH(Demanda_Interna[[#This Row],[Silo]],Produtor_Silo[destino],0),3)</f>
        <v>SORRISO-MT</v>
      </c>
    </row>
    <row r="535" spans="1:21" x14ac:dyDescent="0.25">
      <c r="A535" t="s">
        <v>1658</v>
      </c>
      <c r="B535">
        <v>1</v>
      </c>
      <c r="C535">
        <v>269895</v>
      </c>
      <c r="D535" t="s">
        <v>1659</v>
      </c>
      <c r="E535" t="s">
        <v>628</v>
      </c>
      <c r="F535">
        <v>2578384</v>
      </c>
      <c r="G535" s="7">
        <v>2578.384</v>
      </c>
      <c r="H535" t="s">
        <v>705</v>
      </c>
      <c r="I535" s="11">
        <v>2.63E-4</v>
      </c>
      <c r="J535" s="7">
        <v>0.6</v>
      </c>
      <c r="K535" t="s">
        <v>1538</v>
      </c>
      <c r="L535">
        <f>INDEX(Val_Min_CO2[],MATCH(Demanda_Interna[[#This Row],[Variaveis Decisão Transporte Silo-Mercado]],Val_Min_CO2[Variável],0),2)</f>
        <v>0</v>
      </c>
      <c r="M535">
        <f>INDEX(Val_min_Custo[],MATCH(Demanda_Interna[[#This Row],[Variaveis Decisão Transporte Silo-Mercado]],Val_min_Custo[Variável],0),2)</f>
        <v>0</v>
      </c>
      <c r="N535">
        <f>INDEX(ITERAC3[],MATCH(Demanda_Interna[[#This Row],[Variaveis Decisão Transporte Silo-Mercado]],ITERAC3[Variável],0),2)</f>
        <v>0</v>
      </c>
      <c r="O535">
        <f>INDEX(ITERAC6[],MATCH(Demanda_Interna[[#This Row],[Variaveis Decisão Transporte Silo-Mercado]],ITERAC6[Variável],0),2)</f>
        <v>0</v>
      </c>
      <c r="P535">
        <v>1.1200000000000001</v>
      </c>
      <c r="Q535" t="str">
        <f>Demanda_Interna[[#This Row],[Mercado]]&amp;Demanda_Interna[[#This Row],[Periodo]]</f>
        <v>Amapá1</v>
      </c>
      <c r="R535">
        <v>1110</v>
      </c>
      <c r="S535" t="str">
        <f>Demanda_Interna[[#This Row],[Mercado Estado]]&amp;Demanda_Interna[[#This Row],[Estado Silo]]</f>
        <v>AMMT</v>
      </c>
      <c r="T535" s="7">
        <f>Demanda_Interna[[#This Row],[ICMS]]*Demanda_Interna[[#This Row],[Coluna1]]</f>
        <v>1243.2</v>
      </c>
      <c r="U535" t="str">
        <f>INDEX(Produtor_Silo[],MATCH(Demanda_Interna[[#This Row],[Silo]],Produtor_Silo[destino],0),3)</f>
        <v>SORRISO-MT</v>
      </c>
    </row>
    <row r="536" spans="1:21" x14ac:dyDescent="0.25">
      <c r="A536" t="s">
        <v>1658</v>
      </c>
      <c r="B536">
        <v>1</v>
      </c>
      <c r="C536">
        <v>269895</v>
      </c>
      <c r="D536" t="s">
        <v>1659</v>
      </c>
      <c r="E536" t="s">
        <v>650</v>
      </c>
      <c r="F536">
        <v>3761739</v>
      </c>
      <c r="G536" s="7">
        <v>3761.739</v>
      </c>
      <c r="H536" t="s">
        <v>712</v>
      </c>
      <c r="I536" s="11">
        <v>2.05E-4</v>
      </c>
      <c r="J536" s="7">
        <v>1</v>
      </c>
      <c r="K536" t="s">
        <v>1554</v>
      </c>
      <c r="L536">
        <f>INDEX(Val_Min_CO2[],MATCH(Demanda_Interna[[#This Row],[Variaveis Decisão Transporte Silo-Mercado]],Val_Min_CO2[Variável],0),2)</f>
        <v>0</v>
      </c>
      <c r="M536">
        <f>INDEX(Val_min_Custo[],MATCH(Demanda_Interna[[#This Row],[Variaveis Decisão Transporte Silo-Mercado]],Val_min_Custo[Variável],0),2)</f>
        <v>0</v>
      </c>
      <c r="N536">
        <f>INDEX(ITERAC3[],MATCH(Demanda_Interna[[#This Row],[Variaveis Decisão Transporte Silo-Mercado]],ITERAC3[Variável],0),2)</f>
        <v>0</v>
      </c>
      <c r="O536">
        <f>INDEX(ITERAC6[],MATCH(Demanda_Interna[[#This Row],[Variaveis Decisão Transporte Silo-Mercado]],ITERAC6[Variável],0),2)</f>
        <v>0</v>
      </c>
      <c r="P536">
        <v>1.1200000000000001</v>
      </c>
      <c r="Q536" t="str">
        <f>Demanda_Interna[[#This Row],[Mercado]]&amp;Demanda_Interna[[#This Row],[Periodo]]</f>
        <v>Amapá1</v>
      </c>
      <c r="R536">
        <v>1110</v>
      </c>
      <c r="S536" t="str">
        <f>Demanda_Interna[[#This Row],[Mercado Estado]]&amp;Demanda_Interna[[#This Row],[Estado Silo]]</f>
        <v>AMPR</v>
      </c>
      <c r="T536" s="7">
        <f>Demanda_Interna[[#This Row],[ICMS]]*Demanda_Interna[[#This Row],[Coluna1]]</f>
        <v>1243.2</v>
      </c>
      <c r="U536" t="str">
        <f>INDEX(Produtor_Silo[],MATCH(Demanda_Interna[[#This Row],[Silo]],Produtor_Silo[destino],0),3)</f>
        <v>TOLEDO-PR</v>
      </c>
    </row>
    <row r="537" spans="1:21" x14ac:dyDescent="0.25">
      <c r="A537" t="s">
        <v>1658</v>
      </c>
      <c r="B537">
        <v>1</v>
      </c>
      <c r="C537">
        <v>269895</v>
      </c>
      <c r="D537" t="s">
        <v>1659</v>
      </c>
      <c r="E537" t="s">
        <v>651</v>
      </c>
      <c r="F537">
        <v>3753125</v>
      </c>
      <c r="G537" s="7">
        <v>3753.125</v>
      </c>
      <c r="H537" t="s">
        <v>712</v>
      </c>
      <c r="I537" s="11">
        <v>2.05E-4</v>
      </c>
      <c r="J537" s="7">
        <v>1</v>
      </c>
      <c r="K537" t="s">
        <v>1570</v>
      </c>
      <c r="L537">
        <f>INDEX(Val_Min_CO2[],MATCH(Demanda_Interna[[#This Row],[Variaveis Decisão Transporte Silo-Mercado]],Val_Min_CO2[Variável],0),2)</f>
        <v>0</v>
      </c>
      <c r="M537">
        <f>INDEX(Val_min_Custo[],MATCH(Demanda_Interna[[#This Row],[Variaveis Decisão Transporte Silo-Mercado]],Val_min_Custo[Variável],0),2)</f>
        <v>0</v>
      </c>
      <c r="N537">
        <f>INDEX(ITERAC3[],MATCH(Demanda_Interna[[#This Row],[Variaveis Decisão Transporte Silo-Mercado]],ITERAC3[Variável],0),2)</f>
        <v>0</v>
      </c>
      <c r="O537">
        <f>INDEX(ITERAC6[],MATCH(Demanda_Interna[[#This Row],[Variaveis Decisão Transporte Silo-Mercado]],ITERAC6[Variável],0),2)</f>
        <v>0</v>
      </c>
      <c r="P537">
        <v>1.1200000000000001</v>
      </c>
      <c r="Q537" t="str">
        <f>Demanda_Interna[[#This Row],[Mercado]]&amp;Demanda_Interna[[#This Row],[Periodo]]</f>
        <v>Amapá1</v>
      </c>
      <c r="R537">
        <v>1110</v>
      </c>
      <c r="S537" t="str">
        <f>Demanda_Interna[[#This Row],[Mercado Estado]]&amp;Demanda_Interna[[#This Row],[Estado Silo]]</f>
        <v>AMPR</v>
      </c>
      <c r="T537" s="7">
        <f>Demanda_Interna[[#This Row],[ICMS]]*Demanda_Interna[[#This Row],[Coluna1]]</f>
        <v>1243.2</v>
      </c>
      <c r="U537" t="str">
        <f>INDEX(Produtor_Silo[],MATCH(Demanda_Interna[[#This Row],[Silo]],Produtor_Silo[destino],0),3)</f>
        <v>TOLEDO-PR</v>
      </c>
    </row>
    <row r="538" spans="1:21" x14ac:dyDescent="0.25">
      <c r="A538" t="s">
        <v>1658</v>
      </c>
      <c r="B538">
        <v>1</v>
      </c>
      <c r="C538">
        <v>269895</v>
      </c>
      <c r="D538" t="s">
        <v>1659</v>
      </c>
      <c r="E538" t="s">
        <v>652</v>
      </c>
      <c r="F538">
        <v>3762085</v>
      </c>
      <c r="G538" s="7">
        <v>3762.085</v>
      </c>
      <c r="H538" t="s">
        <v>712</v>
      </c>
      <c r="I538" s="11">
        <v>2.05E-4</v>
      </c>
      <c r="J538" s="7">
        <v>1</v>
      </c>
      <c r="K538" t="s">
        <v>1586</v>
      </c>
      <c r="L538">
        <f>INDEX(Val_Min_CO2[],MATCH(Demanda_Interna[[#This Row],[Variaveis Decisão Transporte Silo-Mercado]],Val_Min_CO2[Variável],0),2)</f>
        <v>0</v>
      </c>
      <c r="M538">
        <f>INDEX(Val_min_Custo[],MATCH(Demanda_Interna[[#This Row],[Variaveis Decisão Transporte Silo-Mercado]],Val_min_Custo[Variável],0),2)</f>
        <v>0</v>
      </c>
      <c r="N538">
        <f>INDEX(ITERAC3[],MATCH(Demanda_Interna[[#This Row],[Variaveis Decisão Transporte Silo-Mercado]],ITERAC3[Variável],0),2)</f>
        <v>0</v>
      </c>
      <c r="O538">
        <f>INDEX(ITERAC6[],MATCH(Demanda_Interna[[#This Row],[Variaveis Decisão Transporte Silo-Mercado]],ITERAC6[Variável],0),2)</f>
        <v>0</v>
      </c>
      <c r="P538">
        <v>1.1200000000000001</v>
      </c>
      <c r="Q538" t="str">
        <f>Demanda_Interna[[#This Row],[Mercado]]&amp;Demanda_Interna[[#This Row],[Periodo]]</f>
        <v>Amapá1</v>
      </c>
      <c r="R538">
        <v>1110</v>
      </c>
      <c r="S538" t="str">
        <f>Demanda_Interna[[#This Row],[Mercado Estado]]&amp;Demanda_Interna[[#This Row],[Estado Silo]]</f>
        <v>AMPR</v>
      </c>
      <c r="T538" s="7">
        <f>Demanda_Interna[[#This Row],[ICMS]]*Demanda_Interna[[#This Row],[Coluna1]]</f>
        <v>1243.2</v>
      </c>
      <c r="U538" t="str">
        <f>INDEX(Produtor_Silo[],MATCH(Demanda_Interna[[#This Row],[Silo]],Produtor_Silo[destino],0),3)</f>
        <v>TOLEDO-PR</v>
      </c>
    </row>
    <row r="539" spans="1:21" x14ac:dyDescent="0.25">
      <c r="A539" t="s">
        <v>1658</v>
      </c>
      <c r="B539">
        <v>1</v>
      </c>
      <c r="C539">
        <v>269895</v>
      </c>
      <c r="D539" t="s">
        <v>1659</v>
      </c>
      <c r="E539" t="s">
        <v>644</v>
      </c>
      <c r="F539">
        <v>2849290</v>
      </c>
      <c r="G539" s="7">
        <v>2849.29</v>
      </c>
      <c r="H539" t="s">
        <v>720</v>
      </c>
      <c r="I539" s="11">
        <v>2.63E-4</v>
      </c>
      <c r="J539" s="7">
        <v>0.6</v>
      </c>
      <c r="K539" t="s">
        <v>1602</v>
      </c>
      <c r="L539">
        <f>INDEX(Val_Min_CO2[],MATCH(Demanda_Interna[[#This Row],[Variaveis Decisão Transporte Silo-Mercado]],Val_Min_CO2[Variável],0),2)</f>
        <v>0</v>
      </c>
      <c r="M539">
        <f>INDEX(Val_min_Custo[],MATCH(Demanda_Interna[[#This Row],[Variaveis Decisão Transporte Silo-Mercado]],Val_min_Custo[Variável],0),2)</f>
        <v>0</v>
      </c>
      <c r="N539">
        <f>INDEX(ITERAC3[],MATCH(Demanda_Interna[[#This Row],[Variaveis Decisão Transporte Silo-Mercado]],ITERAC3[Variável],0),2)</f>
        <v>0</v>
      </c>
      <c r="O539">
        <f>INDEX(ITERAC6[],MATCH(Demanda_Interna[[#This Row],[Variaveis Decisão Transporte Silo-Mercado]],ITERAC6[Variável],0),2)</f>
        <v>0</v>
      </c>
      <c r="P539">
        <v>1.1200000000000001</v>
      </c>
      <c r="Q539" t="str">
        <f>Demanda_Interna[[#This Row],[Mercado]]&amp;Demanda_Interna[[#This Row],[Periodo]]</f>
        <v>Amapá1</v>
      </c>
      <c r="R539">
        <v>1110</v>
      </c>
      <c r="S539" t="str">
        <f>Demanda_Interna[[#This Row],[Mercado Estado]]&amp;Demanda_Interna[[#This Row],[Estado Silo]]</f>
        <v>AMMG</v>
      </c>
      <c r="T539" s="7">
        <f>Demanda_Interna[[#This Row],[ICMS]]*Demanda_Interna[[#This Row],[Coluna1]]</f>
        <v>1243.2</v>
      </c>
      <c r="U539" t="str">
        <f>INDEX(Produtor_Silo[],MATCH(Demanda_Interna[[#This Row],[Silo]],Produtor_Silo[destino],0),3)</f>
        <v>UBERLÂNDIA-MG</v>
      </c>
    </row>
    <row r="540" spans="1:21" x14ac:dyDescent="0.25">
      <c r="A540" t="s">
        <v>1658</v>
      </c>
      <c r="B540">
        <v>1</v>
      </c>
      <c r="C540">
        <v>269895</v>
      </c>
      <c r="D540" t="s">
        <v>1659</v>
      </c>
      <c r="E540" t="s">
        <v>645</v>
      </c>
      <c r="F540">
        <v>2848877</v>
      </c>
      <c r="G540" s="7">
        <v>2848.877</v>
      </c>
      <c r="H540" t="s">
        <v>720</v>
      </c>
      <c r="I540" s="11">
        <v>2.63E-4</v>
      </c>
      <c r="J540" s="7">
        <v>0.6</v>
      </c>
      <c r="K540" t="s">
        <v>1618</v>
      </c>
      <c r="L540">
        <f>INDEX(Val_Min_CO2[],MATCH(Demanda_Interna[[#This Row],[Variaveis Decisão Transporte Silo-Mercado]],Val_Min_CO2[Variável],0),2)</f>
        <v>0</v>
      </c>
      <c r="M540">
        <f>INDEX(Val_min_Custo[],MATCH(Demanda_Interna[[#This Row],[Variaveis Decisão Transporte Silo-Mercado]],Val_min_Custo[Variável],0),2)</f>
        <v>0</v>
      </c>
      <c r="N540">
        <f>INDEX(ITERAC3[],MATCH(Demanda_Interna[[#This Row],[Variaveis Decisão Transporte Silo-Mercado]],ITERAC3[Variável],0),2)</f>
        <v>0</v>
      </c>
      <c r="O540">
        <f>INDEX(ITERAC6[],MATCH(Demanda_Interna[[#This Row],[Variaveis Decisão Transporte Silo-Mercado]],ITERAC6[Variável],0),2)</f>
        <v>0</v>
      </c>
      <c r="P540">
        <v>1.1200000000000001</v>
      </c>
      <c r="Q540" t="str">
        <f>Demanda_Interna[[#This Row],[Mercado]]&amp;Demanda_Interna[[#This Row],[Periodo]]</f>
        <v>Amapá1</v>
      </c>
      <c r="R540">
        <v>1110</v>
      </c>
      <c r="S540" t="str">
        <f>Demanda_Interna[[#This Row],[Mercado Estado]]&amp;Demanda_Interna[[#This Row],[Estado Silo]]</f>
        <v>AMMG</v>
      </c>
      <c r="T540" s="7">
        <f>Demanda_Interna[[#This Row],[ICMS]]*Demanda_Interna[[#This Row],[Coluna1]]</f>
        <v>1243.2</v>
      </c>
      <c r="U540" t="str">
        <f>INDEX(Produtor_Silo[],MATCH(Demanda_Interna[[#This Row],[Silo]],Produtor_Silo[destino],0),3)</f>
        <v>UBERLÂNDIA-MG</v>
      </c>
    </row>
    <row r="541" spans="1:21" x14ac:dyDescent="0.25">
      <c r="A541" t="s">
        <v>1658</v>
      </c>
      <c r="B541">
        <v>1</v>
      </c>
      <c r="C541">
        <v>269895</v>
      </c>
      <c r="D541" t="s">
        <v>1659</v>
      </c>
      <c r="E541" t="s">
        <v>646</v>
      </c>
      <c r="F541">
        <v>2848138</v>
      </c>
      <c r="G541" s="7">
        <v>2848.1379999999999</v>
      </c>
      <c r="H541" t="s">
        <v>720</v>
      </c>
      <c r="I541" s="11">
        <v>2.63E-4</v>
      </c>
      <c r="J541" s="7">
        <v>0.6</v>
      </c>
      <c r="K541" t="s">
        <v>1634</v>
      </c>
      <c r="L541">
        <f>INDEX(Val_Min_CO2[],MATCH(Demanda_Interna[[#This Row],[Variaveis Decisão Transporte Silo-Mercado]],Val_Min_CO2[Variável],0),2)</f>
        <v>0</v>
      </c>
      <c r="M541">
        <f>INDEX(Val_min_Custo[],MATCH(Demanda_Interna[[#This Row],[Variaveis Decisão Transporte Silo-Mercado]],Val_min_Custo[Variável],0),2)</f>
        <v>0</v>
      </c>
      <c r="N541">
        <f>INDEX(ITERAC3[],MATCH(Demanda_Interna[[#This Row],[Variaveis Decisão Transporte Silo-Mercado]],ITERAC3[Variável],0),2)</f>
        <v>0</v>
      </c>
      <c r="O541">
        <f>INDEX(ITERAC6[],MATCH(Demanda_Interna[[#This Row],[Variaveis Decisão Transporte Silo-Mercado]],ITERAC6[Variável],0),2)</f>
        <v>0</v>
      </c>
      <c r="P541">
        <v>1.1200000000000001</v>
      </c>
      <c r="Q541" t="str">
        <f>Demanda_Interna[[#This Row],[Mercado]]&amp;Demanda_Interna[[#This Row],[Periodo]]</f>
        <v>Amapá1</v>
      </c>
      <c r="R541">
        <v>1110</v>
      </c>
      <c r="S541" t="str">
        <f>Demanda_Interna[[#This Row],[Mercado Estado]]&amp;Demanda_Interna[[#This Row],[Estado Silo]]</f>
        <v>AMMG</v>
      </c>
      <c r="T541" s="7">
        <f>Demanda_Interna[[#This Row],[ICMS]]*Demanda_Interna[[#This Row],[Coluna1]]</f>
        <v>1243.2</v>
      </c>
      <c r="U541" t="str">
        <f>INDEX(Produtor_Silo[],MATCH(Demanda_Interna[[#This Row],[Silo]],Produtor_Silo[destino],0),3)</f>
        <v>UBERLÂNDIA-MG</v>
      </c>
    </row>
    <row r="542" spans="1:21" x14ac:dyDescent="0.25">
      <c r="A542" t="s">
        <v>1660</v>
      </c>
      <c r="B542">
        <v>1</v>
      </c>
      <c r="C542">
        <v>125689</v>
      </c>
      <c r="D542" t="s">
        <v>1661</v>
      </c>
      <c r="E542" t="s">
        <v>617</v>
      </c>
      <c r="F542">
        <v>779872</v>
      </c>
      <c r="G542" s="7">
        <v>779.87199999999996</v>
      </c>
      <c r="H542" t="s">
        <v>705</v>
      </c>
      <c r="I542" s="11">
        <v>2.63E-4</v>
      </c>
      <c r="J542" s="7">
        <v>0.6</v>
      </c>
      <c r="K542" t="s">
        <v>1082</v>
      </c>
      <c r="L542">
        <f>INDEX(Val_Min_CO2[],MATCH(Demanda_Interna[[#This Row],[Variaveis Decisão Transporte Silo-Mercado]],Val_Min_CO2[Variável],0),2)</f>
        <v>0</v>
      </c>
      <c r="M542">
        <f>INDEX(Val_min_Custo[],MATCH(Demanda_Interna[[#This Row],[Variaveis Decisão Transporte Silo-Mercado]],Val_min_Custo[Variável],0),2)</f>
        <v>0</v>
      </c>
      <c r="N542">
        <f>INDEX(ITERAC3[],MATCH(Demanda_Interna[[#This Row],[Variaveis Decisão Transporte Silo-Mercado]],ITERAC3[Variável],0),2)</f>
        <v>0</v>
      </c>
      <c r="O542">
        <f>INDEX(ITERAC6[],MATCH(Demanda_Interna[[#This Row],[Variaveis Decisão Transporte Silo-Mercado]],ITERAC6[Variável],0),2)</f>
        <v>0</v>
      </c>
      <c r="P542">
        <v>1.1200000000000001</v>
      </c>
      <c r="Q542" t="str">
        <f>Demanda_Interna[[#This Row],[Mercado]]&amp;Demanda_Interna[[#This Row],[Periodo]]</f>
        <v>Rondônia1</v>
      </c>
      <c r="R542">
        <v>1110</v>
      </c>
      <c r="S542" t="str">
        <f>Demanda_Interna[[#This Row],[Mercado Estado]]&amp;Demanda_Interna[[#This Row],[Estado Silo]]</f>
        <v>ROMT</v>
      </c>
      <c r="T542" s="7">
        <f>Demanda_Interna[[#This Row],[ICMS]]*Demanda_Interna[[#This Row],[Coluna1]]</f>
        <v>1243.2</v>
      </c>
      <c r="U542" t="str">
        <f>INDEX(Produtor_Silo[],MATCH(Demanda_Interna[[#This Row],[Silo]],Produtor_Silo[destino],0),3)</f>
        <v>CAMPO NOVO DO PARECIS-MT</v>
      </c>
    </row>
    <row r="543" spans="1:21" x14ac:dyDescent="0.25">
      <c r="A543" t="s">
        <v>1660</v>
      </c>
      <c r="B543">
        <v>1</v>
      </c>
      <c r="C543">
        <v>125689</v>
      </c>
      <c r="D543" t="s">
        <v>1661</v>
      </c>
      <c r="E543" t="s">
        <v>618</v>
      </c>
      <c r="F543">
        <v>728412</v>
      </c>
      <c r="G543" s="7">
        <v>728.41200000000003</v>
      </c>
      <c r="H543" t="s">
        <v>705</v>
      </c>
      <c r="I543" s="11">
        <v>2.63E-4</v>
      </c>
      <c r="J543" s="7">
        <v>0.6</v>
      </c>
      <c r="K543" t="s">
        <v>1098</v>
      </c>
      <c r="L543">
        <f>INDEX(Val_Min_CO2[],MATCH(Demanda_Interna[[#This Row],[Variaveis Decisão Transporte Silo-Mercado]],Val_Min_CO2[Variável],0),2)</f>
        <v>125689</v>
      </c>
      <c r="M543">
        <f>INDEX(Val_min_Custo[],MATCH(Demanda_Interna[[#This Row],[Variaveis Decisão Transporte Silo-Mercado]],Val_min_Custo[Variável],0),2)</f>
        <v>125689</v>
      </c>
      <c r="N543">
        <f>INDEX(ITERAC3[],MATCH(Demanda_Interna[[#This Row],[Variaveis Decisão Transporte Silo-Mercado]],ITERAC3[Variável],0),2)</f>
        <v>125689</v>
      </c>
      <c r="O543">
        <f>INDEX(ITERAC6[],MATCH(Demanda_Interna[[#This Row],[Variaveis Decisão Transporte Silo-Mercado]],ITERAC6[Variável],0),2)</f>
        <v>125689</v>
      </c>
      <c r="P543">
        <v>1.1200000000000001</v>
      </c>
      <c r="Q543" t="str">
        <f>Demanda_Interna[[#This Row],[Mercado]]&amp;Demanda_Interna[[#This Row],[Periodo]]</f>
        <v>Rondônia1</v>
      </c>
      <c r="R543">
        <v>1110</v>
      </c>
      <c r="S543" t="str">
        <f>Demanda_Interna[[#This Row],[Mercado Estado]]&amp;Demanda_Interna[[#This Row],[Estado Silo]]</f>
        <v>ROMT</v>
      </c>
      <c r="T543" s="7">
        <f>Demanda_Interna[[#This Row],[ICMS]]*Demanda_Interna[[#This Row],[Coluna1]]</f>
        <v>1243.2</v>
      </c>
      <c r="U543" t="str">
        <f>INDEX(Produtor_Silo[],MATCH(Demanda_Interna[[#This Row],[Silo]],Produtor_Silo[destino],0),3)</f>
        <v>CAMPO NOVO DO PARECIS-MT</v>
      </c>
    </row>
    <row r="544" spans="1:21" x14ac:dyDescent="0.25">
      <c r="A544" t="s">
        <v>1660</v>
      </c>
      <c r="B544">
        <v>1</v>
      </c>
      <c r="C544">
        <v>125689</v>
      </c>
      <c r="D544" t="s">
        <v>1661</v>
      </c>
      <c r="E544" t="s">
        <v>619</v>
      </c>
      <c r="F544">
        <v>779694</v>
      </c>
      <c r="G544" s="7">
        <v>779.69399999999996</v>
      </c>
      <c r="H544" t="s">
        <v>705</v>
      </c>
      <c r="I544" s="11">
        <v>2.63E-4</v>
      </c>
      <c r="J544" s="7">
        <v>0.6</v>
      </c>
      <c r="K544" t="s">
        <v>1114</v>
      </c>
      <c r="L544">
        <f>INDEX(Val_Min_CO2[],MATCH(Demanda_Interna[[#This Row],[Variaveis Decisão Transporte Silo-Mercado]],Val_Min_CO2[Variável],0),2)</f>
        <v>0</v>
      </c>
      <c r="M544">
        <f>INDEX(Val_min_Custo[],MATCH(Demanda_Interna[[#This Row],[Variaveis Decisão Transporte Silo-Mercado]],Val_min_Custo[Variável],0),2)</f>
        <v>0</v>
      </c>
      <c r="N544">
        <f>INDEX(ITERAC3[],MATCH(Demanda_Interna[[#This Row],[Variaveis Decisão Transporte Silo-Mercado]],ITERAC3[Variável],0),2)</f>
        <v>0</v>
      </c>
      <c r="O544">
        <f>INDEX(ITERAC6[],MATCH(Demanda_Interna[[#This Row],[Variaveis Decisão Transporte Silo-Mercado]],ITERAC6[Variável],0),2)</f>
        <v>0</v>
      </c>
      <c r="P544">
        <v>1.1200000000000001</v>
      </c>
      <c r="Q544" t="str">
        <f>Demanda_Interna[[#This Row],[Mercado]]&amp;Demanda_Interna[[#This Row],[Periodo]]</f>
        <v>Rondônia1</v>
      </c>
      <c r="R544">
        <v>1110</v>
      </c>
      <c r="S544" t="str">
        <f>Demanda_Interna[[#This Row],[Mercado Estado]]&amp;Demanda_Interna[[#This Row],[Estado Silo]]</f>
        <v>ROMT</v>
      </c>
      <c r="T544" s="7">
        <f>Demanda_Interna[[#This Row],[ICMS]]*Demanda_Interna[[#This Row],[Coluna1]]</f>
        <v>1243.2</v>
      </c>
      <c r="U544" t="str">
        <f>INDEX(Produtor_Silo[],MATCH(Demanda_Interna[[#This Row],[Silo]],Produtor_Silo[destino],0),3)</f>
        <v>CAMPO NOVO DO PARECIS-MT</v>
      </c>
    </row>
    <row r="545" spans="1:21" x14ac:dyDescent="0.25">
      <c r="A545" t="s">
        <v>1660</v>
      </c>
      <c r="B545">
        <v>1</v>
      </c>
      <c r="C545">
        <v>125689</v>
      </c>
      <c r="D545" t="s">
        <v>1661</v>
      </c>
      <c r="E545" t="s">
        <v>647</v>
      </c>
      <c r="F545">
        <v>2501994</v>
      </c>
      <c r="G545" s="7">
        <v>2501.9940000000001</v>
      </c>
      <c r="H545" t="s">
        <v>712</v>
      </c>
      <c r="I545" s="11">
        <v>2.05E-4</v>
      </c>
      <c r="J545" s="7">
        <v>1</v>
      </c>
      <c r="K545" t="s">
        <v>1130</v>
      </c>
      <c r="L545">
        <f>INDEX(Val_Min_CO2[],MATCH(Demanda_Interna[[#This Row],[Variaveis Decisão Transporte Silo-Mercado]],Val_Min_CO2[Variável],0),2)</f>
        <v>0</v>
      </c>
      <c r="M545">
        <f>INDEX(Val_min_Custo[],MATCH(Demanda_Interna[[#This Row],[Variaveis Decisão Transporte Silo-Mercado]],Val_min_Custo[Variável],0),2)</f>
        <v>0</v>
      </c>
      <c r="N545">
        <f>INDEX(ITERAC3[],MATCH(Demanda_Interna[[#This Row],[Variaveis Decisão Transporte Silo-Mercado]],ITERAC3[Variável],0),2)</f>
        <v>0</v>
      </c>
      <c r="O545">
        <f>INDEX(ITERAC6[],MATCH(Demanda_Interna[[#This Row],[Variaveis Decisão Transporte Silo-Mercado]],ITERAC6[Variável],0),2)</f>
        <v>0</v>
      </c>
      <c r="P545">
        <v>1.1200000000000001</v>
      </c>
      <c r="Q545" t="str">
        <f>Demanda_Interna[[#This Row],[Mercado]]&amp;Demanda_Interna[[#This Row],[Periodo]]</f>
        <v>Rondônia1</v>
      </c>
      <c r="R545">
        <v>1110</v>
      </c>
      <c r="S545" t="str">
        <f>Demanda_Interna[[#This Row],[Mercado Estado]]&amp;Demanda_Interna[[#This Row],[Estado Silo]]</f>
        <v>ROPR</v>
      </c>
      <c r="T545" s="7">
        <f>Demanda_Interna[[#This Row],[ICMS]]*Demanda_Interna[[#This Row],[Coluna1]]</f>
        <v>1243.2</v>
      </c>
      <c r="U545" t="str">
        <f>INDEX(Produtor_Silo[],MATCH(Demanda_Interna[[#This Row],[Silo]],Produtor_Silo[destino],0),3)</f>
        <v>CASCAVEL-PR</v>
      </c>
    </row>
    <row r="546" spans="1:21" x14ac:dyDescent="0.25">
      <c r="A546" t="s">
        <v>1660</v>
      </c>
      <c r="B546">
        <v>1</v>
      </c>
      <c r="C546">
        <v>125689</v>
      </c>
      <c r="D546" t="s">
        <v>1661</v>
      </c>
      <c r="E546" t="s">
        <v>648</v>
      </c>
      <c r="F546">
        <v>2500584</v>
      </c>
      <c r="G546" s="7">
        <v>2500.5839999999998</v>
      </c>
      <c r="H546" t="s">
        <v>712</v>
      </c>
      <c r="I546" s="11">
        <v>2.05E-4</v>
      </c>
      <c r="J546" s="7">
        <v>1</v>
      </c>
      <c r="K546" t="s">
        <v>1146</v>
      </c>
      <c r="L546">
        <f>INDEX(Val_Min_CO2[],MATCH(Demanda_Interna[[#This Row],[Variaveis Decisão Transporte Silo-Mercado]],Val_Min_CO2[Variável],0),2)</f>
        <v>0</v>
      </c>
      <c r="M546">
        <f>INDEX(Val_min_Custo[],MATCH(Demanda_Interna[[#This Row],[Variaveis Decisão Transporte Silo-Mercado]],Val_min_Custo[Variável],0),2)</f>
        <v>0</v>
      </c>
      <c r="N546">
        <f>INDEX(ITERAC3[],MATCH(Demanda_Interna[[#This Row],[Variaveis Decisão Transporte Silo-Mercado]],ITERAC3[Variável],0),2)</f>
        <v>0</v>
      </c>
      <c r="O546">
        <f>INDEX(ITERAC6[],MATCH(Demanda_Interna[[#This Row],[Variaveis Decisão Transporte Silo-Mercado]],ITERAC6[Variável],0),2)</f>
        <v>0</v>
      </c>
      <c r="P546">
        <v>1.1200000000000001</v>
      </c>
      <c r="Q546" t="str">
        <f>Demanda_Interna[[#This Row],[Mercado]]&amp;Demanda_Interna[[#This Row],[Periodo]]</f>
        <v>Rondônia1</v>
      </c>
      <c r="R546">
        <v>1110</v>
      </c>
      <c r="S546" t="str">
        <f>Demanda_Interna[[#This Row],[Mercado Estado]]&amp;Demanda_Interna[[#This Row],[Estado Silo]]</f>
        <v>ROPR</v>
      </c>
      <c r="T546" s="7">
        <f>Demanda_Interna[[#This Row],[ICMS]]*Demanda_Interna[[#This Row],[Coluna1]]</f>
        <v>1243.2</v>
      </c>
      <c r="U546" t="str">
        <f>INDEX(Produtor_Silo[],MATCH(Demanda_Interna[[#This Row],[Silo]],Produtor_Silo[destino],0),3)</f>
        <v>CASCAVEL-PR</v>
      </c>
    </row>
    <row r="547" spans="1:21" x14ac:dyDescent="0.25">
      <c r="A547" t="s">
        <v>1660</v>
      </c>
      <c r="B547">
        <v>1</v>
      </c>
      <c r="C547">
        <v>125689</v>
      </c>
      <c r="D547" t="s">
        <v>1661</v>
      </c>
      <c r="E547" t="s">
        <v>649</v>
      </c>
      <c r="F547">
        <v>2499692</v>
      </c>
      <c r="G547" s="7">
        <v>2499.692</v>
      </c>
      <c r="H547" t="s">
        <v>712</v>
      </c>
      <c r="I547" s="11">
        <v>2.05E-4</v>
      </c>
      <c r="J547" s="7">
        <v>1</v>
      </c>
      <c r="K547" t="s">
        <v>1162</v>
      </c>
      <c r="L547">
        <f>INDEX(Val_Min_CO2[],MATCH(Demanda_Interna[[#This Row],[Variaveis Decisão Transporte Silo-Mercado]],Val_Min_CO2[Variável],0),2)</f>
        <v>0</v>
      </c>
      <c r="M547">
        <f>INDEX(Val_min_Custo[],MATCH(Demanda_Interna[[#This Row],[Variaveis Decisão Transporte Silo-Mercado]],Val_min_Custo[Variável],0),2)</f>
        <v>0</v>
      </c>
      <c r="N547">
        <f>INDEX(ITERAC3[],MATCH(Demanda_Interna[[#This Row],[Variaveis Decisão Transporte Silo-Mercado]],ITERAC3[Variável],0),2)</f>
        <v>0</v>
      </c>
      <c r="O547">
        <f>INDEX(ITERAC6[],MATCH(Demanda_Interna[[#This Row],[Variaveis Decisão Transporte Silo-Mercado]],ITERAC6[Variável],0),2)</f>
        <v>0</v>
      </c>
      <c r="P547">
        <v>1.1200000000000001</v>
      </c>
      <c r="Q547" t="str">
        <f>Demanda_Interna[[#This Row],[Mercado]]&amp;Demanda_Interna[[#This Row],[Periodo]]</f>
        <v>Rondônia1</v>
      </c>
      <c r="R547">
        <v>1110</v>
      </c>
      <c r="S547" t="str">
        <f>Demanda_Interna[[#This Row],[Mercado Estado]]&amp;Demanda_Interna[[#This Row],[Estado Silo]]</f>
        <v>ROPR</v>
      </c>
      <c r="T547" s="7">
        <f>Demanda_Interna[[#This Row],[ICMS]]*Demanda_Interna[[#This Row],[Coluna1]]</f>
        <v>1243.2</v>
      </c>
      <c r="U547" t="str">
        <f>INDEX(Produtor_Silo[],MATCH(Demanda_Interna[[#This Row],[Silo]],Produtor_Silo[destino],0),3)</f>
        <v>CASCAVEL-PR</v>
      </c>
    </row>
    <row r="548" spans="1:21" x14ac:dyDescent="0.25">
      <c r="A548" t="s">
        <v>1660</v>
      </c>
      <c r="B548">
        <v>1</v>
      </c>
      <c r="C548">
        <v>125689</v>
      </c>
      <c r="D548" t="s">
        <v>1661</v>
      </c>
      <c r="E548" t="s">
        <v>635</v>
      </c>
      <c r="F548">
        <v>2090370</v>
      </c>
      <c r="G548" s="7">
        <v>2090.37</v>
      </c>
      <c r="H548" t="s">
        <v>715</v>
      </c>
      <c r="I548" s="11">
        <v>2.05E-4</v>
      </c>
      <c r="J548" s="7">
        <v>1</v>
      </c>
      <c r="K548" t="s">
        <v>1178</v>
      </c>
      <c r="L548">
        <f>INDEX(Val_Min_CO2[],MATCH(Demanda_Interna[[#This Row],[Variaveis Decisão Transporte Silo-Mercado]],Val_Min_CO2[Variável],0),2)</f>
        <v>0</v>
      </c>
      <c r="M548">
        <f>INDEX(Val_min_Custo[],MATCH(Demanda_Interna[[#This Row],[Variaveis Decisão Transporte Silo-Mercado]],Val_min_Custo[Variável],0),2)</f>
        <v>0</v>
      </c>
      <c r="N548">
        <f>INDEX(ITERAC3[],MATCH(Demanda_Interna[[#This Row],[Variaveis Decisão Transporte Silo-Mercado]],ITERAC3[Variável],0),2)</f>
        <v>0</v>
      </c>
      <c r="O548">
        <f>INDEX(ITERAC6[],MATCH(Demanda_Interna[[#This Row],[Variaveis Decisão Transporte Silo-Mercado]],ITERAC6[Variável],0),2)</f>
        <v>0</v>
      </c>
      <c r="P548">
        <v>1.1200000000000001</v>
      </c>
      <c r="Q548" t="str">
        <f>Demanda_Interna[[#This Row],[Mercado]]&amp;Demanda_Interna[[#This Row],[Periodo]]</f>
        <v>Rondônia1</v>
      </c>
      <c r="R548">
        <v>1110</v>
      </c>
      <c r="S548" t="str">
        <f>Demanda_Interna[[#This Row],[Mercado Estado]]&amp;Demanda_Interna[[#This Row],[Estado Silo]]</f>
        <v>ROMS</v>
      </c>
      <c r="T548" s="7">
        <f>Demanda_Interna[[#This Row],[ICMS]]*Demanda_Interna[[#This Row],[Coluna1]]</f>
        <v>1243.2</v>
      </c>
      <c r="U548" t="str">
        <f>INDEX(Produtor_Silo[],MATCH(Demanda_Interna[[#This Row],[Silo]],Produtor_Silo[destino],0),3)</f>
        <v>DOURADOS-MS</v>
      </c>
    </row>
    <row r="549" spans="1:21" x14ac:dyDescent="0.25">
      <c r="A549" t="s">
        <v>1660</v>
      </c>
      <c r="B549">
        <v>1</v>
      </c>
      <c r="C549">
        <v>125689</v>
      </c>
      <c r="D549" t="s">
        <v>1661</v>
      </c>
      <c r="E549" t="s">
        <v>636</v>
      </c>
      <c r="F549">
        <v>2067602</v>
      </c>
      <c r="G549" s="7">
        <v>2067.6019999999999</v>
      </c>
      <c r="H549" t="s">
        <v>715</v>
      </c>
      <c r="I549" s="11">
        <v>2.05E-4</v>
      </c>
      <c r="J549" s="7">
        <v>1</v>
      </c>
      <c r="K549" t="s">
        <v>1194</v>
      </c>
      <c r="L549">
        <f>INDEX(Val_Min_CO2[],MATCH(Demanda_Interna[[#This Row],[Variaveis Decisão Transporte Silo-Mercado]],Val_Min_CO2[Variável],0),2)</f>
        <v>0</v>
      </c>
      <c r="M549">
        <f>INDEX(Val_min_Custo[],MATCH(Demanda_Interna[[#This Row],[Variaveis Decisão Transporte Silo-Mercado]],Val_min_Custo[Variável],0),2)</f>
        <v>0</v>
      </c>
      <c r="N549">
        <f>INDEX(ITERAC3[],MATCH(Demanda_Interna[[#This Row],[Variaveis Decisão Transporte Silo-Mercado]],ITERAC3[Variável],0),2)</f>
        <v>0</v>
      </c>
      <c r="O549">
        <f>INDEX(ITERAC6[],MATCH(Demanda_Interna[[#This Row],[Variaveis Decisão Transporte Silo-Mercado]],ITERAC6[Variável],0),2)</f>
        <v>0</v>
      </c>
      <c r="P549">
        <v>1.1200000000000001</v>
      </c>
      <c r="Q549" t="str">
        <f>Demanda_Interna[[#This Row],[Mercado]]&amp;Demanda_Interna[[#This Row],[Periodo]]</f>
        <v>Rondônia1</v>
      </c>
      <c r="R549">
        <v>1110</v>
      </c>
      <c r="S549" t="str">
        <f>Demanda_Interna[[#This Row],[Mercado Estado]]&amp;Demanda_Interna[[#This Row],[Estado Silo]]</f>
        <v>ROMS</v>
      </c>
      <c r="T549" s="7">
        <f>Demanda_Interna[[#This Row],[ICMS]]*Demanda_Interna[[#This Row],[Coluna1]]</f>
        <v>1243.2</v>
      </c>
      <c r="U549" t="str">
        <f>INDEX(Produtor_Silo[],MATCH(Demanda_Interna[[#This Row],[Silo]],Produtor_Silo[destino],0),3)</f>
        <v>DOURADOS-MS</v>
      </c>
    </row>
    <row r="550" spans="1:21" x14ac:dyDescent="0.25">
      <c r="A550" t="s">
        <v>1660</v>
      </c>
      <c r="B550">
        <v>1</v>
      </c>
      <c r="C550">
        <v>125689</v>
      </c>
      <c r="D550" t="s">
        <v>1661</v>
      </c>
      <c r="E550" t="s">
        <v>637</v>
      </c>
      <c r="F550">
        <v>2084518</v>
      </c>
      <c r="G550" s="7">
        <v>2084.518</v>
      </c>
      <c r="H550" t="s">
        <v>715</v>
      </c>
      <c r="I550" s="11">
        <v>2.05E-4</v>
      </c>
      <c r="J550" s="7">
        <v>1</v>
      </c>
      <c r="K550" t="s">
        <v>1210</v>
      </c>
      <c r="L550">
        <f>INDEX(Val_Min_CO2[],MATCH(Demanda_Interna[[#This Row],[Variaveis Decisão Transporte Silo-Mercado]],Val_Min_CO2[Variável],0),2)</f>
        <v>0</v>
      </c>
      <c r="M550">
        <f>INDEX(Val_min_Custo[],MATCH(Demanda_Interna[[#This Row],[Variaveis Decisão Transporte Silo-Mercado]],Val_min_Custo[Variável],0),2)</f>
        <v>0</v>
      </c>
      <c r="N550">
        <f>INDEX(ITERAC3[],MATCH(Demanda_Interna[[#This Row],[Variaveis Decisão Transporte Silo-Mercado]],ITERAC3[Variável],0),2)</f>
        <v>0</v>
      </c>
      <c r="O550">
        <f>INDEX(ITERAC6[],MATCH(Demanda_Interna[[#This Row],[Variaveis Decisão Transporte Silo-Mercado]],ITERAC6[Variável],0),2)</f>
        <v>0</v>
      </c>
      <c r="P550">
        <v>1.1200000000000001</v>
      </c>
      <c r="Q550" t="str">
        <f>Demanda_Interna[[#This Row],[Mercado]]&amp;Demanda_Interna[[#This Row],[Periodo]]</f>
        <v>Rondônia1</v>
      </c>
      <c r="R550">
        <v>1110</v>
      </c>
      <c r="S550" t="str">
        <f>Demanda_Interna[[#This Row],[Mercado Estado]]&amp;Demanda_Interna[[#This Row],[Estado Silo]]</f>
        <v>ROMS</v>
      </c>
      <c r="T550" s="7">
        <f>Demanda_Interna[[#This Row],[ICMS]]*Demanda_Interna[[#This Row],[Coluna1]]</f>
        <v>1243.2</v>
      </c>
      <c r="U550" t="str">
        <f>INDEX(Produtor_Silo[],MATCH(Demanda_Interna[[#This Row],[Silo]],Produtor_Silo[destino],0),3)</f>
        <v>DOURADOS-MS</v>
      </c>
    </row>
    <row r="551" spans="1:21" x14ac:dyDescent="0.25">
      <c r="A551" t="s">
        <v>1660</v>
      </c>
      <c r="B551">
        <v>1</v>
      </c>
      <c r="C551">
        <v>125689</v>
      </c>
      <c r="D551" t="s">
        <v>1661</v>
      </c>
      <c r="E551" t="s">
        <v>629</v>
      </c>
      <c r="F551">
        <v>1771264</v>
      </c>
      <c r="G551" s="7">
        <v>1771.2639999999999</v>
      </c>
      <c r="H551" t="s">
        <v>718</v>
      </c>
      <c r="I551" s="11">
        <v>2.63E-4</v>
      </c>
      <c r="J551" s="7">
        <v>0.6</v>
      </c>
      <c r="K551" t="s">
        <v>1226</v>
      </c>
      <c r="L551">
        <f>INDEX(Val_Min_CO2[],MATCH(Demanda_Interna[[#This Row],[Variaveis Decisão Transporte Silo-Mercado]],Val_Min_CO2[Variável],0),2)</f>
        <v>0</v>
      </c>
      <c r="M551">
        <f>INDEX(Val_min_Custo[],MATCH(Demanda_Interna[[#This Row],[Variaveis Decisão Transporte Silo-Mercado]],Val_min_Custo[Variável],0),2)</f>
        <v>0</v>
      </c>
      <c r="N551">
        <f>INDEX(ITERAC3[],MATCH(Demanda_Interna[[#This Row],[Variaveis Decisão Transporte Silo-Mercado]],ITERAC3[Variável],0),2)</f>
        <v>0</v>
      </c>
      <c r="O551">
        <f>INDEX(ITERAC6[],MATCH(Demanda_Interna[[#This Row],[Variaveis Decisão Transporte Silo-Mercado]],ITERAC6[Variável],0),2)</f>
        <v>0</v>
      </c>
      <c r="P551">
        <v>1.1200000000000001</v>
      </c>
      <c r="Q551" t="str">
        <f>Demanda_Interna[[#This Row],[Mercado]]&amp;Demanda_Interna[[#This Row],[Periodo]]</f>
        <v>Rondônia1</v>
      </c>
      <c r="R551">
        <v>1110</v>
      </c>
      <c r="S551" t="str">
        <f>Demanda_Interna[[#This Row],[Mercado Estado]]&amp;Demanda_Interna[[#This Row],[Estado Silo]]</f>
        <v>ROGO</v>
      </c>
      <c r="T551" s="7">
        <f>Demanda_Interna[[#This Row],[ICMS]]*Demanda_Interna[[#This Row],[Coluna1]]</f>
        <v>1243.2</v>
      </c>
      <c r="U551" t="str">
        <f>INDEX(Produtor_Silo[],MATCH(Demanda_Interna[[#This Row],[Silo]],Produtor_Silo[destino],0),3)</f>
        <v>JATAÍ-GO</v>
      </c>
    </row>
    <row r="552" spans="1:21" x14ac:dyDescent="0.25">
      <c r="A552" t="s">
        <v>1660</v>
      </c>
      <c r="B552">
        <v>1</v>
      </c>
      <c r="C552">
        <v>125689</v>
      </c>
      <c r="D552" t="s">
        <v>1661</v>
      </c>
      <c r="E552" t="s">
        <v>630</v>
      </c>
      <c r="F552">
        <v>1770845</v>
      </c>
      <c r="G552" s="7">
        <v>1770.845</v>
      </c>
      <c r="H552" t="s">
        <v>718</v>
      </c>
      <c r="I552" s="11">
        <v>2.63E-4</v>
      </c>
      <c r="J552" s="7">
        <v>0.6</v>
      </c>
      <c r="K552" t="s">
        <v>1242</v>
      </c>
      <c r="L552">
        <f>INDEX(Val_Min_CO2[],MATCH(Demanda_Interna[[#This Row],[Variaveis Decisão Transporte Silo-Mercado]],Val_Min_CO2[Variável],0),2)</f>
        <v>0</v>
      </c>
      <c r="M552">
        <f>INDEX(Val_min_Custo[],MATCH(Demanda_Interna[[#This Row],[Variaveis Decisão Transporte Silo-Mercado]],Val_min_Custo[Variável],0),2)</f>
        <v>0</v>
      </c>
      <c r="N552">
        <f>INDEX(ITERAC3[],MATCH(Demanda_Interna[[#This Row],[Variaveis Decisão Transporte Silo-Mercado]],ITERAC3[Variável],0),2)</f>
        <v>0</v>
      </c>
      <c r="O552">
        <f>INDEX(ITERAC6[],MATCH(Demanda_Interna[[#This Row],[Variaveis Decisão Transporte Silo-Mercado]],ITERAC6[Variável],0),2)</f>
        <v>0</v>
      </c>
      <c r="P552">
        <v>1.1200000000000001</v>
      </c>
      <c r="Q552" t="str">
        <f>Demanda_Interna[[#This Row],[Mercado]]&amp;Demanda_Interna[[#This Row],[Periodo]]</f>
        <v>Rondônia1</v>
      </c>
      <c r="R552">
        <v>1110</v>
      </c>
      <c r="S552" t="str">
        <f>Demanda_Interna[[#This Row],[Mercado Estado]]&amp;Demanda_Interna[[#This Row],[Estado Silo]]</f>
        <v>ROGO</v>
      </c>
      <c r="T552" s="7">
        <f>Demanda_Interna[[#This Row],[ICMS]]*Demanda_Interna[[#This Row],[Coluna1]]</f>
        <v>1243.2</v>
      </c>
      <c r="U552" t="str">
        <f>INDEX(Produtor_Silo[],MATCH(Demanda_Interna[[#This Row],[Silo]],Produtor_Silo[destino],0),3)</f>
        <v>JATAÍ-GO</v>
      </c>
    </row>
    <row r="553" spans="1:21" x14ac:dyDescent="0.25">
      <c r="A553" t="s">
        <v>1660</v>
      </c>
      <c r="B553">
        <v>1</v>
      </c>
      <c r="C553">
        <v>125689</v>
      </c>
      <c r="D553" t="s">
        <v>1661</v>
      </c>
      <c r="E553" t="s">
        <v>631</v>
      </c>
      <c r="F553">
        <v>1767886</v>
      </c>
      <c r="G553" s="7">
        <v>1767.886</v>
      </c>
      <c r="H553" t="s">
        <v>718</v>
      </c>
      <c r="I553" s="11">
        <v>2.63E-4</v>
      </c>
      <c r="J553" s="7">
        <v>0.6</v>
      </c>
      <c r="K553" t="s">
        <v>1258</v>
      </c>
      <c r="L553">
        <f>INDEX(Val_Min_CO2[],MATCH(Demanda_Interna[[#This Row],[Variaveis Decisão Transporte Silo-Mercado]],Val_Min_CO2[Variável],0),2)</f>
        <v>0</v>
      </c>
      <c r="M553">
        <f>INDEX(Val_min_Custo[],MATCH(Demanda_Interna[[#This Row],[Variaveis Decisão Transporte Silo-Mercado]],Val_min_Custo[Variável],0),2)</f>
        <v>0</v>
      </c>
      <c r="N553">
        <f>INDEX(ITERAC3[],MATCH(Demanda_Interna[[#This Row],[Variaveis Decisão Transporte Silo-Mercado]],ITERAC3[Variável],0),2)</f>
        <v>0</v>
      </c>
      <c r="O553">
        <f>INDEX(ITERAC6[],MATCH(Demanda_Interna[[#This Row],[Variaveis Decisão Transporte Silo-Mercado]],ITERAC6[Variável],0),2)</f>
        <v>0</v>
      </c>
      <c r="P553">
        <v>1.1200000000000001</v>
      </c>
      <c r="Q553" t="str">
        <f>Demanda_Interna[[#This Row],[Mercado]]&amp;Demanda_Interna[[#This Row],[Periodo]]</f>
        <v>Rondônia1</v>
      </c>
      <c r="R553">
        <v>1110</v>
      </c>
      <c r="S553" t="str">
        <f>Demanda_Interna[[#This Row],[Mercado Estado]]&amp;Demanda_Interna[[#This Row],[Estado Silo]]</f>
        <v>ROGO</v>
      </c>
      <c r="T553" s="7">
        <f>Demanda_Interna[[#This Row],[ICMS]]*Demanda_Interna[[#This Row],[Coluna1]]</f>
        <v>1243.2</v>
      </c>
      <c r="U553" t="str">
        <f>INDEX(Produtor_Silo[],MATCH(Demanda_Interna[[#This Row],[Silo]],Produtor_Silo[destino],0),3)</f>
        <v>JATAÍ-GO</v>
      </c>
    </row>
    <row r="554" spans="1:21" x14ac:dyDescent="0.25">
      <c r="A554" t="s">
        <v>1660</v>
      </c>
      <c r="B554">
        <v>1</v>
      </c>
      <c r="C554">
        <v>125689</v>
      </c>
      <c r="D554" t="s">
        <v>1661</v>
      </c>
      <c r="E554" t="s">
        <v>638</v>
      </c>
      <c r="F554">
        <v>2060994</v>
      </c>
      <c r="G554" s="7">
        <v>2060.9940000000001</v>
      </c>
      <c r="H554" t="s">
        <v>715</v>
      </c>
      <c r="I554" s="11">
        <v>2.05E-4</v>
      </c>
      <c r="J554" s="7">
        <v>1</v>
      </c>
      <c r="K554" t="s">
        <v>1274</v>
      </c>
      <c r="L554">
        <f>INDEX(Val_Min_CO2[],MATCH(Demanda_Interna[[#This Row],[Variaveis Decisão Transporte Silo-Mercado]],Val_Min_CO2[Variável],0),2)</f>
        <v>0</v>
      </c>
      <c r="M554">
        <f>INDEX(Val_min_Custo[],MATCH(Demanda_Interna[[#This Row],[Variaveis Decisão Transporte Silo-Mercado]],Val_min_Custo[Variável],0),2)</f>
        <v>0</v>
      </c>
      <c r="N554">
        <f>INDEX(ITERAC3[],MATCH(Demanda_Interna[[#This Row],[Variaveis Decisão Transporte Silo-Mercado]],ITERAC3[Variável],0),2)</f>
        <v>0</v>
      </c>
      <c r="O554">
        <f>INDEX(ITERAC6[],MATCH(Demanda_Interna[[#This Row],[Variaveis Decisão Transporte Silo-Mercado]],ITERAC6[Variável],0),2)</f>
        <v>0</v>
      </c>
      <c r="P554">
        <v>1.1200000000000001</v>
      </c>
      <c r="Q554" t="str">
        <f>Demanda_Interna[[#This Row],[Mercado]]&amp;Demanda_Interna[[#This Row],[Periodo]]</f>
        <v>Rondônia1</v>
      </c>
      <c r="R554">
        <v>1110</v>
      </c>
      <c r="S554" t="str">
        <f>Demanda_Interna[[#This Row],[Mercado Estado]]&amp;Demanda_Interna[[#This Row],[Estado Silo]]</f>
        <v>ROMS</v>
      </c>
      <c r="T554" s="7">
        <f>Demanda_Interna[[#This Row],[ICMS]]*Demanda_Interna[[#This Row],[Coluna1]]</f>
        <v>1243.2</v>
      </c>
      <c r="U554" t="str">
        <f>INDEX(Produtor_Silo[],MATCH(Demanda_Interna[[#This Row],[Silo]],Produtor_Silo[destino],0),3)</f>
        <v>MARACAJU-MS</v>
      </c>
    </row>
    <row r="555" spans="1:21" x14ac:dyDescent="0.25">
      <c r="A555" t="s">
        <v>1660</v>
      </c>
      <c r="B555">
        <v>1</v>
      </c>
      <c r="C555">
        <v>125689</v>
      </c>
      <c r="D555" t="s">
        <v>1661</v>
      </c>
      <c r="E555" t="s">
        <v>639</v>
      </c>
      <c r="F555">
        <v>2062404</v>
      </c>
      <c r="G555" s="7">
        <v>2062.404</v>
      </c>
      <c r="H555" t="s">
        <v>715</v>
      </c>
      <c r="I555" s="11">
        <v>2.05E-4</v>
      </c>
      <c r="J555" s="7">
        <v>1</v>
      </c>
      <c r="K555" t="s">
        <v>1290</v>
      </c>
      <c r="L555">
        <f>INDEX(Val_Min_CO2[],MATCH(Demanda_Interna[[#This Row],[Variaveis Decisão Transporte Silo-Mercado]],Val_Min_CO2[Variável],0),2)</f>
        <v>0</v>
      </c>
      <c r="M555">
        <f>INDEX(Val_min_Custo[],MATCH(Demanda_Interna[[#This Row],[Variaveis Decisão Transporte Silo-Mercado]],Val_min_Custo[Variável],0),2)</f>
        <v>0</v>
      </c>
      <c r="N555">
        <f>INDEX(ITERAC3[],MATCH(Demanda_Interna[[#This Row],[Variaveis Decisão Transporte Silo-Mercado]],ITERAC3[Variável],0),2)</f>
        <v>0</v>
      </c>
      <c r="O555">
        <f>INDEX(ITERAC6[],MATCH(Demanda_Interna[[#This Row],[Variaveis Decisão Transporte Silo-Mercado]],ITERAC6[Variável],0),2)</f>
        <v>0</v>
      </c>
      <c r="P555">
        <v>1.1200000000000001</v>
      </c>
      <c r="Q555" t="str">
        <f>Demanda_Interna[[#This Row],[Mercado]]&amp;Demanda_Interna[[#This Row],[Periodo]]</f>
        <v>Rondônia1</v>
      </c>
      <c r="R555">
        <v>1110</v>
      </c>
      <c r="S555" t="str">
        <f>Demanda_Interna[[#This Row],[Mercado Estado]]&amp;Demanda_Interna[[#This Row],[Estado Silo]]</f>
        <v>ROMS</v>
      </c>
      <c r="T555" s="7">
        <f>Demanda_Interna[[#This Row],[ICMS]]*Demanda_Interna[[#This Row],[Coluna1]]</f>
        <v>1243.2</v>
      </c>
      <c r="U555" t="str">
        <f>INDEX(Produtor_Silo[],MATCH(Demanda_Interna[[#This Row],[Silo]],Produtor_Silo[destino],0),3)</f>
        <v>MARACAJU-MS</v>
      </c>
    </row>
    <row r="556" spans="1:21" x14ac:dyDescent="0.25">
      <c r="A556" t="s">
        <v>1660</v>
      </c>
      <c r="B556">
        <v>1</v>
      </c>
      <c r="C556">
        <v>125689</v>
      </c>
      <c r="D556" t="s">
        <v>1661</v>
      </c>
      <c r="E556" t="s">
        <v>640</v>
      </c>
      <c r="F556">
        <v>2029489</v>
      </c>
      <c r="G556" s="7">
        <v>2029.489</v>
      </c>
      <c r="H556" t="s">
        <v>715</v>
      </c>
      <c r="I556" s="11">
        <v>2.05E-4</v>
      </c>
      <c r="J556" s="7">
        <v>1</v>
      </c>
      <c r="K556" t="s">
        <v>1306</v>
      </c>
      <c r="L556">
        <f>INDEX(Val_Min_CO2[],MATCH(Demanda_Interna[[#This Row],[Variaveis Decisão Transporte Silo-Mercado]],Val_Min_CO2[Variável],0),2)</f>
        <v>0</v>
      </c>
      <c r="M556">
        <f>INDEX(Val_min_Custo[],MATCH(Demanda_Interna[[#This Row],[Variaveis Decisão Transporte Silo-Mercado]],Val_min_Custo[Variável],0),2)</f>
        <v>0</v>
      </c>
      <c r="N556">
        <f>INDEX(ITERAC3[],MATCH(Demanda_Interna[[#This Row],[Variaveis Decisão Transporte Silo-Mercado]],ITERAC3[Variável],0),2)</f>
        <v>0</v>
      </c>
      <c r="O556">
        <f>INDEX(ITERAC6[],MATCH(Demanda_Interna[[#This Row],[Variaveis Decisão Transporte Silo-Mercado]],ITERAC6[Variável],0),2)</f>
        <v>0</v>
      </c>
      <c r="P556">
        <v>1.1200000000000001</v>
      </c>
      <c r="Q556" t="str">
        <f>Demanda_Interna[[#This Row],[Mercado]]&amp;Demanda_Interna[[#This Row],[Periodo]]</f>
        <v>Rondônia1</v>
      </c>
      <c r="R556">
        <v>1110</v>
      </c>
      <c r="S556" t="str">
        <f>Demanda_Interna[[#This Row],[Mercado Estado]]&amp;Demanda_Interna[[#This Row],[Estado Silo]]</f>
        <v>ROMS</v>
      </c>
      <c r="T556" s="7">
        <f>Demanda_Interna[[#This Row],[ICMS]]*Demanda_Interna[[#This Row],[Coluna1]]</f>
        <v>1243.2</v>
      </c>
      <c r="U556" t="str">
        <f>INDEX(Produtor_Silo[],MATCH(Demanda_Interna[[#This Row],[Silo]],Produtor_Silo[destino],0),3)</f>
        <v>MARACAJU-MS</v>
      </c>
    </row>
    <row r="557" spans="1:21" x14ac:dyDescent="0.25">
      <c r="A557" t="s">
        <v>1660</v>
      </c>
      <c r="B557">
        <v>1</v>
      </c>
      <c r="C557">
        <v>125689</v>
      </c>
      <c r="D557" t="s">
        <v>1661</v>
      </c>
      <c r="E557" t="s">
        <v>620</v>
      </c>
      <c r="F557">
        <v>927676</v>
      </c>
      <c r="G557" s="7">
        <v>927.67600000000004</v>
      </c>
      <c r="H557" t="s">
        <v>705</v>
      </c>
      <c r="I557" s="11">
        <v>2.63E-4</v>
      </c>
      <c r="J557" s="7">
        <v>0.6</v>
      </c>
      <c r="K557" t="s">
        <v>1322</v>
      </c>
      <c r="L557">
        <f>INDEX(Val_Min_CO2[],MATCH(Demanda_Interna[[#This Row],[Variaveis Decisão Transporte Silo-Mercado]],Val_Min_CO2[Variável],0),2)</f>
        <v>0</v>
      </c>
      <c r="M557">
        <f>INDEX(Val_min_Custo[],MATCH(Demanda_Interna[[#This Row],[Variaveis Decisão Transporte Silo-Mercado]],Val_min_Custo[Variável],0),2)</f>
        <v>0</v>
      </c>
      <c r="N557">
        <f>INDEX(ITERAC3[],MATCH(Demanda_Interna[[#This Row],[Variaveis Decisão Transporte Silo-Mercado]],ITERAC3[Variável],0),2)</f>
        <v>0</v>
      </c>
      <c r="O557">
        <f>INDEX(ITERAC6[],MATCH(Demanda_Interna[[#This Row],[Variaveis Decisão Transporte Silo-Mercado]],ITERAC6[Variável],0),2)</f>
        <v>0</v>
      </c>
      <c r="P557">
        <v>1.1200000000000001</v>
      </c>
      <c r="Q557" t="str">
        <f>Demanda_Interna[[#This Row],[Mercado]]&amp;Demanda_Interna[[#This Row],[Periodo]]</f>
        <v>Rondônia1</v>
      </c>
      <c r="R557">
        <v>1110</v>
      </c>
      <c r="S557" t="str">
        <f>Demanda_Interna[[#This Row],[Mercado Estado]]&amp;Demanda_Interna[[#This Row],[Estado Silo]]</f>
        <v>ROMT</v>
      </c>
      <c r="T557" s="7">
        <f>Demanda_Interna[[#This Row],[ICMS]]*Demanda_Interna[[#This Row],[Coluna1]]</f>
        <v>1243.2</v>
      </c>
      <c r="U557" t="str">
        <f>INDEX(Produtor_Silo[],MATCH(Demanda_Interna[[#This Row],[Silo]],Produtor_Silo[destino],0),3)</f>
        <v>NOVA MUTUM-MT</v>
      </c>
    </row>
    <row r="558" spans="1:21" x14ac:dyDescent="0.25">
      <c r="A558" t="s">
        <v>1660</v>
      </c>
      <c r="B558">
        <v>1</v>
      </c>
      <c r="C558">
        <v>125689</v>
      </c>
      <c r="D558" t="s">
        <v>1661</v>
      </c>
      <c r="E558" t="s">
        <v>621</v>
      </c>
      <c r="F558">
        <v>929667</v>
      </c>
      <c r="G558" s="7">
        <v>929.66700000000003</v>
      </c>
      <c r="H558" t="s">
        <v>705</v>
      </c>
      <c r="I558" s="11">
        <v>2.63E-4</v>
      </c>
      <c r="J558" s="7">
        <v>0.6</v>
      </c>
      <c r="K558" t="s">
        <v>1338</v>
      </c>
      <c r="L558">
        <f>INDEX(Val_Min_CO2[],MATCH(Demanda_Interna[[#This Row],[Variaveis Decisão Transporte Silo-Mercado]],Val_Min_CO2[Variável],0),2)</f>
        <v>0</v>
      </c>
      <c r="M558">
        <f>INDEX(Val_min_Custo[],MATCH(Demanda_Interna[[#This Row],[Variaveis Decisão Transporte Silo-Mercado]],Val_min_Custo[Variável],0),2)</f>
        <v>0</v>
      </c>
      <c r="N558">
        <f>INDEX(ITERAC3[],MATCH(Demanda_Interna[[#This Row],[Variaveis Decisão Transporte Silo-Mercado]],ITERAC3[Variável],0),2)</f>
        <v>0</v>
      </c>
      <c r="O558">
        <f>INDEX(ITERAC6[],MATCH(Demanda_Interna[[#This Row],[Variaveis Decisão Transporte Silo-Mercado]],ITERAC6[Variável],0),2)</f>
        <v>0</v>
      </c>
      <c r="P558">
        <v>1.1200000000000001</v>
      </c>
      <c r="Q558" t="str">
        <f>Demanda_Interna[[#This Row],[Mercado]]&amp;Demanda_Interna[[#This Row],[Periodo]]</f>
        <v>Rondônia1</v>
      </c>
      <c r="R558">
        <v>1110</v>
      </c>
      <c r="S558" t="str">
        <f>Demanda_Interna[[#This Row],[Mercado Estado]]&amp;Demanda_Interna[[#This Row],[Estado Silo]]</f>
        <v>ROMT</v>
      </c>
      <c r="T558" s="7">
        <f>Demanda_Interna[[#This Row],[ICMS]]*Demanda_Interna[[#This Row],[Coluna1]]</f>
        <v>1243.2</v>
      </c>
      <c r="U558" t="str">
        <f>INDEX(Produtor_Silo[],MATCH(Demanda_Interna[[#This Row],[Silo]],Produtor_Silo[destino],0),3)</f>
        <v>NOVA MUTUM-MT</v>
      </c>
    </row>
    <row r="559" spans="1:21" x14ac:dyDescent="0.25">
      <c r="A559" t="s">
        <v>1660</v>
      </c>
      <c r="B559">
        <v>1</v>
      </c>
      <c r="C559">
        <v>125689</v>
      </c>
      <c r="D559" t="s">
        <v>1661</v>
      </c>
      <c r="E559" t="s">
        <v>622</v>
      </c>
      <c r="F559">
        <v>984337</v>
      </c>
      <c r="G559" s="7">
        <v>984.33699999999999</v>
      </c>
      <c r="H559" t="s">
        <v>705</v>
      </c>
      <c r="I559" s="11">
        <v>2.63E-4</v>
      </c>
      <c r="J559" s="7">
        <v>0.6</v>
      </c>
      <c r="K559" t="s">
        <v>1354</v>
      </c>
      <c r="L559">
        <f>INDEX(Val_Min_CO2[],MATCH(Demanda_Interna[[#This Row],[Variaveis Decisão Transporte Silo-Mercado]],Val_Min_CO2[Variável],0),2)</f>
        <v>0</v>
      </c>
      <c r="M559">
        <f>INDEX(Val_min_Custo[],MATCH(Demanda_Interna[[#This Row],[Variaveis Decisão Transporte Silo-Mercado]],Val_min_Custo[Variável],0),2)</f>
        <v>0</v>
      </c>
      <c r="N559">
        <f>INDEX(ITERAC3[],MATCH(Demanda_Interna[[#This Row],[Variaveis Decisão Transporte Silo-Mercado]],ITERAC3[Variável],0),2)</f>
        <v>0</v>
      </c>
      <c r="O559">
        <f>INDEX(ITERAC6[],MATCH(Demanda_Interna[[#This Row],[Variaveis Decisão Transporte Silo-Mercado]],ITERAC6[Variável],0),2)</f>
        <v>0</v>
      </c>
      <c r="P559">
        <v>1.1200000000000001</v>
      </c>
      <c r="Q559" t="str">
        <f>Demanda_Interna[[#This Row],[Mercado]]&amp;Demanda_Interna[[#This Row],[Periodo]]</f>
        <v>Rondônia1</v>
      </c>
      <c r="R559">
        <v>1110</v>
      </c>
      <c r="S559" t="str">
        <f>Demanda_Interna[[#This Row],[Mercado Estado]]&amp;Demanda_Interna[[#This Row],[Estado Silo]]</f>
        <v>ROMT</v>
      </c>
      <c r="T559" s="7">
        <f>Demanda_Interna[[#This Row],[ICMS]]*Demanda_Interna[[#This Row],[Coluna1]]</f>
        <v>1243.2</v>
      </c>
      <c r="U559" t="str">
        <f>INDEX(Produtor_Silo[],MATCH(Demanda_Interna[[#This Row],[Silo]],Produtor_Silo[destino],0),3)</f>
        <v>NOVA MUTUM-MT</v>
      </c>
    </row>
    <row r="560" spans="1:21" x14ac:dyDescent="0.25">
      <c r="A560" t="s">
        <v>1660</v>
      </c>
      <c r="B560">
        <v>1</v>
      </c>
      <c r="C560">
        <v>125689</v>
      </c>
      <c r="D560" t="s">
        <v>1661</v>
      </c>
      <c r="E560" t="s">
        <v>623</v>
      </c>
      <c r="F560">
        <v>1102632</v>
      </c>
      <c r="G560" s="7">
        <v>1102.6320000000001</v>
      </c>
      <c r="H560" t="s">
        <v>705</v>
      </c>
      <c r="I560" s="11">
        <v>2.63E-4</v>
      </c>
      <c r="J560" s="7">
        <v>0.6</v>
      </c>
      <c r="K560" t="s">
        <v>1370</v>
      </c>
      <c r="L560">
        <f>INDEX(Val_Min_CO2[],MATCH(Demanda_Interna[[#This Row],[Variaveis Decisão Transporte Silo-Mercado]],Val_Min_CO2[Variável],0),2)</f>
        <v>0</v>
      </c>
      <c r="M560">
        <f>INDEX(Val_min_Custo[],MATCH(Demanda_Interna[[#This Row],[Variaveis Decisão Transporte Silo-Mercado]],Val_min_Custo[Variável],0),2)</f>
        <v>0</v>
      </c>
      <c r="N560">
        <f>INDEX(ITERAC3[],MATCH(Demanda_Interna[[#This Row],[Variaveis Decisão Transporte Silo-Mercado]],ITERAC3[Variável],0),2)</f>
        <v>0</v>
      </c>
      <c r="O560">
        <f>INDEX(ITERAC6[],MATCH(Demanda_Interna[[#This Row],[Variaveis Decisão Transporte Silo-Mercado]],ITERAC6[Variável],0),2)</f>
        <v>0</v>
      </c>
      <c r="P560">
        <v>1.1200000000000001</v>
      </c>
      <c r="Q560" t="str">
        <f>Demanda_Interna[[#This Row],[Mercado]]&amp;Demanda_Interna[[#This Row],[Periodo]]</f>
        <v>Rondônia1</v>
      </c>
      <c r="R560">
        <v>1110</v>
      </c>
      <c r="S560" t="str">
        <f>Demanda_Interna[[#This Row],[Mercado Estado]]&amp;Demanda_Interna[[#This Row],[Estado Silo]]</f>
        <v>ROMT</v>
      </c>
      <c r="T560" s="7">
        <f>Demanda_Interna[[#This Row],[ICMS]]*Demanda_Interna[[#This Row],[Coluna1]]</f>
        <v>1243.2</v>
      </c>
      <c r="U560" t="str">
        <f>INDEX(Produtor_Silo[],MATCH(Demanda_Interna[[#This Row],[Silo]],Produtor_Silo[destino],0),3)</f>
        <v>NOVA UBIRATÃ-MT</v>
      </c>
    </row>
    <row r="561" spans="1:21" x14ac:dyDescent="0.25">
      <c r="A561" t="s">
        <v>1660</v>
      </c>
      <c r="B561">
        <v>1</v>
      </c>
      <c r="C561">
        <v>125689</v>
      </c>
      <c r="D561" t="s">
        <v>1661</v>
      </c>
      <c r="E561" t="s">
        <v>624</v>
      </c>
      <c r="F561">
        <v>1116808</v>
      </c>
      <c r="G561" s="7">
        <v>1116.808</v>
      </c>
      <c r="H561" t="s">
        <v>705</v>
      </c>
      <c r="I561" s="11">
        <v>2.63E-4</v>
      </c>
      <c r="J561" s="7">
        <v>0.6</v>
      </c>
      <c r="K561" t="s">
        <v>1386</v>
      </c>
      <c r="L561">
        <f>INDEX(Val_Min_CO2[],MATCH(Demanda_Interna[[#This Row],[Variaveis Decisão Transporte Silo-Mercado]],Val_Min_CO2[Variável],0),2)</f>
        <v>0</v>
      </c>
      <c r="M561">
        <f>INDEX(Val_min_Custo[],MATCH(Demanda_Interna[[#This Row],[Variaveis Decisão Transporte Silo-Mercado]],Val_min_Custo[Variável],0),2)</f>
        <v>0</v>
      </c>
      <c r="N561">
        <f>INDEX(ITERAC3[],MATCH(Demanda_Interna[[#This Row],[Variaveis Decisão Transporte Silo-Mercado]],ITERAC3[Variável],0),2)</f>
        <v>0</v>
      </c>
      <c r="O561">
        <f>INDEX(ITERAC6[],MATCH(Demanda_Interna[[#This Row],[Variaveis Decisão Transporte Silo-Mercado]],ITERAC6[Variável],0),2)</f>
        <v>0</v>
      </c>
      <c r="P561">
        <v>1.1200000000000001</v>
      </c>
      <c r="Q561" t="str">
        <f>Demanda_Interna[[#This Row],[Mercado]]&amp;Demanda_Interna[[#This Row],[Periodo]]</f>
        <v>Rondônia1</v>
      </c>
      <c r="R561">
        <v>1110</v>
      </c>
      <c r="S561" t="str">
        <f>Demanda_Interna[[#This Row],[Mercado Estado]]&amp;Demanda_Interna[[#This Row],[Estado Silo]]</f>
        <v>ROMT</v>
      </c>
      <c r="T561" s="7">
        <f>Demanda_Interna[[#This Row],[ICMS]]*Demanda_Interna[[#This Row],[Coluna1]]</f>
        <v>1243.2</v>
      </c>
      <c r="U561" t="str">
        <f>INDEX(Produtor_Silo[],MATCH(Demanda_Interna[[#This Row],[Silo]],Produtor_Silo[destino],0),3)</f>
        <v>NOVA UBIRATÃ-MT</v>
      </c>
    </row>
    <row r="562" spans="1:21" x14ac:dyDescent="0.25">
      <c r="A562" t="s">
        <v>1660</v>
      </c>
      <c r="B562">
        <v>1</v>
      </c>
      <c r="C562">
        <v>125689</v>
      </c>
      <c r="D562" t="s">
        <v>1661</v>
      </c>
      <c r="E562" t="s">
        <v>625</v>
      </c>
      <c r="F562">
        <v>1215022</v>
      </c>
      <c r="G562" s="7">
        <v>1215.0219999999999</v>
      </c>
      <c r="H562" t="s">
        <v>705</v>
      </c>
      <c r="I562" s="11">
        <v>2.63E-4</v>
      </c>
      <c r="J562" s="7">
        <v>0.6</v>
      </c>
      <c r="K562" t="s">
        <v>1402</v>
      </c>
      <c r="L562">
        <f>INDEX(Val_Min_CO2[],MATCH(Demanda_Interna[[#This Row],[Variaveis Decisão Transporte Silo-Mercado]],Val_Min_CO2[Variável],0),2)</f>
        <v>0</v>
      </c>
      <c r="M562">
        <f>INDEX(Val_min_Custo[],MATCH(Demanda_Interna[[#This Row],[Variaveis Decisão Transporte Silo-Mercado]],Val_min_Custo[Variável],0),2)</f>
        <v>0</v>
      </c>
      <c r="N562">
        <f>INDEX(ITERAC3[],MATCH(Demanda_Interna[[#This Row],[Variaveis Decisão Transporte Silo-Mercado]],ITERAC3[Variável],0),2)</f>
        <v>0</v>
      </c>
      <c r="O562">
        <f>INDEX(ITERAC6[],MATCH(Demanda_Interna[[#This Row],[Variaveis Decisão Transporte Silo-Mercado]],ITERAC6[Variável],0),2)</f>
        <v>0</v>
      </c>
      <c r="P562">
        <v>1.1200000000000001</v>
      </c>
      <c r="Q562" t="str">
        <f>Demanda_Interna[[#This Row],[Mercado]]&amp;Demanda_Interna[[#This Row],[Periodo]]</f>
        <v>Rondônia1</v>
      </c>
      <c r="R562">
        <v>1110</v>
      </c>
      <c r="S562" t="str">
        <f>Demanda_Interna[[#This Row],[Mercado Estado]]&amp;Demanda_Interna[[#This Row],[Estado Silo]]</f>
        <v>ROMT</v>
      </c>
      <c r="T562" s="7">
        <f>Demanda_Interna[[#This Row],[ICMS]]*Demanda_Interna[[#This Row],[Coluna1]]</f>
        <v>1243.2</v>
      </c>
      <c r="U562" t="str">
        <f>INDEX(Produtor_Silo[],MATCH(Demanda_Interna[[#This Row],[Silo]],Produtor_Silo[destino],0),3)</f>
        <v>NOVA UBIRATÃ-MT</v>
      </c>
    </row>
    <row r="563" spans="1:21" x14ac:dyDescent="0.25">
      <c r="A563" t="s">
        <v>1660</v>
      </c>
      <c r="B563">
        <v>1</v>
      </c>
      <c r="C563">
        <v>125689</v>
      </c>
      <c r="D563" t="s">
        <v>1661</v>
      </c>
      <c r="E563" t="s">
        <v>641</v>
      </c>
      <c r="F563">
        <v>2385770</v>
      </c>
      <c r="G563" s="7">
        <v>2385.77</v>
      </c>
      <c r="H563" t="s">
        <v>720</v>
      </c>
      <c r="I563" s="11">
        <v>2.63E-4</v>
      </c>
      <c r="J563" s="7">
        <v>0.6</v>
      </c>
      <c r="K563" t="s">
        <v>1418</v>
      </c>
      <c r="L563">
        <f>INDEX(Val_Min_CO2[],MATCH(Demanda_Interna[[#This Row],[Variaveis Decisão Transporte Silo-Mercado]],Val_Min_CO2[Variável],0),2)</f>
        <v>0</v>
      </c>
      <c r="M563">
        <f>INDEX(Val_min_Custo[],MATCH(Demanda_Interna[[#This Row],[Variaveis Decisão Transporte Silo-Mercado]],Val_min_Custo[Variável],0),2)</f>
        <v>0</v>
      </c>
      <c r="N563">
        <f>INDEX(ITERAC3[],MATCH(Demanda_Interna[[#This Row],[Variaveis Decisão Transporte Silo-Mercado]],ITERAC3[Variável],0),2)</f>
        <v>0</v>
      </c>
      <c r="O563">
        <f>INDEX(ITERAC6[],MATCH(Demanda_Interna[[#This Row],[Variaveis Decisão Transporte Silo-Mercado]],ITERAC6[Variável],0),2)</f>
        <v>0</v>
      </c>
      <c r="P563">
        <v>1.1200000000000001</v>
      </c>
      <c r="Q563" t="str">
        <f>Demanda_Interna[[#This Row],[Mercado]]&amp;Demanda_Interna[[#This Row],[Periodo]]</f>
        <v>Rondônia1</v>
      </c>
      <c r="R563">
        <v>1110</v>
      </c>
      <c r="S563" t="str">
        <f>Demanda_Interna[[#This Row],[Mercado Estado]]&amp;Demanda_Interna[[#This Row],[Estado Silo]]</f>
        <v>ROMG</v>
      </c>
      <c r="T563" s="7">
        <f>Demanda_Interna[[#This Row],[ICMS]]*Demanda_Interna[[#This Row],[Coluna1]]</f>
        <v>1243.2</v>
      </c>
      <c r="U563" t="str">
        <f>INDEX(Produtor_Silo[],MATCH(Demanda_Interna[[#This Row],[Silo]],Produtor_Silo[destino],0),3)</f>
        <v>PATOS DE MINAS-MG</v>
      </c>
    </row>
    <row r="564" spans="1:21" x14ac:dyDescent="0.25">
      <c r="A564" t="s">
        <v>1660</v>
      </c>
      <c r="B564">
        <v>1</v>
      </c>
      <c r="C564">
        <v>125689</v>
      </c>
      <c r="D564" t="s">
        <v>1661</v>
      </c>
      <c r="E564" t="s">
        <v>642</v>
      </c>
      <c r="F564">
        <v>2375664</v>
      </c>
      <c r="G564" s="7">
        <v>2375.6640000000002</v>
      </c>
      <c r="H564" t="s">
        <v>720</v>
      </c>
      <c r="I564" s="11">
        <v>2.63E-4</v>
      </c>
      <c r="J564" s="7">
        <v>0.6</v>
      </c>
      <c r="K564" t="s">
        <v>1434</v>
      </c>
      <c r="L564">
        <f>INDEX(Val_Min_CO2[],MATCH(Demanda_Interna[[#This Row],[Variaveis Decisão Transporte Silo-Mercado]],Val_Min_CO2[Variável],0),2)</f>
        <v>0</v>
      </c>
      <c r="M564">
        <f>INDEX(Val_min_Custo[],MATCH(Demanda_Interna[[#This Row],[Variaveis Decisão Transporte Silo-Mercado]],Val_min_Custo[Variável],0),2)</f>
        <v>0</v>
      </c>
      <c r="N564">
        <f>INDEX(ITERAC3[],MATCH(Demanda_Interna[[#This Row],[Variaveis Decisão Transporte Silo-Mercado]],ITERAC3[Variável],0),2)</f>
        <v>0</v>
      </c>
      <c r="O564">
        <f>INDEX(ITERAC6[],MATCH(Demanda_Interna[[#This Row],[Variaveis Decisão Transporte Silo-Mercado]],ITERAC6[Variável],0),2)</f>
        <v>0</v>
      </c>
      <c r="P564">
        <v>1.1200000000000001</v>
      </c>
      <c r="Q564" t="str">
        <f>Demanda_Interna[[#This Row],[Mercado]]&amp;Demanda_Interna[[#This Row],[Periodo]]</f>
        <v>Rondônia1</v>
      </c>
      <c r="R564">
        <v>1110</v>
      </c>
      <c r="S564" t="str">
        <f>Demanda_Interna[[#This Row],[Mercado Estado]]&amp;Demanda_Interna[[#This Row],[Estado Silo]]</f>
        <v>ROMG</v>
      </c>
      <c r="T564" s="7">
        <f>Demanda_Interna[[#This Row],[ICMS]]*Demanda_Interna[[#This Row],[Coluna1]]</f>
        <v>1243.2</v>
      </c>
      <c r="U564" t="str">
        <f>INDEX(Produtor_Silo[],MATCH(Demanda_Interna[[#This Row],[Silo]],Produtor_Silo[destino],0),3)</f>
        <v>PATOS DE MINAS-MG</v>
      </c>
    </row>
    <row r="565" spans="1:21" x14ac:dyDescent="0.25">
      <c r="A565" t="s">
        <v>1660</v>
      </c>
      <c r="B565">
        <v>1</v>
      </c>
      <c r="C565">
        <v>125689</v>
      </c>
      <c r="D565" t="s">
        <v>1661</v>
      </c>
      <c r="E565" t="s">
        <v>643</v>
      </c>
      <c r="F565">
        <v>2413308</v>
      </c>
      <c r="G565" s="7">
        <v>2413.308</v>
      </c>
      <c r="H565" t="s">
        <v>720</v>
      </c>
      <c r="I565" s="11">
        <v>2.63E-4</v>
      </c>
      <c r="J565" s="7">
        <v>0.6</v>
      </c>
      <c r="K565" t="s">
        <v>1450</v>
      </c>
      <c r="L565">
        <f>INDEX(Val_Min_CO2[],MATCH(Demanda_Interna[[#This Row],[Variaveis Decisão Transporte Silo-Mercado]],Val_Min_CO2[Variável],0),2)</f>
        <v>0</v>
      </c>
      <c r="M565">
        <f>INDEX(Val_min_Custo[],MATCH(Demanda_Interna[[#This Row],[Variaveis Decisão Transporte Silo-Mercado]],Val_min_Custo[Variável],0),2)</f>
        <v>0</v>
      </c>
      <c r="N565">
        <f>INDEX(ITERAC3[],MATCH(Demanda_Interna[[#This Row],[Variaveis Decisão Transporte Silo-Mercado]],ITERAC3[Variável],0),2)</f>
        <v>0</v>
      </c>
      <c r="O565">
        <f>INDEX(ITERAC6[],MATCH(Demanda_Interna[[#This Row],[Variaveis Decisão Transporte Silo-Mercado]],ITERAC6[Variável],0),2)</f>
        <v>0</v>
      </c>
      <c r="P565">
        <v>1.1200000000000001</v>
      </c>
      <c r="Q565" t="str">
        <f>Demanda_Interna[[#This Row],[Mercado]]&amp;Demanda_Interna[[#This Row],[Periodo]]</f>
        <v>Rondônia1</v>
      </c>
      <c r="R565">
        <v>1110</v>
      </c>
      <c r="S565" t="str">
        <f>Demanda_Interna[[#This Row],[Mercado Estado]]&amp;Demanda_Interna[[#This Row],[Estado Silo]]</f>
        <v>ROMG</v>
      </c>
      <c r="T565" s="7">
        <f>Demanda_Interna[[#This Row],[ICMS]]*Demanda_Interna[[#This Row],[Coluna1]]</f>
        <v>1243.2</v>
      </c>
      <c r="U565" t="str">
        <f>INDEX(Produtor_Silo[],MATCH(Demanda_Interna[[#This Row],[Silo]],Produtor_Silo[destino],0),3)</f>
        <v>PATOS DE MINAS-MG</v>
      </c>
    </row>
    <row r="566" spans="1:21" x14ac:dyDescent="0.25">
      <c r="A566" t="s">
        <v>1660</v>
      </c>
      <c r="B566">
        <v>1</v>
      </c>
      <c r="C566">
        <v>125689</v>
      </c>
      <c r="D566" t="s">
        <v>1661</v>
      </c>
      <c r="E566" t="s">
        <v>632</v>
      </c>
      <c r="F566">
        <v>1845645</v>
      </c>
      <c r="G566" s="7">
        <v>1845.645</v>
      </c>
      <c r="H566" t="s">
        <v>718</v>
      </c>
      <c r="I566" s="11">
        <v>2.63E-4</v>
      </c>
      <c r="J566" s="7">
        <v>0.6</v>
      </c>
      <c r="K566" t="s">
        <v>1466</v>
      </c>
      <c r="L566">
        <f>INDEX(Val_Min_CO2[],MATCH(Demanda_Interna[[#This Row],[Variaveis Decisão Transporte Silo-Mercado]],Val_Min_CO2[Variável],0),2)</f>
        <v>0</v>
      </c>
      <c r="M566">
        <f>INDEX(Val_min_Custo[],MATCH(Demanda_Interna[[#This Row],[Variaveis Decisão Transporte Silo-Mercado]],Val_min_Custo[Variável],0),2)</f>
        <v>0</v>
      </c>
      <c r="N566">
        <f>INDEX(ITERAC3[],MATCH(Demanda_Interna[[#This Row],[Variaveis Decisão Transporte Silo-Mercado]],ITERAC3[Variável],0),2)</f>
        <v>0</v>
      </c>
      <c r="O566">
        <f>INDEX(ITERAC6[],MATCH(Demanda_Interna[[#This Row],[Variaveis Decisão Transporte Silo-Mercado]],ITERAC6[Variável],0),2)</f>
        <v>0</v>
      </c>
      <c r="P566">
        <v>1.1200000000000001</v>
      </c>
      <c r="Q566" t="str">
        <f>Demanda_Interna[[#This Row],[Mercado]]&amp;Demanda_Interna[[#This Row],[Periodo]]</f>
        <v>Rondônia1</v>
      </c>
      <c r="R566">
        <v>1110</v>
      </c>
      <c r="S566" t="str">
        <f>Demanda_Interna[[#This Row],[Mercado Estado]]&amp;Demanda_Interna[[#This Row],[Estado Silo]]</f>
        <v>ROGO</v>
      </c>
      <c r="T566" s="7">
        <f>Demanda_Interna[[#This Row],[ICMS]]*Demanda_Interna[[#This Row],[Coluna1]]</f>
        <v>1243.2</v>
      </c>
      <c r="U566" t="str">
        <f>INDEX(Produtor_Silo[],MATCH(Demanda_Interna[[#This Row],[Silo]],Produtor_Silo[destino],0),3)</f>
        <v>RIO VERDE-GO</v>
      </c>
    </row>
    <row r="567" spans="1:21" x14ac:dyDescent="0.25">
      <c r="A567" t="s">
        <v>1660</v>
      </c>
      <c r="B567">
        <v>1</v>
      </c>
      <c r="C567">
        <v>125689</v>
      </c>
      <c r="D567" t="s">
        <v>1661</v>
      </c>
      <c r="E567" t="s">
        <v>633</v>
      </c>
      <c r="F567">
        <v>1845075</v>
      </c>
      <c r="G567" s="7">
        <v>1845.075</v>
      </c>
      <c r="H567" t="s">
        <v>718</v>
      </c>
      <c r="I567" s="11">
        <v>2.63E-4</v>
      </c>
      <c r="J567" s="7">
        <v>0.6</v>
      </c>
      <c r="K567" t="s">
        <v>1482</v>
      </c>
      <c r="L567">
        <f>INDEX(Val_Min_CO2[],MATCH(Demanda_Interna[[#This Row],[Variaveis Decisão Transporte Silo-Mercado]],Val_Min_CO2[Variável],0),2)</f>
        <v>0</v>
      </c>
      <c r="M567">
        <f>INDEX(Val_min_Custo[],MATCH(Demanda_Interna[[#This Row],[Variaveis Decisão Transporte Silo-Mercado]],Val_min_Custo[Variável],0),2)</f>
        <v>0</v>
      </c>
      <c r="N567">
        <f>INDEX(ITERAC3[],MATCH(Demanda_Interna[[#This Row],[Variaveis Decisão Transporte Silo-Mercado]],ITERAC3[Variável],0),2)</f>
        <v>0</v>
      </c>
      <c r="O567">
        <f>INDEX(ITERAC6[],MATCH(Demanda_Interna[[#This Row],[Variaveis Decisão Transporte Silo-Mercado]],ITERAC6[Variável],0),2)</f>
        <v>0</v>
      </c>
      <c r="P567">
        <v>1.1200000000000001</v>
      </c>
      <c r="Q567" t="str">
        <f>Demanda_Interna[[#This Row],[Mercado]]&amp;Demanda_Interna[[#This Row],[Periodo]]</f>
        <v>Rondônia1</v>
      </c>
      <c r="R567">
        <v>1110</v>
      </c>
      <c r="S567" t="str">
        <f>Demanda_Interna[[#This Row],[Mercado Estado]]&amp;Demanda_Interna[[#This Row],[Estado Silo]]</f>
        <v>ROGO</v>
      </c>
      <c r="T567" s="7">
        <f>Demanda_Interna[[#This Row],[ICMS]]*Demanda_Interna[[#This Row],[Coluna1]]</f>
        <v>1243.2</v>
      </c>
      <c r="U567" t="str">
        <f>INDEX(Produtor_Silo[],MATCH(Demanda_Interna[[#This Row],[Silo]],Produtor_Silo[destino],0),3)</f>
        <v>RIO VERDE-GO</v>
      </c>
    </row>
    <row r="568" spans="1:21" x14ac:dyDescent="0.25">
      <c r="A568" t="s">
        <v>1660</v>
      </c>
      <c r="B568">
        <v>1</v>
      </c>
      <c r="C568">
        <v>125689</v>
      </c>
      <c r="D568" t="s">
        <v>1661</v>
      </c>
      <c r="E568" t="s">
        <v>634</v>
      </c>
      <c r="F568">
        <v>1913310</v>
      </c>
      <c r="G568" s="7">
        <v>1913.31</v>
      </c>
      <c r="H568" t="s">
        <v>718</v>
      </c>
      <c r="I568" s="11">
        <v>2.63E-4</v>
      </c>
      <c r="J568" s="7">
        <v>0.6</v>
      </c>
      <c r="K568" t="s">
        <v>1498</v>
      </c>
      <c r="L568">
        <f>INDEX(Val_Min_CO2[],MATCH(Demanda_Interna[[#This Row],[Variaveis Decisão Transporte Silo-Mercado]],Val_Min_CO2[Variável],0),2)</f>
        <v>0</v>
      </c>
      <c r="M568">
        <f>INDEX(Val_min_Custo[],MATCH(Demanda_Interna[[#This Row],[Variaveis Decisão Transporte Silo-Mercado]],Val_min_Custo[Variável],0),2)</f>
        <v>0</v>
      </c>
      <c r="N568">
        <f>INDEX(ITERAC3[],MATCH(Demanda_Interna[[#This Row],[Variaveis Decisão Transporte Silo-Mercado]],ITERAC3[Variável],0),2)</f>
        <v>0</v>
      </c>
      <c r="O568">
        <f>INDEX(ITERAC6[],MATCH(Demanda_Interna[[#This Row],[Variaveis Decisão Transporte Silo-Mercado]],ITERAC6[Variável],0),2)</f>
        <v>0</v>
      </c>
      <c r="P568">
        <v>1.1200000000000001</v>
      </c>
      <c r="Q568" t="str">
        <f>Demanda_Interna[[#This Row],[Mercado]]&amp;Demanda_Interna[[#This Row],[Periodo]]</f>
        <v>Rondônia1</v>
      </c>
      <c r="R568">
        <v>1110</v>
      </c>
      <c r="S568" t="str">
        <f>Demanda_Interna[[#This Row],[Mercado Estado]]&amp;Demanda_Interna[[#This Row],[Estado Silo]]</f>
        <v>ROGO</v>
      </c>
      <c r="T568" s="7">
        <f>Demanda_Interna[[#This Row],[ICMS]]*Demanda_Interna[[#This Row],[Coluna1]]</f>
        <v>1243.2</v>
      </c>
      <c r="U568" t="str">
        <f>INDEX(Produtor_Silo[],MATCH(Demanda_Interna[[#This Row],[Silo]],Produtor_Silo[destino],0),3)</f>
        <v>RIO VERDE-GO</v>
      </c>
    </row>
    <row r="569" spans="1:21" x14ac:dyDescent="0.25">
      <c r="A569" t="s">
        <v>1660</v>
      </c>
      <c r="B569">
        <v>1</v>
      </c>
      <c r="C569">
        <v>125689</v>
      </c>
      <c r="D569" t="s">
        <v>1661</v>
      </c>
      <c r="E569" t="s">
        <v>626</v>
      </c>
      <c r="F569">
        <v>1104486</v>
      </c>
      <c r="G569" s="7">
        <v>1104.4860000000001</v>
      </c>
      <c r="H569" t="s">
        <v>705</v>
      </c>
      <c r="I569" s="11">
        <v>2.63E-4</v>
      </c>
      <c r="J569" s="7">
        <v>0.6</v>
      </c>
      <c r="K569" t="s">
        <v>1514</v>
      </c>
      <c r="L569">
        <f>INDEX(Val_Min_CO2[],MATCH(Demanda_Interna[[#This Row],[Variaveis Decisão Transporte Silo-Mercado]],Val_Min_CO2[Variável],0),2)</f>
        <v>0</v>
      </c>
      <c r="M569">
        <f>INDEX(Val_min_Custo[],MATCH(Demanda_Interna[[#This Row],[Variaveis Decisão Transporte Silo-Mercado]],Val_min_Custo[Variável],0),2)</f>
        <v>0</v>
      </c>
      <c r="N569">
        <f>INDEX(ITERAC3[],MATCH(Demanda_Interna[[#This Row],[Variaveis Decisão Transporte Silo-Mercado]],ITERAC3[Variável],0),2)</f>
        <v>0</v>
      </c>
      <c r="O569">
        <f>INDEX(ITERAC6[],MATCH(Demanda_Interna[[#This Row],[Variaveis Decisão Transporte Silo-Mercado]],ITERAC6[Variável],0),2)</f>
        <v>0</v>
      </c>
      <c r="P569">
        <v>1.1200000000000001</v>
      </c>
      <c r="Q569" t="str">
        <f>Demanda_Interna[[#This Row],[Mercado]]&amp;Demanda_Interna[[#This Row],[Periodo]]</f>
        <v>Rondônia1</v>
      </c>
      <c r="R569">
        <v>1110</v>
      </c>
      <c r="S569" t="str">
        <f>Demanda_Interna[[#This Row],[Mercado Estado]]&amp;Demanda_Interna[[#This Row],[Estado Silo]]</f>
        <v>ROMT</v>
      </c>
      <c r="T569" s="7">
        <f>Demanda_Interna[[#This Row],[ICMS]]*Demanda_Interna[[#This Row],[Coluna1]]</f>
        <v>1243.2</v>
      </c>
      <c r="U569" t="str">
        <f>INDEX(Produtor_Silo[],MATCH(Demanda_Interna[[#This Row],[Silo]],Produtor_Silo[destino],0),3)</f>
        <v>SORRISO-MT</v>
      </c>
    </row>
    <row r="570" spans="1:21" x14ac:dyDescent="0.25">
      <c r="A570" t="s">
        <v>1660</v>
      </c>
      <c r="B570">
        <v>1</v>
      </c>
      <c r="C570">
        <v>125689</v>
      </c>
      <c r="D570" t="s">
        <v>1661</v>
      </c>
      <c r="E570" t="s">
        <v>627</v>
      </c>
      <c r="F570">
        <v>1076488</v>
      </c>
      <c r="G570" s="7">
        <v>1076.4880000000001</v>
      </c>
      <c r="H570" t="s">
        <v>705</v>
      </c>
      <c r="I570" s="11">
        <v>2.63E-4</v>
      </c>
      <c r="J570" s="7">
        <v>0.6</v>
      </c>
      <c r="K570" t="s">
        <v>1530</v>
      </c>
      <c r="L570">
        <f>INDEX(Val_Min_CO2[],MATCH(Demanda_Interna[[#This Row],[Variaveis Decisão Transporte Silo-Mercado]],Val_Min_CO2[Variável],0),2)</f>
        <v>0</v>
      </c>
      <c r="M570">
        <f>INDEX(Val_min_Custo[],MATCH(Demanda_Interna[[#This Row],[Variaveis Decisão Transporte Silo-Mercado]],Val_min_Custo[Variável],0),2)</f>
        <v>0</v>
      </c>
      <c r="N570">
        <f>INDEX(ITERAC3[],MATCH(Demanda_Interna[[#This Row],[Variaveis Decisão Transporte Silo-Mercado]],ITERAC3[Variável],0),2)</f>
        <v>0</v>
      </c>
      <c r="O570">
        <f>INDEX(ITERAC6[],MATCH(Demanda_Interna[[#This Row],[Variaveis Decisão Transporte Silo-Mercado]],ITERAC6[Variável],0),2)</f>
        <v>0</v>
      </c>
      <c r="P570">
        <v>1.1200000000000001</v>
      </c>
      <c r="Q570" t="str">
        <f>Demanda_Interna[[#This Row],[Mercado]]&amp;Demanda_Interna[[#This Row],[Periodo]]</f>
        <v>Rondônia1</v>
      </c>
      <c r="R570">
        <v>1110</v>
      </c>
      <c r="S570" t="str">
        <f>Demanda_Interna[[#This Row],[Mercado Estado]]&amp;Demanda_Interna[[#This Row],[Estado Silo]]</f>
        <v>ROMT</v>
      </c>
      <c r="T570" s="7">
        <f>Demanda_Interna[[#This Row],[ICMS]]*Demanda_Interna[[#This Row],[Coluna1]]</f>
        <v>1243.2</v>
      </c>
      <c r="U570" t="str">
        <f>INDEX(Produtor_Silo[],MATCH(Demanda_Interna[[#This Row],[Silo]],Produtor_Silo[destino],0),3)</f>
        <v>SORRISO-MT</v>
      </c>
    </row>
    <row r="571" spans="1:21" x14ac:dyDescent="0.25">
      <c r="A571" t="s">
        <v>1660</v>
      </c>
      <c r="B571">
        <v>1</v>
      </c>
      <c r="C571">
        <v>125689</v>
      </c>
      <c r="D571" t="s">
        <v>1661</v>
      </c>
      <c r="E571" t="s">
        <v>628</v>
      </c>
      <c r="F571">
        <v>1106173</v>
      </c>
      <c r="G571" s="7">
        <v>1106.173</v>
      </c>
      <c r="H571" t="s">
        <v>705</v>
      </c>
      <c r="I571" s="11">
        <v>2.63E-4</v>
      </c>
      <c r="J571" s="7">
        <v>0.6</v>
      </c>
      <c r="K571" t="s">
        <v>1546</v>
      </c>
      <c r="L571">
        <f>INDEX(Val_Min_CO2[],MATCH(Demanda_Interna[[#This Row],[Variaveis Decisão Transporte Silo-Mercado]],Val_Min_CO2[Variável],0),2)</f>
        <v>0</v>
      </c>
      <c r="M571">
        <f>INDEX(Val_min_Custo[],MATCH(Demanda_Interna[[#This Row],[Variaveis Decisão Transporte Silo-Mercado]],Val_min_Custo[Variável],0),2)</f>
        <v>0</v>
      </c>
      <c r="N571">
        <f>INDEX(ITERAC3[],MATCH(Demanda_Interna[[#This Row],[Variaveis Decisão Transporte Silo-Mercado]],ITERAC3[Variável],0),2)</f>
        <v>0</v>
      </c>
      <c r="O571">
        <f>INDEX(ITERAC6[],MATCH(Demanda_Interna[[#This Row],[Variaveis Decisão Transporte Silo-Mercado]],ITERAC6[Variável],0),2)</f>
        <v>0</v>
      </c>
      <c r="P571">
        <v>1.1200000000000001</v>
      </c>
      <c r="Q571" t="str">
        <f>Demanda_Interna[[#This Row],[Mercado]]&amp;Demanda_Interna[[#This Row],[Periodo]]</f>
        <v>Rondônia1</v>
      </c>
      <c r="R571">
        <v>1110</v>
      </c>
      <c r="S571" t="str">
        <f>Demanda_Interna[[#This Row],[Mercado Estado]]&amp;Demanda_Interna[[#This Row],[Estado Silo]]</f>
        <v>ROMT</v>
      </c>
      <c r="T571" s="7">
        <f>Demanda_Interna[[#This Row],[ICMS]]*Demanda_Interna[[#This Row],[Coluna1]]</f>
        <v>1243.2</v>
      </c>
      <c r="U571" t="str">
        <f>INDEX(Produtor_Silo[],MATCH(Demanda_Interna[[#This Row],[Silo]],Produtor_Silo[destino],0),3)</f>
        <v>SORRISO-MT</v>
      </c>
    </row>
    <row r="572" spans="1:21" x14ac:dyDescent="0.25">
      <c r="A572" t="s">
        <v>1660</v>
      </c>
      <c r="B572">
        <v>1</v>
      </c>
      <c r="C572">
        <v>125689</v>
      </c>
      <c r="D572" t="s">
        <v>1661</v>
      </c>
      <c r="E572" t="s">
        <v>650</v>
      </c>
      <c r="F572">
        <v>2447337</v>
      </c>
      <c r="G572" s="7">
        <v>2447.337</v>
      </c>
      <c r="H572" t="s">
        <v>712</v>
      </c>
      <c r="I572" s="11">
        <v>2.05E-4</v>
      </c>
      <c r="J572" s="7">
        <v>1</v>
      </c>
      <c r="K572" t="s">
        <v>1562</v>
      </c>
      <c r="L572">
        <f>INDEX(Val_Min_CO2[],MATCH(Demanda_Interna[[#This Row],[Variaveis Decisão Transporte Silo-Mercado]],Val_Min_CO2[Variável],0),2)</f>
        <v>0</v>
      </c>
      <c r="M572">
        <f>INDEX(Val_min_Custo[],MATCH(Demanda_Interna[[#This Row],[Variaveis Decisão Transporte Silo-Mercado]],Val_min_Custo[Variável],0),2)</f>
        <v>0</v>
      </c>
      <c r="N572">
        <f>INDEX(ITERAC3[],MATCH(Demanda_Interna[[#This Row],[Variaveis Decisão Transporte Silo-Mercado]],ITERAC3[Variável],0),2)</f>
        <v>0</v>
      </c>
      <c r="O572">
        <f>INDEX(ITERAC6[],MATCH(Demanda_Interna[[#This Row],[Variaveis Decisão Transporte Silo-Mercado]],ITERAC6[Variável],0),2)</f>
        <v>0</v>
      </c>
      <c r="P572">
        <v>1.1200000000000001</v>
      </c>
      <c r="Q572" t="str">
        <f>Demanda_Interna[[#This Row],[Mercado]]&amp;Demanda_Interna[[#This Row],[Periodo]]</f>
        <v>Rondônia1</v>
      </c>
      <c r="R572">
        <v>1110</v>
      </c>
      <c r="S572" t="str">
        <f>Demanda_Interna[[#This Row],[Mercado Estado]]&amp;Demanda_Interna[[#This Row],[Estado Silo]]</f>
        <v>ROPR</v>
      </c>
      <c r="T572" s="7">
        <f>Demanda_Interna[[#This Row],[ICMS]]*Demanda_Interna[[#This Row],[Coluna1]]</f>
        <v>1243.2</v>
      </c>
      <c r="U572" t="str">
        <f>INDEX(Produtor_Silo[],MATCH(Demanda_Interna[[#This Row],[Silo]],Produtor_Silo[destino],0),3)</f>
        <v>TOLEDO-PR</v>
      </c>
    </row>
    <row r="573" spans="1:21" x14ac:dyDescent="0.25">
      <c r="A573" t="s">
        <v>1660</v>
      </c>
      <c r="B573">
        <v>1</v>
      </c>
      <c r="C573">
        <v>125689</v>
      </c>
      <c r="D573" t="s">
        <v>1661</v>
      </c>
      <c r="E573" t="s">
        <v>651</v>
      </c>
      <c r="F573">
        <v>2447954</v>
      </c>
      <c r="G573" s="7">
        <v>2447.9540000000002</v>
      </c>
      <c r="H573" t="s">
        <v>712</v>
      </c>
      <c r="I573" s="11">
        <v>2.05E-4</v>
      </c>
      <c r="J573" s="7">
        <v>1</v>
      </c>
      <c r="K573" t="s">
        <v>1578</v>
      </c>
      <c r="L573">
        <f>INDEX(Val_Min_CO2[],MATCH(Demanda_Interna[[#This Row],[Variaveis Decisão Transporte Silo-Mercado]],Val_Min_CO2[Variável],0),2)</f>
        <v>0</v>
      </c>
      <c r="M573">
        <f>INDEX(Val_min_Custo[],MATCH(Demanda_Interna[[#This Row],[Variaveis Decisão Transporte Silo-Mercado]],Val_min_Custo[Variável],0),2)</f>
        <v>0</v>
      </c>
      <c r="N573">
        <f>INDEX(ITERAC3[],MATCH(Demanda_Interna[[#This Row],[Variaveis Decisão Transporte Silo-Mercado]],ITERAC3[Variável],0),2)</f>
        <v>0</v>
      </c>
      <c r="O573">
        <f>INDEX(ITERAC6[],MATCH(Demanda_Interna[[#This Row],[Variaveis Decisão Transporte Silo-Mercado]],ITERAC6[Variável],0),2)</f>
        <v>0</v>
      </c>
      <c r="P573">
        <v>1.1200000000000001</v>
      </c>
      <c r="Q573" t="str">
        <f>Demanda_Interna[[#This Row],[Mercado]]&amp;Demanda_Interna[[#This Row],[Periodo]]</f>
        <v>Rondônia1</v>
      </c>
      <c r="R573">
        <v>1110</v>
      </c>
      <c r="S573" t="str">
        <f>Demanda_Interna[[#This Row],[Mercado Estado]]&amp;Demanda_Interna[[#This Row],[Estado Silo]]</f>
        <v>ROPR</v>
      </c>
      <c r="T573" s="7">
        <f>Demanda_Interna[[#This Row],[ICMS]]*Demanda_Interna[[#This Row],[Coluna1]]</f>
        <v>1243.2</v>
      </c>
      <c r="U573" t="str">
        <f>INDEX(Produtor_Silo[],MATCH(Demanda_Interna[[#This Row],[Silo]],Produtor_Silo[destino],0),3)</f>
        <v>TOLEDO-PR</v>
      </c>
    </row>
    <row r="574" spans="1:21" x14ac:dyDescent="0.25">
      <c r="A574" t="s">
        <v>1660</v>
      </c>
      <c r="B574">
        <v>1</v>
      </c>
      <c r="C574">
        <v>125689</v>
      </c>
      <c r="D574" t="s">
        <v>1661</v>
      </c>
      <c r="E574" t="s">
        <v>652</v>
      </c>
      <c r="F574">
        <v>2435225</v>
      </c>
      <c r="G574" s="7">
        <v>2435.2249999999999</v>
      </c>
      <c r="H574" t="s">
        <v>712</v>
      </c>
      <c r="I574" s="11">
        <v>2.05E-4</v>
      </c>
      <c r="J574" s="7">
        <v>1</v>
      </c>
      <c r="K574" t="s">
        <v>1594</v>
      </c>
      <c r="L574">
        <f>INDEX(Val_Min_CO2[],MATCH(Demanda_Interna[[#This Row],[Variaveis Decisão Transporte Silo-Mercado]],Val_Min_CO2[Variável],0),2)</f>
        <v>0</v>
      </c>
      <c r="M574">
        <f>INDEX(Val_min_Custo[],MATCH(Demanda_Interna[[#This Row],[Variaveis Decisão Transporte Silo-Mercado]],Val_min_Custo[Variável],0),2)</f>
        <v>0</v>
      </c>
      <c r="N574">
        <f>INDEX(ITERAC3[],MATCH(Demanda_Interna[[#This Row],[Variaveis Decisão Transporte Silo-Mercado]],ITERAC3[Variável],0),2)</f>
        <v>0</v>
      </c>
      <c r="O574">
        <f>INDEX(ITERAC6[],MATCH(Demanda_Interna[[#This Row],[Variaveis Decisão Transporte Silo-Mercado]],ITERAC6[Variável],0),2)</f>
        <v>0</v>
      </c>
      <c r="P574">
        <v>1.1200000000000001</v>
      </c>
      <c r="Q574" t="str">
        <f>Demanda_Interna[[#This Row],[Mercado]]&amp;Demanda_Interna[[#This Row],[Periodo]]</f>
        <v>Rondônia1</v>
      </c>
      <c r="R574">
        <v>1110</v>
      </c>
      <c r="S574" t="str">
        <f>Demanda_Interna[[#This Row],[Mercado Estado]]&amp;Demanda_Interna[[#This Row],[Estado Silo]]</f>
        <v>ROPR</v>
      </c>
      <c r="T574" s="7">
        <f>Demanda_Interna[[#This Row],[ICMS]]*Demanda_Interna[[#This Row],[Coluna1]]</f>
        <v>1243.2</v>
      </c>
      <c r="U574" t="str">
        <f>INDEX(Produtor_Silo[],MATCH(Demanda_Interna[[#This Row],[Silo]],Produtor_Silo[destino],0),3)</f>
        <v>TOLEDO-PR</v>
      </c>
    </row>
    <row r="575" spans="1:21" x14ac:dyDescent="0.25">
      <c r="A575" t="s">
        <v>1660</v>
      </c>
      <c r="B575">
        <v>1</v>
      </c>
      <c r="C575">
        <v>125689</v>
      </c>
      <c r="D575" t="s">
        <v>1661</v>
      </c>
      <c r="E575" t="s">
        <v>644</v>
      </c>
      <c r="F575">
        <v>2186537</v>
      </c>
      <c r="G575" s="7">
        <v>2186.5369999999998</v>
      </c>
      <c r="H575" t="s">
        <v>720</v>
      </c>
      <c r="I575" s="11">
        <v>2.63E-4</v>
      </c>
      <c r="J575" s="7">
        <v>0.6</v>
      </c>
      <c r="K575" t="s">
        <v>1610</v>
      </c>
      <c r="L575">
        <f>INDEX(Val_Min_CO2[],MATCH(Demanda_Interna[[#This Row],[Variaveis Decisão Transporte Silo-Mercado]],Val_Min_CO2[Variável],0),2)</f>
        <v>0</v>
      </c>
      <c r="M575">
        <f>INDEX(Val_min_Custo[],MATCH(Demanda_Interna[[#This Row],[Variaveis Decisão Transporte Silo-Mercado]],Val_min_Custo[Variável],0),2)</f>
        <v>0</v>
      </c>
      <c r="N575">
        <f>INDEX(ITERAC3[],MATCH(Demanda_Interna[[#This Row],[Variaveis Decisão Transporte Silo-Mercado]],ITERAC3[Variável],0),2)</f>
        <v>0</v>
      </c>
      <c r="O575">
        <f>INDEX(ITERAC6[],MATCH(Demanda_Interna[[#This Row],[Variaveis Decisão Transporte Silo-Mercado]],ITERAC6[Variável],0),2)</f>
        <v>0</v>
      </c>
      <c r="P575">
        <v>1.1200000000000001</v>
      </c>
      <c r="Q575" t="str">
        <f>Demanda_Interna[[#This Row],[Mercado]]&amp;Demanda_Interna[[#This Row],[Periodo]]</f>
        <v>Rondônia1</v>
      </c>
      <c r="R575">
        <v>1110</v>
      </c>
      <c r="S575" t="str">
        <f>Demanda_Interna[[#This Row],[Mercado Estado]]&amp;Demanda_Interna[[#This Row],[Estado Silo]]</f>
        <v>ROMG</v>
      </c>
      <c r="T575" s="7">
        <f>Demanda_Interna[[#This Row],[ICMS]]*Demanda_Interna[[#This Row],[Coluna1]]</f>
        <v>1243.2</v>
      </c>
      <c r="U575" t="str">
        <f>INDEX(Produtor_Silo[],MATCH(Demanda_Interna[[#This Row],[Silo]],Produtor_Silo[destino],0),3)</f>
        <v>UBERLÂNDIA-MG</v>
      </c>
    </row>
    <row r="576" spans="1:21" x14ac:dyDescent="0.25">
      <c r="A576" t="s">
        <v>1660</v>
      </c>
      <c r="B576">
        <v>1</v>
      </c>
      <c r="C576">
        <v>125689</v>
      </c>
      <c r="D576" t="s">
        <v>1661</v>
      </c>
      <c r="E576" t="s">
        <v>645</v>
      </c>
      <c r="F576">
        <v>2186124</v>
      </c>
      <c r="G576" s="7">
        <v>2186.1239999999998</v>
      </c>
      <c r="H576" t="s">
        <v>720</v>
      </c>
      <c r="I576" s="11">
        <v>2.63E-4</v>
      </c>
      <c r="J576" s="7">
        <v>0.6</v>
      </c>
      <c r="K576" t="s">
        <v>1626</v>
      </c>
      <c r="L576">
        <f>INDEX(Val_Min_CO2[],MATCH(Demanda_Interna[[#This Row],[Variaveis Decisão Transporte Silo-Mercado]],Val_Min_CO2[Variável],0),2)</f>
        <v>0</v>
      </c>
      <c r="M576">
        <f>INDEX(Val_min_Custo[],MATCH(Demanda_Interna[[#This Row],[Variaveis Decisão Transporte Silo-Mercado]],Val_min_Custo[Variável],0),2)</f>
        <v>0</v>
      </c>
      <c r="N576">
        <f>INDEX(ITERAC3[],MATCH(Demanda_Interna[[#This Row],[Variaveis Decisão Transporte Silo-Mercado]],ITERAC3[Variável],0),2)</f>
        <v>0</v>
      </c>
      <c r="O576">
        <f>INDEX(ITERAC6[],MATCH(Demanda_Interna[[#This Row],[Variaveis Decisão Transporte Silo-Mercado]],ITERAC6[Variável],0),2)</f>
        <v>0</v>
      </c>
      <c r="P576">
        <v>1.1200000000000001</v>
      </c>
      <c r="Q576" t="str">
        <f>Demanda_Interna[[#This Row],[Mercado]]&amp;Demanda_Interna[[#This Row],[Periodo]]</f>
        <v>Rondônia1</v>
      </c>
      <c r="R576">
        <v>1110</v>
      </c>
      <c r="S576" t="str">
        <f>Demanda_Interna[[#This Row],[Mercado Estado]]&amp;Demanda_Interna[[#This Row],[Estado Silo]]</f>
        <v>ROMG</v>
      </c>
      <c r="T576" s="7">
        <f>Demanda_Interna[[#This Row],[ICMS]]*Demanda_Interna[[#This Row],[Coluna1]]</f>
        <v>1243.2</v>
      </c>
      <c r="U576" t="str">
        <f>INDEX(Produtor_Silo[],MATCH(Demanda_Interna[[#This Row],[Silo]],Produtor_Silo[destino],0),3)</f>
        <v>UBERLÂNDIA-MG</v>
      </c>
    </row>
    <row r="577" spans="1:21" x14ac:dyDescent="0.25">
      <c r="A577" t="s">
        <v>1660</v>
      </c>
      <c r="B577">
        <v>1</v>
      </c>
      <c r="C577">
        <v>125689</v>
      </c>
      <c r="D577" t="s">
        <v>1661</v>
      </c>
      <c r="E577" t="s">
        <v>646</v>
      </c>
      <c r="F577">
        <v>2185385</v>
      </c>
      <c r="G577" s="7">
        <v>2185.3850000000002</v>
      </c>
      <c r="H577" t="s">
        <v>720</v>
      </c>
      <c r="I577" s="11">
        <v>2.63E-4</v>
      </c>
      <c r="J577" s="7">
        <v>0.6</v>
      </c>
      <c r="K577" t="s">
        <v>1642</v>
      </c>
      <c r="L577">
        <f>INDEX(Val_Min_CO2[],MATCH(Demanda_Interna[[#This Row],[Variaveis Decisão Transporte Silo-Mercado]],Val_Min_CO2[Variável],0),2)</f>
        <v>0</v>
      </c>
      <c r="M577">
        <f>INDEX(Val_min_Custo[],MATCH(Demanda_Interna[[#This Row],[Variaveis Decisão Transporte Silo-Mercado]],Val_min_Custo[Variável],0),2)</f>
        <v>0</v>
      </c>
      <c r="N577">
        <f>INDEX(ITERAC3[],MATCH(Demanda_Interna[[#This Row],[Variaveis Decisão Transporte Silo-Mercado]],ITERAC3[Variável],0),2)</f>
        <v>0</v>
      </c>
      <c r="O577">
        <f>INDEX(ITERAC6[],MATCH(Demanda_Interna[[#This Row],[Variaveis Decisão Transporte Silo-Mercado]],ITERAC6[Variável],0),2)</f>
        <v>0</v>
      </c>
      <c r="P577">
        <v>1.1200000000000001</v>
      </c>
      <c r="Q577" t="str">
        <f>Demanda_Interna[[#This Row],[Mercado]]&amp;Demanda_Interna[[#This Row],[Periodo]]</f>
        <v>Rondônia1</v>
      </c>
      <c r="R577">
        <v>1110</v>
      </c>
      <c r="S577" t="str">
        <f>Demanda_Interna[[#This Row],[Mercado Estado]]&amp;Demanda_Interna[[#This Row],[Estado Silo]]</f>
        <v>ROMG</v>
      </c>
      <c r="T577" s="7">
        <f>Demanda_Interna[[#This Row],[ICMS]]*Demanda_Interna[[#This Row],[Coluna1]]</f>
        <v>1243.2</v>
      </c>
      <c r="U577" t="str">
        <f>INDEX(Produtor_Silo[],MATCH(Demanda_Interna[[#This Row],[Silo]],Produtor_Silo[destino],0),3)</f>
        <v>UBERLÂNDIA-MG</v>
      </c>
    </row>
    <row r="578" spans="1:21" x14ac:dyDescent="0.25">
      <c r="A578" t="s">
        <v>1662</v>
      </c>
      <c r="B578">
        <v>1</v>
      </c>
      <c r="C578">
        <v>1559639</v>
      </c>
      <c r="D578" t="s">
        <v>715</v>
      </c>
      <c r="E578" t="s">
        <v>617</v>
      </c>
      <c r="F578">
        <v>1022275</v>
      </c>
      <c r="G578" s="7">
        <v>1022.275</v>
      </c>
      <c r="H578" t="s">
        <v>705</v>
      </c>
      <c r="I578" s="11">
        <v>2.63E-4</v>
      </c>
      <c r="J578" s="7">
        <v>0.6</v>
      </c>
      <c r="K578" t="s">
        <v>1078</v>
      </c>
      <c r="L578">
        <f>INDEX(Val_Min_CO2[],MATCH(Demanda_Interna[[#This Row],[Variaveis Decisão Transporte Silo-Mercado]],Val_Min_CO2[Variável],0),2)</f>
        <v>0</v>
      </c>
      <c r="M578">
        <f>INDEX(Val_min_Custo[],MATCH(Demanda_Interna[[#This Row],[Variaveis Decisão Transporte Silo-Mercado]],Val_min_Custo[Variável],0),2)</f>
        <v>0</v>
      </c>
      <c r="N578">
        <f>INDEX(ITERAC3[],MATCH(Demanda_Interna[[#This Row],[Variaveis Decisão Transporte Silo-Mercado]],ITERAC3[Variável],0),2)</f>
        <v>0</v>
      </c>
      <c r="O578">
        <f>INDEX(ITERAC6[],MATCH(Demanda_Interna[[#This Row],[Variaveis Decisão Transporte Silo-Mercado]],ITERAC6[Variável],0),2)</f>
        <v>0</v>
      </c>
      <c r="P578">
        <v>1.1200000000000001</v>
      </c>
      <c r="Q578" t="str">
        <f>Demanda_Interna[[#This Row],[Mercado]]&amp;Demanda_Interna[[#This Row],[Periodo]]</f>
        <v>Mato Grosso do Sul1</v>
      </c>
      <c r="R578">
        <v>1110</v>
      </c>
      <c r="S578" t="str">
        <f>Demanda_Interna[[#This Row],[Mercado Estado]]&amp;Demanda_Interna[[#This Row],[Estado Silo]]</f>
        <v>MSMT</v>
      </c>
      <c r="T578" s="7">
        <f>Demanda_Interna[[#This Row],[ICMS]]*Demanda_Interna[[#This Row],[Coluna1]]</f>
        <v>1243.2</v>
      </c>
      <c r="U578" t="str">
        <f>INDEX(Produtor_Silo[],MATCH(Demanda_Interna[[#This Row],[Silo]],Produtor_Silo[destino],0),3)</f>
        <v>CAMPO NOVO DO PARECIS-MT</v>
      </c>
    </row>
    <row r="579" spans="1:21" x14ac:dyDescent="0.25">
      <c r="A579" t="s">
        <v>1662</v>
      </c>
      <c r="B579">
        <v>1</v>
      </c>
      <c r="C579">
        <v>1559639</v>
      </c>
      <c r="D579" t="s">
        <v>715</v>
      </c>
      <c r="E579" t="s">
        <v>618</v>
      </c>
      <c r="F579">
        <v>1096828</v>
      </c>
      <c r="G579" s="7">
        <v>1096.828</v>
      </c>
      <c r="H579" t="s">
        <v>705</v>
      </c>
      <c r="I579" s="11">
        <v>2.63E-4</v>
      </c>
      <c r="J579" s="7">
        <v>0.6</v>
      </c>
      <c r="K579" t="s">
        <v>1094</v>
      </c>
      <c r="L579">
        <f>INDEX(Val_Min_CO2[],MATCH(Demanda_Interna[[#This Row],[Variaveis Decisão Transporte Silo-Mercado]],Val_Min_CO2[Variável],0),2)</f>
        <v>0</v>
      </c>
      <c r="M579">
        <f>INDEX(Val_min_Custo[],MATCH(Demanda_Interna[[#This Row],[Variaveis Decisão Transporte Silo-Mercado]],Val_min_Custo[Variável],0),2)</f>
        <v>0</v>
      </c>
      <c r="N579">
        <f>INDEX(ITERAC3[],MATCH(Demanda_Interna[[#This Row],[Variaveis Decisão Transporte Silo-Mercado]],ITERAC3[Variável],0),2)</f>
        <v>0</v>
      </c>
      <c r="O579">
        <f>INDEX(ITERAC6[],MATCH(Demanda_Interna[[#This Row],[Variaveis Decisão Transporte Silo-Mercado]],ITERAC6[Variável],0),2)</f>
        <v>0</v>
      </c>
      <c r="P579">
        <v>1.1200000000000001</v>
      </c>
      <c r="Q579" t="str">
        <f>Demanda_Interna[[#This Row],[Mercado]]&amp;Demanda_Interna[[#This Row],[Periodo]]</f>
        <v>Mato Grosso do Sul1</v>
      </c>
      <c r="R579">
        <v>1110</v>
      </c>
      <c r="S579" t="str">
        <f>Demanda_Interna[[#This Row],[Mercado Estado]]&amp;Demanda_Interna[[#This Row],[Estado Silo]]</f>
        <v>MSMT</v>
      </c>
      <c r="T579" s="7">
        <f>Demanda_Interna[[#This Row],[ICMS]]*Demanda_Interna[[#This Row],[Coluna1]]</f>
        <v>1243.2</v>
      </c>
      <c r="U579" t="str">
        <f>INDEX(Produtor_Silo[],MATCH(Demanda_Interna[[#This Row],[Silo]],Produtor_Silo[destino],0),3)</f>
        <v>CAMPO NOVO DO PARECIS-MT</v>
      </c>
    </row>
    <row r="580" spans="1:21" x14ac:dyDescent="0.25">
      <c r="A580" t="s">
        <v>1662</v>
      </c>
      <c r="B580">
        <v>1</v>
      </c>
      <c r="C580">
        <v>1559639</v>
      </c>
      <c r="D580" t="s">
        <v>715</v>
      </c>
      <c r="E580" t="s">
        <v>619</v>
      </c>
      <c r="F580">
        <v>1022096</v>
      </c>
      <c r="G580" s="7">
        <v>1022.096</v>
      </c>
      <c r="H580" t="s">
        <v>705</v>
      </c>
      <c r="I580" s="11">
        <v>2.63E-4</v>
      </c>
      <c r="J580" s="7">
        <v>0.6</v>
      </c>
      <c r="K580" t="s">
        <v>1110</v>
      </c>
      <c r="L580">
        <f>INDEX(Val_Min_CO2[],MATCH(Demanda_Interna[[#This Row],[Variaveis Decisão Transporte Silo-Mercado]],Val_Min_CO2[Variável],0),2)</f>
        <v>0</v>
      </c>
      <c r="M580">
        <f>INDEX(Val_min_Custo[],MATCH(Demanda_Interna[[#This Row],[Variaveis Decisão Transporte Silo-Mercado]],Val_min_Custo[Variável],0),2)</f>
        <v>0</v>
      </c>
      <c r="N580">
        <f>INDEX(ITERAC3[],MATCH(Demanda_Interna[[#This Row],[Variaveis Decisão Transporte Silo-Mercado]],ITERAC3[Variável],0),2)</f>
        <v>0</v>
      </c>
      <c r="O580">
        <f>INDEX(ITERAC6[],MATCH(Demanda_Interna[[#This Row],[Variaveis Decisão Transporte Silo-Mercado]],ITERAC6[Variável],0),2)</f>
        <v>0</v>
      </c>
      <c r="P580">
        <v>1.1200000000000001</v>
      </c>
      <c r="Q580" t="str">
        <f>Demanda_Interna[[#This Row],[Mercado]]&amp;Demanda_Interna[[#This Row],[Periodo]]</f>
        <v>Mato Grosso do Sul1</v>
      </c>
      <c r="R580">
        <v>1110</v>
      </c>
      <c r="S580" t="str">
        <f>Demanda_Interna[[#This Row],[Mercado Estado]]&amp;Demanda_Interna[[#This Row],[Estado Silo]]</f>
        <v>MSMT</v>
      </c>
      <c r="T580" s="7">
        <f>Demanda_Interna[[#This Row],[ICMS]]*Demanda_Interna[[#This Row],[Coluna1]]</f>
        <v>1243.2</v>
      </c>
      <c r="U580" t="str">
        <f>INDEX(Produtor_Silo[],MATCH(Demanda_Interna[[#This Row],[Silo]],Produtor_Silo[destino],0),3)</f>
        <v>CAMPO NOVO DO PARECIS-MT</v>
      </c>
    </row>
    <row r="581" spans="1:21" x14ac:dyDescent="0.25">
      <c r="A581" t="s">
        <v>1662</v>
      </c>
      <c r="B581">
        <v>1</v>
      </c>
      <c r="C581">
        <v>1559639</v>
      </c>
      <c r="D581" t="s">
        <v>715</v>
      </c>
      <c r="E581" t="s">
        <v>647</v>
      </c>
      <c r="F581">
        <v>650366</v>
      </c>
      <c r="G581" s="7">
        <v>650.36599999999999</v>
      </c>
      <c r="H581" t="s">
        <v>712</v>
      </c>
      <c r="I581" s="11">
        <v>2.05E-4</v>
      </c>
      <c r="J581" s="7">
        <v>1</v>
      </c>
      <c r="K581" t="s">
        <v>1126</v>
      </c>
      <c r="L581">
        <f>INDEX(Val_Min_CO2[],MATCH(Demanda_Interna[[#This Row],[Variaveis Decisão Transporte Silo-Mercado]],Val_Min_CO2[Variável],0),2)</f>
        <v>0</v>
      </c>
      <c r="M581">
        <f>INDEX(Val_min_Custo[],MATCH(Demanda_Interna[[#This Row],[Variaveis Decisão Transporte Silo-Mercado]],Val_min_Custo[Variável],0),2)</f>
        <v>0</v>
      </c>
      <c r="N581">
        <f>INDEX(ITERAC3[],MATCH(Demanda_Interna[[#This Row],[Variaveis Decisão Transporte Silo-Mercado]],ITERAC3[Variável],0),2)</f>
        <v>0</v>
      </c>
      <c r="O581">
        <f>INDEX(ITERAC6[],MATCH(Demanda_Interna[[#This Row],[Variaveis Decisão Transporte Silo-Mercado]],ITERAC6[Variável],0),2)</f>
        <v>0</v>
      </c>
      <c r="P581">
        <v>1.1200000000000001</v>
      </c>
      <c r="Q581" t="str">
        <f>Demanda_Interna[[#This Row],[Mercado]]&amp;Demanda_Interna[[#This Row],[Periodo]]</f>
        <v>Mato Grosso do Sul1</v>
      </c>
      <c r="R581">
        <v>1110</v>
      </c>
      <c r="S581" t="str">
        <f>Demanda_Interna[[#This Row],[Mercado Estado]]&amp;Demanda_Interna[[#This Row],[Estado Silo]]</f>
        <v>MSPR</v>
      </c>
      <c r="T581" s="7">
        <f>Demanda_Interna[[#This Row],[ICMS]]*Demanda_Interna[[#This Row],[Coluna1]]</f>
        <v>1243.2</v>
      </c>
      <c r="U581" t="str">
        <f>INDEX(Produtor_Silo[],MATCH(Demanda_Interna[[#This Row],[Silo]],Produtor_Silo[destino],0),3)</f>
        <v>CASCAVEL-PR</v>
      </c>
    </row>
    <row r="582" spans="1:21" x14ac:dyDescent="0.25">
      <c r="A582" t="s">
        <v>1662</v>
      </c>
      <c r="B582">
        <v>1</v>
      </c>
      <c r="C582">
        <v>1559639</v>
      </c>
      <c r="D582" t="s">
        <v>715</v>
      </c>
      <c r="E582" t="s">
        <v>648</v>
      </c>
      <c r="F582">
        <v>648957</v>
      </c>
      <c r="G582" s="7">
        <v>648.95699999999999</v>
      </c>
      <c r="H582" t="s">
        <v>712</v>
      </c>
      <c r="I582" s="11">
        <v>2.05E-4</v>
      </c>
      <c r="J582" s="7">
        <v>1</v>
      </c>
      <c r="K582" t="s">
        <v>1142</v>
      </c>
      <c r="L582">
        <f>INDEX(Val_Min_CO2[],MATCH(Demanda_Interna[[#This Row],[Variaveis Decisão Transporte Silo-Mercado]],Val_Min_CO2[Variável],0),2)</f>
        <v>0</v>
      </c>
      <c r="M582">
        <f>INDEX(Val_min_Custo[],MATCH(Demanda_Interna[[#This Row],[Variaveis Decisão Transporte Silo-Mercado]],Val_min_Custo[Variável],0),2)</f>
        <v>0</v>
      </c>
      <c r="N582">
        <f>INDEX(ITERAC3[],MATCH(Demanda_Interna[[#This Row],[Variaveis Decisão Transporte Silo-Mercado]],ITERAC3[Variável],0),2)</f>
        <v>0</v>
      </c>
      <c r="O582">
        <f>INDEX(ITERAC6[],MATCH(Demanda_Interna[[#This Row],[Variaveis Decisão Transporte Silo-Mercado]],ITERAC6[Variável],0),2)</f>
        <v>0</v>
      </c>
      <c r="P582">
        <v>1.1200000000000001</v>
      </c>
      <c r="Q582" t="str">
        <f>Demanda_Interna[[#This Row],[Mercado]]&amp;Demanda_Interna[[#This Row],[Periodo]]</f>
        <v>Mato Grosso do Sul1</v>
      </c>
      <c r="R582">
        <v>1110</v>
      </c>
      <c r="S582" t="str">
        <f>Demanda_Interna[[#This Row],[Mercado Estado]]&amp;Demanda_Interna[[#This Row],[Estado Silo]]</f>
        <v>MSPR</v>
      </c>
      <c r="T582" s="7">
        <f>Demanda_Interna[[#This Row],[ICMS]]*Demanda_Interna[[#This Row],[Coluna1]]</f>
        <v>1243.2</v>
      </c>
      <c r="U582" t="str">
        <f>INDEX(Produtor_Silo[],MATCH(Demanda_Interna[[#This Row],[Silo]],Produtor_Silo[destino],0),3)</f>
        <v>CASCAVEL-PR</v>
      </c>
    </row>
    <row r="583" spans="1:21" x14ac:dyDescent="0.25">
      <c r="A583" t="s">
        <v>1662</v>
      </c>
      <c r="B583">
        <v>1</v>
      </c>
      <c r="C583">
        <v>1559639</v>
      </c>
      <c r="D583" t="s">
        <v>715</v>
      </c>
      <c r="E583" t="s">
        <v>649</v>
      </c>
      <c r="F583">
        <v>648065</v>
      </c>
      <c r="G583" s="7">
        <v>648.06500000000005</v>
      </c>
      <c r="H583" t="s">
        <v>712</v>
      </c>
      <c r="I583" s="11">
        <v>2.05E-4</v>
      </c>
      <c r="J583" s="7">
        <v>1</v>
      </c>
      <c r="K583" t="s">
        <v>1158</v>
      </c>
      <c r="L583">
        <f>INDEX(Val_Min_CO2[],MATCH(Demanda_Interna[[#This Row],[Variaveis Decisão Transporte Silo-Mercado]],Val_Min_CO2[Variável],0),2)</f>
        <v>0</v>
      </c>
      <c r="M583">
        <f>INDEX(Val_min_Custo[],MATCH(Demanda_Interna[[#This Row],[Variaveis Decisão Transporte Silo-Mercado]],Val_min_Custo[Variável],0),2)</f>
        <v>0</v>
      </c>
      <c r="N583">
        <f>INDEX(ITERAC3[],MATCH(Demanda_Interna[[#This Row],[Variaveis Decisão Transporte Silo-Mercado]],ITERAC3[Variável],0),2)</f>
        <v>0</v>
      </c>
      <c r="O583">
        <f>INDEX(ITERAC6[],MATCH(Demanda_Interna[[#This Row],[Variaveis Decisão Transporte Silo-Mercado]],ITERAC6[Variável],0),2)</f>
        <v>0</v>
      </c>
      <c r="P583">
        <v>1.1200000000000001</v>
      </c>
      <c r="Q583" t="str">
        <f>Demanda_Interna[[#This Row],[Mercado]]&amp;Demanda_Interna[[#This Row],[Periodo]]</f>
        <v>Mato Grosso do Sul1</v>
      </c>
      <c r="R583">
        <v>1110</v>
      </c>
      <c r="S583" t="str">
        <f>Demanda_Interna[[#This Row],[Mercado Estado]]&amp;Demanda_Interna[[#This Row],[Estado Silo]]</f>
        <v>MSPR</v>
      </c>
      <c r="T583" s="7">
        <f>Demanda_Interna[[#This Row],[ICMS]]*Demanda_Interna[[#This Row],[Coluna1]]</f>
        <v>1243.2</v>
      </c>
      <c r="U583" t="str">
        <f>INDEX(Produtor_Silo[],MATCH(Demanda_Interna[[#This Row],[Silo]],Produtor_Silo[destino],0),3)</f>
        <v>CASCAVEL-PR</v>
      </c>
    </row>
    <row r="584" spans="1:21" x14ac:dyDescent="0.25">
      <c r="A584" t="s">
        <v>1662</v>
      </c>
      <c r="B584">
        <v>1</v>
      </c>
      <c r="C584">
        <v>1559639</v>
      </c>
      <c r="D584" t="s">
        <v>715</v>
      </c>
      <c r="E584" t="s">
        <v>635</v>
      </c>
      <c r="F584">
        <v>238742</v>
      </c>
      <c r="G584" s="7">
        <v>238.74199999999999</v>
      </c>
      <c r="H584" t="s">
        <v>715</v>
      </c>
      <c r="I584" s="11">
        <v>2.05E-4</v>
      </c>
      <c r="J584" s="7">
        <v>1</v>
      </c>
      <c r="K584" t="s">
        <v>1174</v>
      </c>
      <c r="L584">
        <f>INDEX(Val_Min_CO2[],MATCH(Demanda_Interna[[#This Row],[Variaveis Decisão Transporte Silo-Mercado]],Val_Min_CO2[Variável],0),2)</f>
        <v>0</v>
      </c>
      <c r="M584">
        <f>INDEX(Val_min_Custo[],MATCH(Demanda_Interna[[#This Row],[Variaveis Decisão Transporte Silo-Mercado]],Val_min_Custo[Variável],0),2)</f>
        <v>584931</v>
      </c>
      <c r="N584">
        <f>INDEX(ITERAC3[],MATCH(Demanda_Interna[[#This Row],[Variaveis Decisão Transporte Silo-Mercado]],ITERAC3[Variável],0),2)</f>
        <v>612584</v>
      </c>
      <c r="O584">
        <f>INDEX(ITERAC6[],MATCH(Demanda_Interna[[#This Row],[Variaveis Decisão Transporte Silo-Mercado]],ITERAC6[Variável],0),2)</f>
        <v>584931</v>
      </c>
      <c r="P584">
        <v>1.17</v>
      </c>
      <c r="Q584" t="str">
        <f>Demanda_Interna[[#This Row],[Mercado]]&amp;Demanda_Interna[[#This Row],[Periodo]]</f>
        <v>Mato Grosso do Sul1</v>
      </c>
      <c r="R584">
        <v>1110</v>
      </c>
      <c r="S584" t="str">
        <f>Demanda_Interna[[#This Row],[Mercado Estado]]&amp;Demanda_Interna[[#This Row],[Estado Silo]]</f>
        <v>MSMS</v>
      </c>
      <c r="T584" s="7">
        <f>Demanda_Interna[[#This Row],[ICMS]]*Demanda_Interna[[#This Row],[Coluna1]]</f>
        <v>1298.6999999999998</v>
      </c>
      <c r="U584" t="str">
        <f>INDEX(Produtor_Silo[],MATCH(Demanda_Interna[[#This Row],[Silo]],Produtor_Silo[destino],0),3)</f>
        <v>DOURADOS-MS</v>
      </c>
    </row>
    <row r="585" spans="1:21" x14ac:dyDescent="0.25">
      <c r="A585" t="s">
        <v>1662</v>
      </c>
      <c r="B585">
        <v>1</v>
      </c>
      <c r="C585">
        <v>1559639</v>
      </c>
      <c r="D585" t="s">
        <v>715</v>
      </c>
      <c r="E585" t="s">
        <v>636</v>
      </c>
      <c r="F585">
        <v>215975</v>
      </c>
      <c r="G585" s="7">
        <v>215.97499999999999</v>
      </c>
      <c r="H585" t="s">
        <v>715</v>
      </c>
      <c r="I585" s="11">
        <v>2.05E-4</v>
      </c>
      <c r="J585" s="7">
        <v>1</v>
      </c>
      <c r="K585" t="s">
        <v>1190</v>
      </c>
      <c r="L585">
        <f>INDEX(Val_Min_CO2[],MATCH(Demanda_Interna[[#This Row],[Variaveis Decisão Transporte Silo-Mercado]],Val_Min_CO2[Variável],0),2)</f>
        <v>0</v>
      </c>
      <c r="M585">
        <f>INDEX(Val_min_Custo[],MATCH(Demanda_Interna[[#This Row],[Variaveis Decisão Transporte Silo-Mercado]],Val_min_Custo[Variável],0),2)</f>
        <v>455672</v>
      </c>
      <c r="N585">
        <f>INDEX(ITERAC3[],MATCH(Demanda_Interna[[#This Row],[Variaveis Decisão Transporte Silo-Mercado]],ITERAC3[Variável],0),2)</f>
        <v>385599</v>
      </c>
      <c r="O585">
        <f>INDEX(ITERAC6[],MATCH(Demanda_Interna[[#This Row],[Variaveis Decisão Transporte Silo-Mercado]],ITERAC6[Variável],0),2)</f>
        <v>455672</v>
      </c>
      <c r="P585">
        <v>1.17</v>
      </c>
      <c r="Q585" t="str">
        <f>Demanda_Interna[[#This Row],[Mercado]]&amp;Demanda_Interna[[#This Row],[Periodo]]</f>
        <v>Mato Grosso do Sul1</v>
      </c>
      <c r="R585">
        <v>1110</v>
      </c>
      <c r="S585" t="str">
        <f>Demanda_Interna[[#This Row],[Mercado Estado]]&amp;Demanda_Interna[[#This Row],[Estado Silo]]</f>
        <v>MSMS</v>
      </c>
      <c r="T585" s="7">
        <f>Demanda_Interna[[#This Row],[ICMS]]*Demanda_Interna[[#This Row],[Coluna1]]</f>
        <v>1298.6999999999998</v>
      </c>
      <c r="U585" t="str">
        <f>INDEX(Produtor_Silo[],MATCH(Demanda_Interna[[#This Row],[Silo]],Produtor_Silo[destino],0),3)</f>
        <v>DOURADOS-MS</v>
      </c>
    </row>
    <row r="586" spans="1:21" x14ac:dyDescent="0.25">
      <c r="A586" t="s">
        <v>1662</v>
      </c>
      <c r="B586">
        <v>1</v>
      </c>
      <c r="C586">
        <v>1559639</v>
      </c>
      <c r="D586" t="s">
        <v>715</v>
      </c>
      <c r="E586" t="s">
        <v>637</v>
      </c>
      <c r="F586">
        <v>232890</v>
      </c>
      <c r="G586" s="7">
        <v>232.89</v>
      </c>
      <c r="H586" t="s">
        <v>715</v>
      </c>
      <c r="I586" s="11">
        <v>2.05E-4</v>
      </c>
      <c r="J586" s="7">
        <v>1</v>
      </c>
      <c r="K586" t="s">
        <v>1206</v>
      </c>
      <c r="L586">
        <f>INDEX(Val_Min_CO2[],MATCH(Demanda_Interna[[#This Row],[Variaveis Decisão Transporte Silo-Mercado]],Val_Min_CO2[Variável],0),2)</f>
        <v>0</v>
      </c>
      <c r="M586">
        <f>INDEX(Val_min_Custo[],MATCH(Demanda_Interna[[#This Row],[Variaveis Decisão Transporte Silo-Mercado]],Val_min_Custo[Variável],0),2)</f>
        <v>0</v>
      </c>
      <c r="N586">
        <f>INDEX(ITERAC3[],MATCH(Demanda_Interna[[#This Row],[Variaveis Decisão Transporte Silo-Mercado]],ITERAC3[Variável],0),2)</f>
        <v>0</v>
      </c>
      <c r="O586">
        <f>INDEX(ITERAC6[],MATCH(Demanda_Interna[[#This Row],[Variaveis Decisão Transporte Silo-Mercado]],ITERAC6[Variável],0),2)</f>
        <v>0</v>
      </c>
      <c r="P586">
        <v>1.17</v>
      </c>
      <c r="Q586" t="str">
        <f>Demanda_Interna[[#This Row],[Mercado]]&amp;Demanda_Interna[[#This Row],[Periodo]]</f>
        <v>Mato Grosso do Sul1</v>
      </c>
      <c r="R586">
        <v>1110</v>
      </c>
      <c r="S586" t="str">
        <f>Demanda_Interna[[#This Row],[Mercado Estado]]&amp;Demanda_Interna[[#This Row],[Estado Silo]]</f>
        <v>MSMS</v>
      </c>
      <c r="T586" s="7">
        <f>Demanda_Interna[[#This Row],[ICMS]]*Demanda_Interna[[#This Row],[Coluna1]]</f>
        <v>1298.6999999999998</v>
      </c>
      <c r="U586" t="str">
        <f>INDEX(Produtor_Silo[],MATCH(Demanda_Interna[[#This Row],[Silo]],Produtor_Silo[destino],0),3)</f>
        <v>DOURADOS-MS</v>
      </c>
    </row>
    <row r="587" spans="1:21" x14ac:dyDescent="0.25">
      <c r="A587" t="s">
        <v>1662</v>
      </c>
      <c r="B587">
        <v>1</v>
      </c>
      <c r="C587">
        <v>1559639</v>
      </c>
      <c r="D587" t="s">
        <v>715</v>
      </c>
      <c r="E587" t="s">
        <v>629</v>
      </c>
      <c r="F587">
        <v>531778</v>
      </c>
      <c r="G587" s="7">
        <v>531.77800000000002</v>
      </c>
      <c r="H587" t="s">
        <v>718</v>
      </c>
      <c r="I587" s="11">
        <v>2.63E-4</v>
      </c>
      <c r="J587" s="7">
        <v>0.6</v>
      </c>
      <c r="K587" t="s">
        <v>1222</v>
      </c>
      <c r="L587">
        <f>INDEX(Val_Min_CO2[],MATCH(Demanda_Interna[[#This Row],[Variaveis Decisão Transporte Silo-Mercado]],Val_Min_CO2[Variável],0),2)</f>
        <v>794416</v>
      </c>
      <c r="M587">
        <f>INDEX(Val_min_Custo[],MATCH(Demanda_Interna[[#This Row],[Variaveis Decisão Transporte Silo-Mercado]],Val_min_Custo[Variável],0),2)</f>
        <v>0</v>
      </c>
      <c r="N587">
        <f>INDEX(ITERAC3[],MATCH(Demanda_Interna[[#This Row],[Variaveis Decisão Transporte Silo-Mercado]],ITERAC3[Variável],0),2)</f>
        <v>0</v>
      </c>
      <c r="O587">
        <f>INDEX(ITERAC6[],MATCH(Demanda_Interna[[#This Row],[Variaveis Decisão Transporte Silo-Mercado]],ITERAC6[Variável],0),2)</f>
        <v>0</v>
      </c>
      <c r="P587">
        <v>1.1200000000000001</v>
      </c>
      <c r="Q587" t="str">
        <f>Demanda_Interna[[#This Row],[Mercado]]&amp;Demanda_Interna[[#This Row],[Periodo]]</f>
        <v>Mato Grosso do Sul1</v>
      </c>
      <c r="R587">
        <v>1110</v>
      </c>
      <c r="S587" t="str">
        <f>Demanda_Interna[[#This Row],[Mercado Estado]]&amp;Demanda_Interna[[#This Row],[Estado Silo]]</f>
        <v>MSGO</v>
      </c>
      <c r="T587" s="7">
        <f>Demanda_Interna[[#This Row],[ICMS]]*Demanda_Interna[[#This Row],[Coluna1]]</f>
        <v>1243.2</v>
      </c>
      <c r="U587" t="str">
        <f>INDEX(Produtor_Silo[],MATCH(Demanda_Interna[[#This Row],[Silo]],Produtor_Silo[destino],0),3)</f>
        <v>JATAÍ-GO</v>
      </c>
    </row>
    <row r="588" spans="1:21" x14ac:dyDescent="0.25">
      <c r="A588" t="s">
        <v>1662</v>
      </c>
      <c r="B588">
        <v>1</v>
      </c>
      <c r="C588">
        <v>1559639</v>
      </c>
      <c r="D588" t="s">
        <v>715</v>
      </c>
      <c r="E588" t="s">
        <v>630</v>
      </c>
      <c r="F588">
        <v>531359</v>
      </c>
      <c r="G588" s="7">
        <v>531.35900000000004</v>
      </c>
      <c r="H588" t="s">
        <v>718</v>
      </c>
      <c r="I588" s="11">
        <v>2.63E-4</v>
      </c>
      <c r="J588" s="7">
        <v>0.6</v>
      </c>
      <c r="K588" t="s">
        <v>1238</v>
      </c>
      <c r="L588">
        <f>INDEX(Val_Min_CO2[],MATCH(Demanda_Interna[[#This Row],[Variaveis Decisão Transporte Silo-Mercado]],Val_Min_CO2[Variável],0),2)</f>
        <v>0</v>
      </c>
      <c r="M588">
        <f>INDEX(Val_min_Custo[],MATCH(Demanda_Interna[[#This Row],[Variaveis Decisão Transporte Silo-Mercado]],Val_min_Custo[Variável],0),2)</f>
        <v>0</v>
      </c>
      <c r="N588">
        <f>INDEX(ITERAC3[],MATCH(Demanda_Interna[[#This Row],[Variaveis Decisão Transporte Silo-Mercado]],ITERAC3[Variável],0),2)</f>
        <v>0</v>
      </c>
      <c r="O588">
        <f>INDEX(ITERAC6[],MATCH(Demanda_Interna[[#This Row],[Variaveis Decisão Transporte Silo-Mercado]],ITERAC6[Variável],0),2)</f>
        <v>0</v>
      </c>
      <c r="P588">
        <v>1.1200000000000001</v>
      </c>
      <c r="Q588" t="str">
        <f>Demanda_Interna[[#This Row],[Mercado]]&amp;Demanda_Interna[[#This Row],[Periodo]]</f>
        <v>Mato Grosso do Sul1</v>
      </c>
      <c r="R588">
        <v>1110</v>
      </c>
      <c r="S588" t="str">
        <f>Demanda_Interna[[#This Row],[Mercado Estado]]&amp;Demanda_Interna[[#This Row],[Estado Silo]]</f>
        <v>MSGO</v>
      </c>
      <c r="T588" s="7">
        <f>Demanda_Interna[[#This Row],[ICMS]]*Demanda_Interna[[#This Row],[Coluna1]]</f>
        <v>1243.2</v>
      </c>
      <c r="U588" t="str">
        <f>INDEX(Produtor_Silo[],MATCH(Demanda_Interna[[#This Row],[Silo]],Produtor_Silo[destino],0),3)</f>
        <v>JATAÍ-GO</v>
      </c>
    </row>
    <row r="589" spans="1:21" x14ac:dyDescent="0.25">
      <c r="A589" t="s">
        <v>1662</v>
      </c>
      <c r="B589">
        <v>1</v>
      </c>
      <c r="C589">
        <v>1559639</v>
      </c>
      <c r="D589" t="s">
        <v>715</v>
      </c>
      <c r="E589" t="s">
        <v>631</v>
      </c>
      <c r="F589">
        <v>528400</v>
      </c>
      <c r="G589" s="7">
        <v>528.4</v>
      </c>
      <c r="H589" t="s">
        <v>718</v>
      </c>
      <c r="I589" s="11">
        <v>2.63E-4</v>
      </c>
      <c r="J589" s="7">
        <v>0.6</v>
      </c>
      <c r="K589" t="s">
        <v>1254</v>
      </c>
      <c r="L589">
        <f>INDEX(Val_Min_CO2[],MATCH(Demanda_Interna[[#This Row],[Variaveis Decisão Transporte Silo-Mercado]],Val_Min_CO2[Variável],0),2)</f>
        <v>428207.5</v>
      </c>
      <c r="M589">
        <f>INDEX(Val_min_Custo[],MATCH(Demanda_Interna[[#This Row],[Variaveis Decisão Transporte Silo-Mercado]],Val_min_Custo[Variável],0),2)</f>
        <v>0</v>
      </c>
      <c r="N589">
        <f>INDEX(ITERAC3[],MATCH(Demanda_Interna[[#This Row],[Variaveis Decisão Transporte Silo-Mercado]],ITERAC3[Variável],0),2)</f>
        <v>0</v>
      </c>
      <c r="O589">
        <f>INDEX(ITERAC6[],MATCH(Demanda_Interna[[#This Row],[Variaveis Decisão Transporte Silo-Mercado]],ITERAC6[Variável],0),2)</f>
        <v>0</v>
      </c>
      <c r="P589">
        <v>1.1200000000000001</v>
      </c>
      <c r="Q589" t="str">
        <f>Demanda_Interna[[#This Row],[Mercado]]&amp;Demanda_Interna[[#This Row],[Periodo]]</f>
        <v>Mato Grosso do Sul1</v>
      </c>
      <c r="R589">
        <v>1110</v>
      </c>
      <c r="S589" t="str">
        <f>Demanda_Interna[[#This Row],[Mercado Estado]]&amp;Demanda_Interna[[#This Row],[Estado Silo]]</f>
        <v>MSGO</v>
      </c>
      <c r="T589" s="7">
        <f>Demanda_Interna[[#This Row],[ICMS]]*Demanda_Interna[[#This Row],[Coluna1]]</f>
        <v>1243.2</v>
      </c>
      <c r="U589" t="str">
        <f>INDEX(Produtor_Silo[],MATCH(Demanda_Interna[[#This Row],[Silo]],Produtor_Silo[destino],0),3)</f>
        <v>JATAÍ-GO</v>
      </c>
    </row>
    <row r="590" spans="1:21" x14ac:dyDescent="0.25">
      <c r="A590" t="s">
        <v>1662</v>
      </c>
      <c r="B590">
        <v>1</v>
      </c>
      <c r="C590">
        <v>1559639</v>
      </c>
      <c r="D590" t="s">
        <v>715</v>
      </c>
      <c r="E590" t="s">
        <v>638</v>
      </c>
      <c r="F590">
        <v>187786</v>
      </c>
      <c r="G590" s="7">
        <v>187.786</v>
      </c>
      <c r="H590" t="s">
        <v>715</v>
      </c>
      <c r="I590" s="11">
        <v>2.05E-4</v>
      </c>
      <c r="J590" s="7">
        <v>1</v>
      </c>
      <c r="K590" t="s">
        <v>1270</v>
      </c>
      <c r="L590">
        <f>INDEX(Val_Min_CO2[],MATCH(Demanda_Interna[[#This Row],[Variaveis Decisão Transporte Silo-Mercado]],Val_Min_CO2[Variável],0),2)</f>
        <v>0</v>
      </c>
      <c r="M590">
        <f>INDEX(Val_min_Custo[],MATCH(Demanda_Interna[[#This Row],[Variaveis Decisão Transporte Silo-Mercado]],Val_min_Custo[Variável],0),2)</f>
        <v>55076</v>
      </c>
      <c r="N590">
        <f>INDEX(ITERAC3[],MATCH(Demanda_Interna[[#This Row],[Variaveis Decisão Transporte Silo-Mercado]],ITERAC3[Variável],0),2)</f>
        <v>0</v>
      </c>
      <c r="O590">
        <f>INDEX(ITERAC6[],MATCH(Demanda_Interna[[#This Row],[Variaveis Decisão Transporte Silo-Mercado]],ITERAC6[Variável],0),2)</f>
        <v>55076</v>
      </c>
      <c r="P590">
        <v>1.17</v>
      </c>
      <c r="Q590" t="str">
        <f>Demanda_Interna[[#This Row],[Mercado]]&amp;Demanda_Interna[[#This Row],[Periodo]]</f>
        <v>Mato Grosso do Sul1</v>
      </c>
      <c r="R590">
        <v>1110</v>
      </c>
      <c r="S590" t="str">
        <f>Demanda_Interna[[#This Row],[Mercado Estado]]&amp;Demanda_Interna[[#This Row],[Estado Silo]]</f>
        <v>MSMS</v>
      </c>
      <c r="T590" s="7">
        <f>Demanda_Interna[[#This Row],[ICMS]]*Demanda_Interna[[#This Row],[Coluna1]]</f>
        <v>1298.6999999999998</v>
      </c>
      <c r="U590" t="str">
        <f>INDEX(Produtor_Silo[],MATCH(Demanda_Interna[[#This Row],[Silo]],Produtor_Silo[destino],0),3)</f>
        <v>MARACAJU-MS</v>
      </c>
    </row>
    <row r="591" spans="1:21" x14ac:dyDescent="0.25">
      <c r="A591" t="s">
        <v>1662</v>
      </c>
      <c r="B591">
        <v>1</v>
      </c>
      <c r="C591">
        <v>1559639</v>
      </c>
      <c r="D591" t="s">
        <v>715</v>
      </c>
      <c r="E591" t="s">
        <v>639</v>
      </c>
      <c r="F591">
        <v>189196</v>
      </c>
      <c r="G591" s="7">
        <v>189.196</v>
      </c>
      <c r="H591" t="s">
        <v>715</v>
      </c>
      <c r="I591" s="11">
        <v>2.05E-4</v>
      </c>
      <c r="J591" s="7">
        <v>1</v>
      </c>
      <c r="K591" t="s">
        <v>1286</v>
      </c>
      <c r="L591">
        <f>INDEX(Val_Min_CO2[],MATCH(Demanda_Interna[[#This Row],[Variaveis Decisão Transporte Silo-Mercado]],Val_Min_CO2[Variável],0),2)</f>
        <v>337015.5</v>
      </c>
      <c r="M591">
        <f>INDEX(Val_min_Custo[],MATCH(Demanda_Interna[[#This Row],[Variaveis Decisão Transporte Silo-Mercado]],Val_min_Custo[Variável],0),2)</f>
        <v>0</v>
      </c>
      <c r="N591">
        <f>INDEX(ITERAC3[],MATCH(Demanda_Interna[[#This Row],[Variaveis Decisão Transporte Silo-Mercado]],ITERAC3[Variável],0),2)</f>
        <v>561456</v>
      </c>
      <c r="O591">
        <f>INDEX(ITERAC6[],MATCH(Demanda_Interna[[#This Row],[Variaveis Decisão Transporte Silo-Mercado]],ITERAC6[Variável],0),2)</f>
        <v>0</v>
      </c>
      <c r="P591">
        <v>1.17</v>
      </c>
      <c r="Q591" t="str">
        <f>Demanda_Interna[[#This Row],[Mercado]]&amp;Demanda_Interna[[#This Row],[Periodo]]</f>
        <v>Mato Grosso do Sul1</v>
      </c>
      <c r="R591">
        <v>1110</v>
      </c>
      <c r="S591" t="str">
        <f>Demanda_Interna[[#This Row],[Mercado Estado]]&amp;Demanda_Interna[[#This Row],[Estado Silo]]</f>
        <v>MSMS</v>
      </c>
      <c r="T591" s="7">
        <f>Demanda_Interna[[#This Row],[ICMS]]*Demanda_Interna[[#This Row],[Coluna1]]</f>
        <v>1298.6999999999998</v>
      </c>
      <c r="U591" t="str">
        <f>INDEX(Produtor_Silo[],MATCH(Demanda_Interna[[#This Row],[Silo]],Produtor_Silo[destino],0),3)</f>
        <v>MARACAJU-MS</v>
      </c>
    </row>
    <row r="592" spans="1:21" x14ac:dyDescent="0.25">
      <c r="A592" t="s">
        <v>1662</v>
      </c>
      <c r="B592">
        <v>1</v>
      </c>
      <c r="C592">
        <v>1559639</v>
      </c>
      <c r="D592" t="s">
        <v>715</v>
      </c>
      <c r="E592" t="s">
        <v>640</v>
      </c>
      <c r="F592">
        <v>156281</v>
      </c>
      <c r="G592" s="7">
        <v>156.28100000000001</v>
      </c>
      <c r="H592" t="s">
        <v>715</v>
      </c>
      <c r="I592" s="11">
        <v>2.05E-4</v>
      </c>
      <c r="J592" s="7">
        <v>1</v>
      </c>
      <c r="K592" t="s">
        <v>1302</v>
      </c>
      <c r="L592">
        <f>INDEX(Val_Min_CO2[],MATCH(Demanda_Interna[[#This Row],[Variaveis Decisão Transporte Silo-Mercado]],Val_Min_CO2[Variável],0),2)</f>
        <v>0</v>
      </c>
      <c r="M592">
        <f>INDEX(Val_min_Custo[],MATCH(Demanda_Interna[[#This Row],[Variaveis Decisão Transporte Silo-Mercado]],Val_min_Custo[Variável],0),2)</f>
        <v>463960</v>
      </c>
      <c r="N592">
        <f>INDEX(ITERAC3[],MATCH(Demanda_Interna[[#This Row],[Variaveis Decisão Transporte Silo-Mercado]],ITERAC3[Variável],0),2)</f>
        <v>0</v>
      </c>
      <c r="O592">
        <f>INDEX(ITERAC6[],MATCH(Demanda_Interna[[#This Row],[Variaveis Decisão Transporte Silo-Mercado]],ITERAC6[Variável],0),2)</f>
        <v>463960</v>
      </c>
      <c r="P592">
        <v>1.17</v>
      </c>
      <c r="Q592" t="str">
        <f>Demanda_Interna[[#This Row],[Mercado]]&amp;Demanda_Interna[[#This Row],[Periodo]]</f>
        <v>Mato Grosso do Sul1</v>
      </c>
      <c r="R592">
        <v>1110</v>
      </c>
      <c r="S592" t="str">
        <f>Demanda_Interna[[#This Row],[Mercado Estado]]&amp;Demanda_Interna[[#This Row],[Estado Silo]]</f>
        <v>MSMS</v>
      </c>
      <c r="T592" s="7">
        <f>Demanda_Interna[[#This Row],[ICMS]]*Demanda_Interna[[#This Row],[Coluna1]]</f>
        <v>1298.6999999999998</v>
      </c>
      <c r="U592" t="str">
        <f>INDEX(Produtor_Silo[],MATCH(Demanda_Interna[[#This Row],[Silo]],Produtor_Silo[destino],0),3)</f>
        <v>MARACAJU-MS</v>
      </c>
    </row>
    <row r="593" spans="1:21" x14ac:dyDescent="0.25">
      <c r="A593" t="s">
        <v>1662</v>
      </c>
      <c r="B593">
        <v>1</v>
      </c>
      <c r="C593">
        <v>1559639</v>
      </c>
      <c r="D593" t="s">
        <v>715</v>
      </c>
      <c r="E593" t="s">
        <v>620</v>
      </c>
      <c r="F593">
        <v>953779</v>
      </c>
      <c r="G593" s="7">
        <v>953.779</v>
      </c>
      <c r="H593" t="s">
        <v>705</v>
      </c>
      <c r="I593" s="11">
        <v>2.63E-4</v>
      </c>
      <c r="J593" s="7">
        <v>0.6</v>
      </c>
      <c r="K593" t="s">
        <v>1318</v>
      </c>
      <c r="L593">
        <f>INDEX(Val_Min_CO2[],MATCH(Demanda_Interna[[#This Row],[Variaveis Decisão Transporte Silo-Mercado]],Val_Min_CO2[Variável],0),2)</f>
        <v>0</v>
      </c>
      <c r="M593">
        <f>INDEX(Val_min_Custo[],MATCH(Demanda_Interna[[#This Row],[Variaveis Decisão Transporte Silo-Mercado]],Val_min_Custo[Variável],0),2)</f>
        <v>0</v>
      </c>
      <c r="N593">
        <f>INDEX(ITERAC3[],MATCH(Demanda_Interna[[#This Row],[Variaveis Decisão Transporte Silo-Mercado]],ITERAC3[Variável],0),2)</f>
        <v>0</v>
      </c>
      <c r="O593">
        <f>INDEX(ITERAC6[],MATCH(Demanda_Interna[[#This Row],[Variaveis Decisão Transporte Silo-Mercado]],ITERAC6[Variável],0),2)</f>
        <v>0</v>
      </c>
      <c r="P593">
        <v>1.1200000000000001</v>
      </c>
      <c r="Q593" t="str">
        <f>Demanda_Interna[[#This Row],[Mercado]]&amp;Demanda_Interna[[#This Row],[Periodo]]</f>
        <v>Mato Grosso do Sul1</v>
      </c>
      <c r="R593">
        <v>1110</v>
      </c>
      <c r="S593" t="str">
        <f>Demanda_Interna[[#This Row],[Mercado Estado]]&amp;Demanda_Interna[[#This Row],[Estado Silo]]</f>
        <v>MSMT</v>
      </c>
      <c r="T593" s="7">
        <f>Demanda_Interna[[#This Row],[ICMS]]*Demanda_Interna[[#This Row],[Coluna1]]</f>
        <v>1243.2</v>
      </c>
      <c r="U593" t="str">
        <f>INDEX(Produtor_Silo[],MATCH(Demanda_Interna[[#This Row],[Silo]],Produtor_Silo[destino],0),3)</f>
        <v>NOVA MUTUM-MT</v>
      </c>
    </row>
    <row r="594" spans="1:21" x14ac:dyDescent="0.25">
      <c r="A594" t="s">
        <v>1662</v>
      </c>
      <c r="B594">
        <v>1</v>
      </c>
      <c r="C594">
        <v>1559639</v>
      </c>
      <c r="D594" t="s">
        <v>715</v>
      </c>
      <c r="E594" t="s">
        <v>621</v>
      </c>
      <c r="F594">
        <v>955769</v>
      </c>
      <c r="G594" s="7">
        <v>955.76900000000001</v>
      </c>
      <c r="H594" t="s">
        <v>705</v>
      </c>
      <c r="I594" s="11">
        <v>2.63E-4</v>
      </c>
      <c r="J594" s="7">
        <v>0.6</v>
      </c>
      <c r="K594" t="s">
        <v>1334</v>
      </c>
      <c r="L594">
        <f>INDEX(Val_Min_CO2[],MATCH(Demanda_Interna[[#This Row],[Variaveis Decisão Transporte Silo-Mercado]],Val_Min_CO2[Variável],0),2)</f>
        <v>0</v>
      </c>
      <c r="M594">
        <f>INDEX(Val_min_Custo[],MATCH(Demanda_Interna[[#This Row],[Variaveis Decisão Transporte Silo-Mercado]],Val_min_Custo[Variável],0),2)</f>
        <v>0</v>
      </c>
      <c r="N594">
        <f>INDEX(ITERAC3[],MATCH(Demanda_Interna[[#This Row],[Variaveis Decisão Transporte Silo-Mercado]],ITERAC3[Variável],0),2)</f>
        <v>0</v>
      </c>
      <c r="O594">
        <f>INDEX(ITERAC6[],MATCH(Demanda_Interna[[#This Row],[Variaveis Decisão Transporte Silo-Mercado]],ITERAC6[Variável],0),2)</f>
        <v>0</v>
      </c>
      <c r="P594">
        <v>1.1200000000000001</v>
      </c>
      <c r="Q594" t="str">
        <f>Demanda_Interna[[#This Row],[Mercado]]&amp;Demanda_Interna[[#This Row],[Periodo]]</f>
        <v>Mato Grosso do Sul1</v>
      </c>
      <c r="R594">
        <v>1110</v>
      </c>
      <c r="S594" t="str">
        <f>Demanda_Interna[[#This Row],[Mercado Estado]]&amp;Demanda_Interna[[#This Row],[Estado Silo]]</f>
        <v>MSMT</v>
      </c>
      <c r="T594" s="7">
        <f>Demanda_Interna[[#This Row],[ICMS]]*Demanda_Interna[[#This Row],[Coluna1]]</f>
        <v>1243.2</v>
      </c>
      <c r="U594" t="str">
        <f>INDEX(Produtor_Silo[],MATCH(Demanda_Interna[[#This Row],[Silo]],Produtor_Silo[destino],0),3)</f>
        <v>NOVA MUTUM-MT</v>
      </c>
    </row>
    <row r="595" spans="1:21" x14ac:dyDescent="0.25">
      <c r="A595" t="s">
        <v>1662</v>
      </c>
      <c r="B595">
        <v>1</v>
      </c>
      <c r="C595">
        <v>1559639</v>
      </c>
      <c r="D595" t="s">
        <v>715</v>
      </c>
      <c r="E595" t="s">
        <v>622</v>
      </c>
      <c r="F595">
        <v>961312</v>
      </c>
      <c r="G595" s="7">
        <v>961.31200000000001</v>
      </c>
      <c r="H595" t="s">
        <v>705</v>
      </c>
      <c r="I595" s="11">
        <v>2.63E-4</v>
      </c>
      <c r="J595" s="7">
        <v>0.6</v>
      </c>
      <c r="K595" t="s">
        <v>1350</v>
      </c>
      <c r="L595">
        <f>INDEX(Val_Min_CO2[],MATCH(Demanda_Interna[[#This Row],[Variaveis Decisão Transporte Silo-Mercado]],Val_Min_CO2[Variável],0),2)</f>
        <v>0</v>
      </c>
      <c r="M595">
        <f>INDEX(Val_min_Custo[],MATCH(Demanda_Interna[[#This Row],[Variaveis Decisão Transporte Silo-Mercado]],Val_min_Custo[Variável],0),2)</f>
        <v>0</v>
      </c>
      <c r="N595">
        <f>INDEX(ITERAC3[],MATCH(Demanda_Interna[[#This Row],[Variaveis Decisão Transporte Silo-Mercado]],ITERAC3[Variável],0),2)</f>
        <v>0</v>
      </c>
      <c r="O595">
        <f>INDEX(ITERAC6[],MATCH(Demanda_Interna[[#This Row],[Variaveis Decisão Transporte Silo-Mercado]],ITERAC6[Variável],0),2)</f>
        <v>0</v>
      </c>
      <c r="P595">
        <v>1.1200000000000001</v>
      </c>
      <c r="Q595" t="str">
        <f>Demanda_Interna[[#This Row],[Mercado]]&amp;Demanda_Interna[[#This Row],[Periodo]]</f>
        <v>Mato Grosso do Sul1</v>
      </c>
      <c r="R595">
        <v>1110</v>
      </c>
      <c r="S595" t="str">
        <f>Demanda_Interna[[#This Row],[Mercado Estado]]&amp;Demanda_Interna[[#This Row],[Estado Silo]]</f>
        <v>MSMT</v>
      </c>
      <c r="T595" s="7">
        <f>Demanda_Interna[[#This Row],[ICMS]]*Demanda_Interna[[#This Row],[Coluna1]]</f>
        <v>1243.2</v>
      </c>
      <c r="U595" t="str">
        <f>INDEX(Produtor_Silo[],MATCH(Demanda_Interna[[#This Row],[Silo]],Produtor_Silo[destino],0),3)</f>
        <v>NOVA MUTUM-MT</v>
      </c>
    </row>
    <row r="596" spans="1:21" x14ac:dyDescent="0.25">
      <c r="A596" t="s">
        <v>1662</v>
      </c>
      <c r="B596">
        <v>1</v>
      </c>
      <c r="C596">
        <v>1559639</v>
      </c>
      <c r="D596" t="s">
        <v>715</v>
      </c>
      <c r="E596" t="s">
        <v>623</v>
      </c>
      <c r="F596">
        <v>1000847</v>
      </c>
      <c r="G596" s="7">
        <v>1000.847</v>
      </c>
      <c r="H596" t="s">
        <v>705</v>
      </c>
      <c r="I596" s="11">
        <v>2.63E-4</v>
      </c>
      <c r="J596" s="7">
        <v>0.6</v>
      </c>
      <c r="K596" t="s">
        <v>1366</v>
      </c>
      <c r="L596">
        <f>INDEX(Val_Min_CO2[],MATCH(Demanda_Interna[[#This Row],[Variaveis Decisão Transporte Silo-Mercado]],Val_Min_CO2[Variável],0),2)</f>
        <v>0</v>
      </c>
      <c r="M596">
        <f>INDEX(Val_min_Custo[],MATCH(Demanda_Interna[[#This Row],[Variaveis Decisão Transporte Silo-Mercado]],Val_min_Custo[Variável],0),2)</f>
        <v>0</v>
      </c>
      <c r="N596">
        <f>INDEX(ITERAC3[],MATCH(Demanda_Interna[[#This Row],[Variaveis Decisão Transporte Silo-Mercado]],ITERAC3[Variável],0),2)</f>
        <v>0</v>
      </c>
      <c r="O596">
        <f>INDEX(ITERAC6[],MATCH(Demanda_Interna[[#This Row],[Variaveis Decisão Transporte Silo-Mercado]],ITERAC6[Variável],0),2)</f>
        <v>0</v>
      </c>
      <c r="P596">
        <v>1.1200000000000001</v>
      </c>
      <c r="Q596" t="str">
        <f>Demanda_Interna[[#This Row],[Mercado]]&amp;Demanda_Interna[[#This Row],[Periodo]]</f>
        <v>Mato Grosso do Sul1</v>
      </c>
      <c r="R596">
        <v>1110</v>
      </c>
      <c r="S596" t="str">
        <f>Demanda_Interna[[#This Row],[Mercado Estado]]&amp;Demanda_Interna[[#This Row],[Estado Silo]]</f>
        <v>MSMT</v>
      </c>
      <c r="T596" s="7">
        <f>Demanda_Interna[[#This Row],[ICMS]]*Demanda_Interna[[#This Row],[Coluna1]]</f>
        <v>1243.2</v>
      </c>
      <c r="U596" t="str">
        <f>INDEX(Produtor_Silo[],MATCH(Demanda_Interna[[#This Row],[Silo]],Produtor_Silo[destino],0),3)</f>
        <v>NOVA UBIRATÃ-MT</v>
      </c>
    </row>
    <row r="597" spans="1:21" x14ac:dyDescent="0.25">
      <c r="A597" t="s">
        <v>1662</v>
      </c>
      <c r="B597">
        <v>1</v>
      </c>
      <c r="C597">
        <v>1559639</v>
      </c>
      <c r="D597" t="s">
        <v>715</v>
      </c>
      <c r="E597" t="s">
        <v>624</v>
      </c>
      <c r="F597">
        <v>971417</v>
      </c>
      <c r="G597" s="7">
        <v>971.41700000000003</v>
      </c>
      <c r="H597" t="s">
        <v>705</v>
      </c>
      <c r="I597" s="11">
        <v>2.63E-4</v>
      </c>
      <c r="J597" s="7">
        <v>0.6</v>
      </c>
      <c r="K597" t="s">
        <v>1382</v>
      </c>
      <c r="L597">
        <f>INDEX(Val_Min_CO2[],MATCH(Demanda_Interna[[#This Row],[Variaveis Decisão Transporte Silo-Mercado]],Val_Min_CO2[Variável],0),2)</f>
        <v>0</v>
      </c>
      <c r="M597">
        <f>INDEX(Val_min_Custo[],MATCH(Demanda_Interna[[#This Row],[Variaveis Decisão Transporte Silo-Mercado]],Val_min_Custo[Variável],0),2)</f>
        <v>0</v>
      </c>
      <c r="N597">
        <f>INDEX(ITERAC3[],MATCH(Demanda_Interna[[#This Row],[Variaveis Decisão Transporte Silo-Mercado]],ITERAC3[Variável],0),2)</f>
        <v>0</v>
      </c>
      <c r="O597">
        <f>INDEX(ITERAC6[],MATCH(Demanda_Interna[[#This Row],[Variaveis Decisão Transporte Silo-Mercado]],ITERAC6[Variável],0),2)</f>
        <v>0</v>
      </c>
      <c r="P597">
        <v>1.1200000000000001</v>
      </c>
      <c r="Q597" t="str">
        <f>Demanda_Interna[[#This Row],[Mercado]]&amp;Demanda_Interna[[#This Row],[Periodo]]</f>
        <v>Mato Grosso do Sul1</v>
      </c>
      <c r="R597">
        <v>1110</v>
      </c>
      <c r="S597" t="str">
        <f>Demanda_Interna[[#This Row],[Mercado Estado]]&amp;Demanda_Interna[[#This Row],[Estado Silo]]</f>
        <v>MSMT</v>
      </c>
      <c r="T597" s="7">
        <f>Demanda_Interna[[#This Row],[ICMS]]*Demanda_Interna[[#This Row],[Coluna1]]</f>
        <v>1243.2</v>
      </c>
      <c r="U597" t="str">
        <f>INDEX(Produtor_Silo[],MATCH(Demanda_Interna[[#This Row],[Silo]],Produtor_Silo[destino],0),3)</f>
        <v>NOVA UBIRATÃ-MT</v>
      </c>
    </row>
    <row r="598" spans="1:21" x14ac:dyDescent="0.25">
      <c r="A598" t="s">
        <v>1662</v>
      </c>
      <c r="B598">
        <v>1</v>
      </c>
      <c r="C598">
        <v>1559639</v>
      </c>
      <c r="D598" t="s">
        <v>715</v>
      </c>
      <c r="E598" t="s">
        <v>625</v>
      </c>
      <c r="F598">
        <v>1006598</v>
      </c>
      <c r="G598" s="7">
        <v>1006.598</v>
      </c>
      <c r="H598" t="s">
        <v>705</v>
      </c>
      <c r="I598" s="11">
        <v>2.63E-4</v>
      </c>
      <c r="J598" s="7">
        <v>0.6</v>
      </c>
      <c r="K598" t="s">
        <v>1398</v>
      </c>
      <c r="L598">
        <f>INDEX(Val_Min_CO2[],MATCH(Demanda_Interna[[#This Row],[Variaveis Decisão Transporte Silo-Mercado]],Val_Min_CO2[Variável],0),2)</f>
        <v>0</v>
      </c>
      <c r="M598">
        <f>INDEX(Val_min_Custo[],MATCH(Demanda_Interna[[#This Row],[Variaveis Decisão Transporte Silo-Mercado]],Val_min_Custo[Variável],0),2)</f>
        <v>0</v>
      </c>
      <c r="N598">
        <f>INDEX(ITERAC3[],MATCH(Demanda_Interna[[#This Row],[Variaveis Decisão Transporte Silo-Mercado]],ITERAC3[Variável],0),2)</f>
        <v>0</v>
      </c>
      <c r="O598">
        <f>INDEX(ITERAC6[],MATCH(Demanda_Interna[[#This Row],[Variaveis Decisão Transporte Silo-Mercado]],ITERAC6[Variável],0),2)</f>
        <v>0</v>
      </c>
      <c r="P598">
        <v>1.1200000000000001</v>
      </c>
      <c r="Q598" t="str">
        <f>Demanda_Interna[[#This Row],[Mercado]]&amp;Demanda_Interna[[#This Row],[Periodo]]</f>
        <v>Mato Grosso do Sul1</v>
      </c>
      <c r="R598">
        <v>1110</v>
      </c>
      <c r="S598" t="str">
        <f>Demanda_Interna[[#This Row],[Mercado Estado]]&amp;Demanda_Interna[[#This Row],[Estado Silo]]</f>
        <v>MSMT</v>
      </c>
      <c r="T598" s="7">
        <f>Demanda_Interna[[#This Row],[ICMS]]*Demanda_Interna[[#This Row],[Coluna1]]</f>
        <v>1243.2</v>
      </c>
      <c r="U598" t="str">
        <f>INDEX(Produtor_Silo[],MATCH(Demanda_Interna[[#This Row],[Silo]],Produtor_Silo[destino],0),3)</f>
        <v>NOVA UBIRATÃ-MT</v>
      </c>
    </row>
    <row r="599" spans="1:21" x14ac:dyDescent="0.25">
      <c r="A599" t="s">
        <v>1662</v>
      </c>
      <c r="B599">
        <v>1</v>
      </c>
      <c r="C599">
        <v>1559639</v>
      </c>
      <c r="D599" t="s">
        <v>715</v>
      </c>
      <c r="E599" t="s">
        <v>641</v>
      </c>
      <c r="F599">
        <v>969112</v>
      </c>
      <c r="G599" s="7">
        <v>969.11199999999997</v>
      </c>
      <c r="H599" t="s">
        <v>720</v>
      </c>
      <c r="I599" s="11">
        <v>2.63E-4</v>
      </c>
      <c r="J599" s="7">
        <v>0.6</v>
      </c>
      <c r="K599" t="s">
        <v>1414</v>
      </c>
      <c r="L599">
        <f>INDEX(Val_Min_CO2[],MATCH(Demanda_Interna[[#This Row],[Variaveis Decisão Transporte Silo-Mercado]],Val_Min_CO2[Variável],0),2)</f>
        <v>0</v>
      </c>
      <c r="M599">
        <f>INDEX(Val_min_Custo[],MATCH(Demanda_Interna[[#This Row],[Variaveis Decisão Transporte Silo-Mercado]],Val_min_Custo[Variável],0),2)</f>
        <v>0</v>
      </c>
      <c r="N599">
        <f>INDEX(ITERAC3[],MATCH(Demanda_Interna[[#This Row],[Variaveis Decisão Transporte Silo-Mercado]],ITERAC3[Variável],0),2)</f>
        <v>0</v>
      </c>
      <c r="O599">
        <f>INDEX(ITERAC6[],MATCH(Demanda_Interna[[#This Row],[Variaveis Decisão Transporte Silo-Mercado]],ITERAC6[Variável],0),2)</f>
        <v>0</v>
      </c>
      <c r="P599">
        <v>1.1200000000000001</v>
      </c>
      <c r="Q599" t="str">
        <f>Demanda_Interna[[#This Row],[Mercado]]&amp;Demanda_Interna[[#This Row],[Periodo]]</f>
        <v>Mato Grosso do Sul1</v>
      </c>
      <c r="R599">
        <v>1110</v>
      </c>
      <c r="S599" t="str">
        <f>Demanda_Interna[[#This Row],[Mercado Estado]]&amp;Demanda_Interna[[#This Row],[Estado Silo]]</f>
        <v>MSMG</v>
      </c>
      <c r="T599" s="7">
        <f>Demanda_Interna[[#This Row],[ICMS]]*Demanda_Interna[[#This Row],[Coluna1]]</f>
        <v>1243.2</v>
      </c>
      <c r="U599" t="str">
        <f>INDEX(Produtor_Silo[],MATCH(Demanda_Interna[[#This Row],[Silo]],Produtor_Silo[destino],0),3)</f>
        <v>PATOS DE MINAS-MG</v>
      </c>
    </row>
    <row r="600" spans="1:21" x14ac:dyDescent="0.25">
      <c r="A600" t="s">
        <v>1662</v>
      </c>
      <c r="B600">
        <v>1</v>
      </c>
      <c r="C600">
        <v>1559639</v>
      </c>
      <c r="D600" t="s">
        <v>715</v>
      </c>
      <c r="E600" t="s">
        <v>642</v>
      </c>
      <c r="F600">
        <v>959006</v>
      </c>
      <c r="G600" s="7">
        <v>959.00599999999997</v>
      </c>
      <c r="H600" t="s">
        <v>720</v>
      </c>
      <c r="I600" s="11">
        <v>2.63E-4</v>
      </c>
      <c r="J600" s="7">
        <v>0.6</v>
      </c>
      <c r="K600" t="s">
        <v>1430</v>
      </c>
      <c r="L600">
        <f>INDEX(Val_Min_CO2[],MATCH(Demanda_Interna[[#This Row],[Variaveis Decisão Transporte Silo-Mercado]],Val_Min_CO2[Variável],0),2)</f>
        <v>0</v>
      </c>
      <c r="M600">
        <f>INDEX(Val_min_Custo[],MATCH(Demanda_Interna[[#This Row],[Variaveis Decisão Transporte Silo-Mercado]],Val_min_Custo[Variável],0),2)</f>
        <v>0</v>
      </c>
      <c r="N600">
        <f>INDEX(ITERAC3[],MATCH(Demanda_Interna[[#This Row],[Variaveis Decisão Transporte Silo-Mercado]],ITERAC3[Variável],0),2)</f>
        <v>0</v>
      </c>
      <c r="O600">
        <f>INDEX(ITERAC6[],MATCH(Demanda_Interna[[#This Row],[Variaveis Decisão Transporte Silo-Mercado]],ITERAC6[Variável],0),2)</f>
        <v>0</v>
      </c>
      <c r="P600">
        <v>1.1200000000000001</v>
      </c>
      <c r="Q600" t="str">
        <f>Demanda_Interna[[#This Row],[Mercado]]&amp;Demanda_Interna[[#This Row],[Periodo]]</f>
        <v>Mato Grosso do Sul1</v>
      </c>
      <c r="R600">
        <v>1110</v>
      </c>
      <c r="S600" t="str">
        <f>Demanda_Interna[[#This Row],[Mercado Estado]]&amp;Demanda_Interna[[#This Row],[Estado Silo]]</f>
        <v>MSMG</v>
      </c>
      <c r="T600" s="7">
        <f>Demanda_Interna[[#This Row],[ICMS]]*Demanda_Interna[[#This Row],[Coluna1]]</f>
        <v>1243.2</v>
      </c>
      <c r="U600" t="str">
        <f>INDEX(Produtor_Silo[],MATCH(Demanda_Interna[[#This Row],[Silo]],Produtor_Silo[destino],0),3)</f>
        <v>PATOS DE MINAS-MG</v>
      </c>
    </row>
    <row r="601" spans="1:21" x14ac:dyDescent="0.25">
      <c r="A601" t="s">
        <v>1662</v>
      </c>
      <c r="B601">
        <v>1</v>
      </c>
      <c r="C601">
        <v>1559639</v>
      </c>
      <c r="D601" t="s">
        <v>715</v>
      </c>
      <c r="E601" t="s">
        <v>643</v>
      </c>
      <c r="F601">
        <v>996651</v>
      </c>
      <c r="G601" s="7">
        <v>996.65099999999995</v>
      </c>
      <c r="H601" t="s">
        <v>720</v>
      </c>
      <c r="I601" s="11">
        <v>2.63E-4</v>
      </c>
      <c r="J601" s="7">
        <v>0.6</v>
      </c>
      <c r="K601" t="s">
        <v>1446</v>
      </c>
      <c r="L601">
        <f>INDEX(Val_Min_CO2[],MATCH(Demanda_Interna[[#This Row],[Variaveis Decisão Transporte Silo-Mercado]],Val_Min_CO2[Variável],0),2)</f>
        <v>0</v>
      </c>
      <c r="M601">
        <f>INDEX(Val_min_Custo[],MATCH(Demanda_Interna[[#This Row],[Variaveis Decisão Transporte Silo-Mercado]],Val_min_Custo[Variável],0),2)</f>
        <v>0</v>
      </c>
      <c r="N601">
        <f>INDEX(ITERAC3[],MATCH(Demanda_Interna[[#This Row],[Variaveis Decisão Transporte Silo-Mercado]],ITERAC3[Variável],0),2)</f>
        <v>0</v>
      </c>
      <c r="O601">
        <f>INDEX(ITERAC6[],MATCH(Demanda_Interna[[#This Row],[Variaveis Decisão Transporte Silo-Mercado]],ITERAC6[Variável],0),2)</f>
        <v>0</v>
      </c>
      <c r="P601">
        <v>1.1200000000000001</v>
      </c>
      <c r="Q601" t="str">
        <f>Demanda_Interna[[#This Row],[Mercado]]&amp;Demanda_Interna[[#This Row],[Periodo]]</f>
        <v>Mato Grosso do Sul1</v>
      </c>
      <c r="R601">
        <v>1110</v>
      </c>
      <c r="S601" t="str">
        <f>Demanda_Interna[[#This Row],[Mercado Estado]]&amp;Demanda_Interna[[#This Row],[Estado Silo]]</f>
        <v>MSMG</v>
      </c>
      <c r="T601" s="7">
        <f>Demanda_Interna[[#This Row],[ICMS]]*Demanda_Interna[[#This Row],[Coluna1]]</f>
        <v>1243.2</v>
      </c>
      <c r="U601" t="str">
        <f>INDEX(Produtor_Silo[],MATCH(Demanda_Interna[[#This Row],[Silo]],Produtor_Silo[destino],0),3)</f>
        <v>PATOS DE MINAS-MG</v>
      </c>
    </row>
    <row r="602" spans="1:21" x14ac:dyDescent="0.25">
      <c r="A602" t="s">
        <v>1662</v>
      </c>
      <c r="B602">
        <v>1</v>
      </c>
      <c r="C602">
        <v>1559639</v>
      </c>
      <c r="D602" t="s">
        <v>715</v>
      </c>
      <c r="E602" t="s">
        <v>632</v>
      </c>
      <c r="F602">
        <v>606159</v>
      </c>
      <c r="G602" s="7">
        <v>606.15899999999999</v>
      </c>
      <c r="H602" t="s">
        <v>718</v>
      </c>
      <c r="I602" s="11">
        <v>2.63E-4</v>
      </c>
      <c r="J602" s="7">
        <v>0.6</v>
      </c>
      <c r="K602" t="s">
        <v>1462</v>
      </c>
      <c r="L602">
        <f>INDEX(Val_Min_CO2[],MATCH(Demanda_Interna[[#This Row],[Variaveis Decisão Transporte Silo-Mercado]],Val_Min_CO2[Variável],0),2)</f>
        <v>0</v>
      </c>
      <c r="M602">
        <f>INDEX(Val_min_Custo[],MATCH(Demanda_Interna[[#This Row],[Variaveis Decisão Transporte Silo-Mercado]],Val_min_Custo[Variável],0),2)</f>
        <v>0</v>
      </c>
      <c r="N602">
        <f>INDEX(ITERAC3[],MATCH(Demanda_Interna[[#This Row],[Variaveis Decisão Transporte Silo-Mercado]],ITERAC3[Variável],0),2)</f>
        <v>0</v>
      </c>
      <c r="O602">
        <f>INDEX(ITERAC6[],MATCH(Demanda_Interna[[#This Row],[Variaveis Decisão Transporte Silo-Mercado]],ITERAC6[Variável],0),2)</f>
        <v>0</v>
      </c>
      <c r="P602">
        <v>1.1200000000000001</v>
      </c>
      <c r="Q602" t="str">
        <f>Demanda_Interna[[#This Row],[Mercado]]&amp;Demanda_Interna[[#This Row],[Periodo]]</f>
        <v>Mato Grosso do Sul1</v>
      </c>
      <c r="R602">
        <v>1110</v>
      </c>
      <c r="S602" t="str">
        <f>Demanda_Interna[[#This Row],[Mercado Estado]]&amp;Demanda_Interna[[#This Row],[Estado Silo]]</f>
        <v>MSGO</v>
      </c>
      <c r="T602" s="7">
        <f>Demanda_Interna[[#This Row],[ICMS]]*Demanda_Interna[[#This Row],[Coluna1]]</f>
        <v>1243.2</v>
      </c>
      <c r="U602" t="str">
        <f>INDEX(Produtor_Silo[],MATCH(Demanda_Interna[[#This Row],[Silo]],Produtor_Silo[destino],0),3)</f>
        <v>RIO VERDE-GO</v>
      </c>
    </row>
    <row r="603" spans="1:21" x14ac:dyDescent="0.25">
      <c r="A603" t="s">
        <v>1662</v>
      </c>
      <c r="B603">
        <v>1</v>
      </c>
      <c r="C603">
        <v>1559639</v>
      </c>
      <c r="D603" t="s">
        <v>715</v>
      </c>
      <c r="E603" t="s">
        <v>633</v>
      </c>
      <c r="F603">
        <v>605589</v>
      </c>
      <c r="G603" s="7">
        <v>605.58900000000006</v>
      </c>
      <c r="H603" t="s">
        <v>718</v>
      </c>
      <c r="I603" s="11">
        <v>2.63E-4</v>
      </c>
      <c r="J603" s="7">
        <v>0.6</v>
      </c>
      <c r="K603" t="s">
        <v>1478</v>
      </c>
      <c r="L603">
        <f>INDEX(Val_Min_CO2[],MATCH(Demanda_Interna[[#This Row],[Variaveis Decisão Transporte Silo-Mercado]],Val_Min_CO2[Variável],0),2)</f>
        <v>0</v>
      </c>
      <c r="M603">
        <f>INDEX(Val_min_Custo[],MATCH(Demanda_Interna[[#This Row],[Variaveis Decisão Transporte Silo-Mercado]],Val_min_Custo[Variável],0),2)</f>
        <v>0</v>
      </c>
      <c r="N603">
        <f>INDEX(ITERAC3[],MATCH(Demanda_Interna[[#This Row],[Variaveis Decisão Transporte Silo-Mercado]],ITERAC3[Variável],0),2)</f>
        <v>0</v>
      </c>
      <c r="O603">
        <f>INDEX(ITERAC6[],MATCH(Demanda_Interna[[#This Row],[Variaveis Decisão Transporte Silo-Mercado]],ITERAC6[Variável],0),2)</f>
        <v>0</v>
      </c>
      <c r="P603">
        <v>1.1200000000000001</v>
      </c>
      <c r="Q603" t="str">
        <f>Demanda_Interna[[#This Row],[Mercado]]&amp;Demanda_Interna[[#This Row],[Periodo]]</f>
        <v>Mato Grosso do Sul1</v>
      </c>
      <c r="R603">
        <v>1110</v>
      </c>
      <c r="S603" t="str">
        <f>Demanda_Interna[[#This Row],[Mercado Estado]]&amp;Demanda_Interna[[#This Row],[Estado Silo]]</f>
        <v>MSGO</v>
      </c>
      <c r="T603" s="7">
        <f>Demanda_Interna[[#This Row],[ICMS]]*Demanda_Interna[[#This Row],[Coluna1]]</f>
        <v>1243.2</v>
      </c>
      <c r="U603" t="str">
        <f>INDEX(Produtor_Silo[],MATCH(Demanda_Interna[[#This Row],[Silo]],Produtor_Silo[destino],0),3)</f>
        <v>RIO VERDE-GO</v>
      </c>
    </row>
    <row r="604" spans="1:21" x14ac:dyDescent="0.25">
      <c r="A604" t="s">
        <v>1662</v>
      </c>
      <c r="B604">
        <v>1</v>
      </c>
      <c r="C604">
        <v>1559639</v>
      </c>
      <c r="D604" t="s">
        <v>715</v>
      </c>
      <c r="E604" t="s">
        <v>634</v>
      </c>
      <c r="F604">
        <v>694919</v>
      </c>
      <c r="G604" s="7">
        <v>694.91899999999998</v>
      </c>
      <c r="H604" t="s">
        <v>718</v>
      </c>
      <c r="I604" s="11">
        <v>2.63E-4</v>
      </c>
      <c r="J604" s="7">
        <v>0.6</v>
      </c>
      <c r="K604" t="s">
        <v>1494</v>
      </c>
      <c r="L604">
        <f>INDEX(Val_Min_CO2[],MATCH(Demanda_Interna[[#This Row],[Variaveis Decisão Transporte Silo-Mercado]],Val_Min_CO2[Variável],0),2)</f>
        <v>0</v>
      </c>
      <c r="M604">
        <f>INDEX(Val_min_Custo[],MATCH(Demanda_Interna[[#This Row],[Variaveis Decisão Transporte Silo-Mercado]],Val_min_Custo[Variável],0),2)</f>
        <v>0</v>
      </c>
      <c r="N604">
        <f>INDEX(ITERAC3[],MATCH(Demanda_Interna[[#This Row],[Variaveis Decisão Transporte Silo-Mercado]],ITERAC3[Variável],0),2)</f>
        <v>0</v>
      </c>
      <c r="O604">
        <f>INDEX(ITERAC6[],MATCH(Demanda_Interna[[#This Row],[Variaveis Decisão Transporte Silo-Mercado]],ITERAC6[Variável],0),2)</f>
        <v>0</v>
      </c>
      <c r="P604">
        <v>1.1200000000000001</v>
      </c>
      <c r="Q604" t="str">
        <f>Demanda_Interna[[#This Row],[Mercado]]&amp;Demanda_Interna[[#This Row],[Periodo]]</f>
        <v>Mato Grosso do Sul1</v>
      </c>
      <c r="R604">
        <v>1110</v>
      </c>
      <c r="S604" t="str">
        <f>Demanda_Interna[[#This Row],[Mercado Estado]]&amp;Demanda_Interna[[#This Row],[Estado Silo]]</f>
        <v>MSGO</v>
      </c>
      <c r="T604" s="7">
        <f>Demanda_Interna[[#This Row],[ICMS]]*Demanda_Interna[[#This Row],[Coluna1]]</f>
        <v>1243.2</v>
      </c>
      <c r="U604" t="str">
        <f>INDEX(Produtor_Silo[],MATCH(Demanda_Interna[[#This Row],[Silo]],Produtor_Silo[destino],0),3)</f>
        <v>RIO VERDE-GO</v>
      </c>
    </row>
    <row r="605" spans="1:21" x14ac:dyDescent="0.25">
      <c r="A605" t="s">
        <v>1662</v>
      </c>
      <c r="B605">
        <v>1</v>
      </c>
      <c r="C605">
        <v>1559639</v>
      </c>
      <c r="D605" t="s">
        <v>715</v>
      </c>
      <c r="E605" t="s">
        <v>626</v>
      </c>
      <c r="F605">
        <v>1091583</v>
      </c>
      <c r="G605" s="7">
        <v>1091.5830000000001</v>
      </c>
      <c r="H605" t="s">
        <v>705</v>
      </c>
      <c r="I605" s="11">
        <v>2.63E-4</v>
      </c>
      <c r="J605" s="7">
        <v>0.6</v>
      </c>
      <c r="K605" t="s">
        <v>1510</v>
      </c>
      <c r="L605">
        <f>INDEX(Val_Min_CO2[],MATCH(Demanda_Interna[[#This Row],[Variaveis Decisão Transporte Silo-Mercado]],Val_Min_CO2[Variável],0),2)</f>
        <v>0</v>
      </c>
      <c r="M605">
        <f>INDEX(Val_min_Custo[],MATCH(Demanda_Interna[[#This Row],[Variaveis Decisão Transporte Silo-Mercado]],Val_min_Custo[Variável],0),2)</f>
        <v>0</v>
      </c>
      <c r="N605">
        <f>INDEX(ITERAC3[],MATCH(Demanda_Interna[[#This Row],[Variaveis Decisão Transporte Silo-Mercado]],ITERAC3[Variável],0),2)</f>
        <v>0</v>
      </c>
      <c r="O605">
        <f>INDEX(ITERAC6[],MATCH(Demanda_Interna[[#This Row],[Variaveis Decisão Transporte Silo-Mercado]],ITERAC6[Variável],0),2)</f>
        <v>0</v>
      </c>
      <c r="P605">
        <v>1.1200000000000001</v>
      </c>
      <c r="Q605" t="str">
        <f>Demanda_Interna[[#This Row],[Mercado]]&amp;Demanda_Interna[[#This Row],[Periodo]]</f>
        <v>Mato Grosso do Sul1</v>
      </c>
      <c r="R605">
        <v>1110</v>
      </c>
      <c r="S605" t="str">
        <f>Demanda_Interna[[#This Row],[Mercado Estado]]&amp;Demanda_Interna[[#This Row],[Estado Silo]]</f>
        <v>MSMT</v>
      </c>
      <c r="T605" s="7">
        <f>Demanda_Interna[[#This Row],[ICMS]]*Demanda_Interna[[#This Row],[Coluna1]]</f>
        <v>1243.2</v>
      </c>
      <c r="U605" t="str">
        <f>INDEX(Produtor_Silo[],MATCH(Demanda_Interna[[#This Row],[Silo]],Produtor_Silo[destino],0),3)</f>
        <v>SORRISO-MT</v>
      </c>
    </row>
    <row r="606" spans="1:21" x14ac:dyDescent="0.25">
      <c r="A606" t="s">
        <v>1662</v>
      </c>
      <c r="B606">
        <v>1</v>
      </c>
      <c r="C606">
        <v>1559639</v>
      </c>
      <c r="D606" t="s">
        <v>715</v>
      </c>
      <c r="E606" t="s">
        <v>627</v>
      </c>
      <c r="F606">
        <v>1063125</v>
      </c>
      <c r="G606" s="7">
        <v>1063.125</v>
      </c>
      <c r="H606" t="s">
        <v>705</v>
      </c>
      <c r="I606" s="11">
        <v>2.63E-4</v>
      </c>
      <c r="J606" s="7">
        <v>0.6</v>
      </c>
      <c r="K606" t="s">
        <v>1526</v>
      </c>
      <c r="L606">
        <f>INDEX(Val_Min_CO2[],MATCH(Demanda_Interna[[#This Row],[Variaveis Decisão Transporte Silo-Mercado]],Val_Min_CO2[Variável],0),2)</f>
        <v>0</v>
      </c>
      <c r="M606">
        <f>INDEX(Val_min_Custo[],MATCH(Demanda_Interna[[#This Row],[Variaveis Decisão Transporte Silo-Mercado]],Val_min_Custo[Variável],0),2)</f>
        <v>0</v>
      </c>
      <c r="N606">
        <f>INDEX(ITERAC3[],MATCH(Demanda_Interna[[#This Row],[Variaveis Decisão Transporte Silo-Mercado]],ITERAC3[Variável],0),2)</f>
        <v>0</v>
      </c>
      <c r="O606">
        <f>INDEX(ITERAC6[],MATCH(Demanda_Interna[[#This Row],[Variaveis Decisão Transporte Silo-Mercado]],ITERAC6[Variável],0),2)</f>
        <v>0</v>
      </c>
      <c r="P606">
        <v>1.1200000000000001</v>
      </c>
      <c r="Q606" t="str">
        <f>Demanda_Interna[[#This Row],[Mercado]]&amp;Demanda_Interna[[#This Row],[Periodo]]</f>
        <v>Mato Grosso do Sul1</v>
      </c>
      <c r="R606">
        <v>1110</v>
      </c>
      <c r="S606" t="str">
        <f>Demanda_Interna[[#This Row],[Mercado Estado]]&amp;Demanda_Interna[[#This Row],[Estado Silo]]</f>
        <v>MSMT</v>
      </c>
      <c r="T606" s="7">
        <f>Demanda_Interna[[#This Row],[ICMS]]*Demanda_Interna[[#This Row],[Coluna1]]</f>
        <v>1243.2</v>
      </c>
      <c r="U606" t="str">
        <f>INDEX(Produtor_Silo[],MATCH(Demanda_Interna[[#This Row],[Silo]],Produtor_Silo[destino],0),3)</f>
        <v>SORRISO-MT</v>
      </c>
    </row>
    <row r="607" spans="1:21" x14ac:dyDescent="0.25">
      <c r="A607" t="s">
        <v>1662</v>
      </c>
      <c r="B607">
        <v>1</v>
      </c>
      <c r="C607">
        <v>1559639</v>
      </c>
      <c r="D607" t="s">
        <v>715</v>
      </c>
      <c r="E607" t="s">
        <v>628</v>
      </c>
      <c r="F607">
        <v>1093270</v>
      </c>
      <c r="G607" s="7">
        <v>1093.27</v>
      </c>
      <c r="H607" t="s">
        <v>705</v>
      </c>
      <c r="I607" s="11">
        <v>2.63E-4</v>
      </c>
      <c r="J607" s="7">
        <v>0.6</v>
      </c>
      <c r="K607" t="s">
        <v>1542</v>
      </c>
      <c r="L607">
        <f>INDEX(Val_Min_CO2[],MATCH(Demanda_Interna[[#This Row],[Variaveis Decisão Transporte Silo-Mercado]],Val_Min_CO2[Variável],0),2)</f>
        <v>0</v>
      </c>
      <c r="M607">
        <f>INDEX(Val_min_Custo[],MATCH(Demanda_Interna[[#This Row],[Variaveis Decisão Transporte Silo-Mercado]],Val_min_Custo[Variável],0),2)</f>
        <v>0</v>
      </c>
      <c r="N607">
        <f>INDEX(ITERAC3[],MATCH(Demanda_Interna[[#This Row],[Variaveis Decisão Transporte Silo-Mercado]],ITERAC3[Variável],0),2)</f>
        <v>0</v>
      </c>
      <c r="O607">
        <f>INDEX(ITERAC6[],MATCH(Demanda_Interna[[#This Row],[Variaveis Decisão Transporte Silo-Mercado]],ITERAC6[Variável],0),2)</f>
        <v>0</v>
      </c>
      <c r="P607">
        <v>1.1200000000000001</v>
      </c>
      <c r="Q607" t="str">
        <f>Demanda_Interna[[#This Row],[Mercado]]&amp;Demanda_Interna[[#This Row],[Periodo]]</f>
        <v>Mato Grosso do Sul1</v>
      </c>
      <c r="R607">
        <v>1110</v>
      </c>
      <c r="S607" t="str">
        <f>Demanda_Interna[[#This Row],[Mercado Estado]]&amp;Demanda_Interna[[#This Row],[Estado Silo]]</f>
        <v>MSMT</v>
      </c>
      <c r="T607" s="7">
        <f>Demanda_Interna[[#This Row],[ICMS]]*Demanda_Interna[[#This Row],[Coluna1]]</f>
        <v>1243.2</v>
      </c>
      <c r="U607" t="str">
        <f>INDEX(Produtor_Silo[],MATCH(Demanda_Interna[[#This Row],[Silo]],Produtor_Silo[destino],0),3)</f>
        <v>SORRISO-MT</v>
      </c>
    </row>
    <row r="608" spans="1:21" x14ac:dyDescent="0.25">
      <c r="A608" t="s">
        <v>1662</v>
      </c>
      <c r="B608">
        <v>1</v>
      </c>
      <c r="C608">
        <v>1559639</v>
      </c>
      <c r="D608" t="s">
        <v>715</v>
      </c>
      <c r="E608" t="s">
        <v>650</v>
      </c>
      <c r="F608">
        <v>595710</v>
      </c>
      <c r="G608" s="7">
        <v>595.71</v>
      </c>
      <c r="H608" t="s">
        <v>712</v>
      </c>
      <c r="I608" s="11">
        <v>2.05E-4</v>
      </c>
      <c r="J608" s="7">
        <v>1</v>
      </c>
      <c r="K608" t="s">
        <v>1558</v>
      </c>
      <c r="L608">
        <f>INDEX(Val_Min_CO2[],MATCH(Demanda_Interna[[#This Row],[Variaveis Decisão Transporte Silo-Mercado]],Val_Min_CO2[Variável],0),2)</f>
        <v>0</v>
      </c>
      <c r="M608">
        <f>INDEX(Val_min_Custo[],MATCH(Demanda_Interna[[#This Row],[Variaveis Decisão Transporte Silo-Mercado]],Val_min_Custo[Variável],0),2)</f>
        <v>0</v>
      </c>
      <c r="N608">
        <f>INDEX(ITERAC3[],MATCH(Demanda_Interna[[#This Row],[Variaveis Decisão Transporte Silo-Mercado]],ITERAC3[Variável],0),2)</f>
        <v>0</v>
      </c>
      <c r="O608">
        <f>INDEX(ITERAC6[],MATCH(Demanda_Interna[[#This Row],[Variaveis Decisão Transporte Silo-Mercado]],ITERAC6[Variável],0),2)</f>
        <v>0</v>
      </c>
      <c r="P608">
        <v>1.1200000000000001</v>
      </c>
      <c r="Q608" t="str">
        <f>Demanda_Interna[[#This Row],[Mercado]]&amp;Demanda_Interna[[#This Row],[Periodo]]</f>
        <v>Mato Grosso do Sul1</v>
      </c>
      <c r="R608">
        <v>1110</v>
      </c>
      <c r="S608" t="str">
        <f>Demanda_Interna[[#This Row],[Mercado Estado]]&amp;Demanda_Interna[[#This Row],[Estado Silo]]</f>
        <v>MSPR</v>
      </c>
      <c r="T608" s="7">
        <f>Demanda_Interna[[#This Row],[ICMS]]*Demanda_Interna[[#This Row],[Coluna1]]</f>
        <v>1243.2</v>
      </c>
      <c r="U608" t="str">
        <f>INDEX(Produtor_Silo[],MATCH(Demanda_Interna[[#This Row],[Silo]],Produtor_Silo[destino],0),3)</f>
        <v>TOLEDO-PR</v>
      </c>
    </row>
    <row r="609" spans="1:21" x14ac:dyDescent="0.25">
      <c r="A609" t="s">
        <v>1662</v>
      </c>
      <c r="B609">
        <v>1</v>
      </c>
      <c r="C609">
        <v>1559639</v>
      </c>
      <c r="D609" t="s">
        <v>715</v>
      </c>
      <c r="E609" t="s">
        <v>651</v>
      </c>
      <c r="F609">
        <v>596327</v>
      </c>
      <c r="G609" s="7">
        <v>596.327</v>
      </c>
      <c r="H609" t="s">
        <v>712</v>
      </c>
      <c r="I609" s="11">
        <v>2.05E-4</v>
      </c>
      <c r="J609" s="7">
        <v>1</v>
      </c>
      <c r="K609" t="s">
        <v>1574</v>
      </c>
      <c r="L609">
        <f>INDEX(Val_Min_CO2[],MATCH(Demanda_Interna[[#This Row],[Variaveis Decisão Transporte Silo-Mercado]],Val_Min_CO2[Variável],0),2)</f>
        <v>0</v>
      </c>
      <c r="M609">
        <f>INDEX(Val_min_Custo[],MATCH(Demanda_Interna[[#This Row],[Variaveis Decisão Transporte Silo-Mercado]],Val_min_Custo[Variável],0),2)</f>
        <v>0</v>
      </c>
      <c r="N609">
        <f>INDEX(ITERAC3[],MATCH(Demanda_Interna[[#This Row],[Variaveis Decisão Transporte Silo-Mercado]],ITERAC3[Variável],0),2)</f>
        <v>0</v>
      </c>
      <c r="O609">
        <f>INDEX(ITERAC6[],MATCH(Demanda_Interna[[#This Row],[Variaveis Decisão Transporte Silo-Mercado]],ITERAC6[Variável],0),2)</f>
        <v>0</v>
      </c>
      <c r="P609">
        <v>1.1200000000000001</v>
      </c>
      <c r="Q609" t="str">
        <f>Demanda_Interna[[#This Row],[Mercado]]&amp;Demanda_Interna[[#This Row],[Periodo]]</f>
        <v>Mato Grosso do Sul1</v>
      </c>
      <c r="R609">
        <v>1110</v>
      </c>
      <c r="S609" t="str">
        <f>Demanda_Interna[[#This Row],[Mercado Estado]]&amp;Demanda_Interna[[#This Row],[Estado Silo]]</f>
        <v>MSPR</v>
      </c>
      <c r="T609" s="7">
        <f>Demanda_Interna[[#This Row],[ICMS]]*Demanda_Interna[[#This Row],[Coluna1]]</f>
        <v>1243.2</v>
      </c>
      <c r="U609" t="str">
        <f>INDEX(Produtor_Silo[],MATCH(Demanda_Interna[[#This Row],[Silo]],Produtor_Silo[destino],0),3)</f>
        <v>TOLEDO-PR</v>
      </c>
    </row>
    <row r="610" spans="1:21" x14ac:dyDescent="0.25">
      <c r="A610" t="s">
        <v>1662</v>
      </c>
      <c r="B610">
        <v>1</v>
      </c>
      <c r="C610">
        <v>1559639</v>
      </c>
      <c r="D610" t="s">
        <v>715</v>
      </c>
      <c r="E610" t="s">
        <v>652</v>
      </c>
      <c r="F610">
        <v>583598</v>
      </c>
      <c r="G610" s="7">
        <v>583.59799999999996</v>
      </c>
      <c r="H610" t="s">
        <v>712</v>
      </c>
      <c r="I610" s="11">
        <v>2.05E-4</v>
      </c>
      <c r="J610" s="7">
        <v>1</v>
      </c>
      <c r="K610" t="s">
        <v>1590</v>
      </c>
      <c r="L610">
        <f>INDEX(Val_Min_CO2[],MATCH(Demanda_Interna[[#This Row],[Variaveis Decisão Transporte Silo-Mercado]],Val_Min_CO2[Variável],0),2)</f>
        <v>0</v>
      </c>
      <c r="M610">
        <f>INDEX(Val_min_Custo[],MATCH(Demanda_Interna[[#This Row],[Variaveis Decisão Transporte Silo-Mercado]],Val_min_Custo[Variável],0),2)</f>
        <v>0</v>
      </c>
      <c r="N610">
        <f>INDEX(ITERAC3[],MATCH(Demanda_Interna[[#This Row],[Variaveis Decisão Transporte Silo-Mercado]],ITERAC3[Variável],0),2)</f>
        <v>0</v>
      </c>
      <c r="O610">
        <f>INDEX(ITERAC6[],MATCH(Demanda_Interna[[#This Row],[Variaveis Decisão Transporte Silo-Mercado]],ITERAC6[Variável],0),2)</f>
        <v>0</v>
      </c>
      <c r="P610">
        <v>1.1200000000000001</v>
      </c>
      <c r="Q610" t="str">
        <f>Demanda_Interna[[#This Row],[Mercado]]&amp;Demanda_Interna[[#This Row],[Periodo]]</f>
        <v>Mato Grosso do Sul1</v>
      </c>
      <c r="R610">
        <v>1110</v>
      </c>
      <c r="S610" t="str">
        <f>Demanda_Interna[[#This Row],[Mercado Estado]]&amp;Demanda_Interna[[#This Row],[Estado Silo]]</f>
        <v>MSPR</v>
      </c>
      <c r="T610" s="7">
        <f>Demanda_Interna[[#This Row],[ICMS]]*Demanda_Interna[[#This Row],[Coluna1]]</f>
        <v>1243.2</v>
      </c>
      <c r="U610" t="str">
        <f>INDEX(Produtor_Silo[],MATCH(Demanda_Interna[[#This Row],[Silo]],Produtor_Silo[destino],0),3)</f>
        <v>TOLEDO-PR</v>
      </c>
    </row>
    <row r="611" spans="1:21" x14ac:dyDescent="0.25">
      <c r="A611" t="s">
        <v>1662</v>
      </c>
      <c r="B611">
        <v>1</v>
      </c>
      <c r="C611">
        <v>1559639</v>
      </c>
      <c r="D611" t="s">
        <v>715</v>
      </c>
      <c r="E611" t="s">
        <v>644</v>
      </c>
      <c r="F611">
        <v>764800</v>
      </c>
      <c r="G611" s="7">
        <v>764.8</v>
      </c>
      <c r="H611" t="s">
        <v>720</v>
      </c>
      <c r="I611" s="11">
        <v>2.63E-4</v>
      </c>
      <c r="J611" s="7">
        <v>0.6</v>
      </c>
      <c r="K611" t="s">
        <v>1606</v>
      </c>
      <c r="L611">
        <f>INDEX(Val_Min_CO2[],MATCH(Demanda_Interna[[#This Row],[Variaveis Decisão Transporte Silo-Mercado]],Val_Min_CO2[Variável],0),2)</f>
        <v>0</v>
      </c>
      <c r="M611">
        <f>INDEX(Val_min_Custo[],MATCH(Demanda_Interna[[#This Row],[Variaveis Decisão Transporte Silo-Mercado]],Val_min_Custo[Variável],0),2)</f>
        <v>0</v>
      </c>
      <c r="N611">
        <f>INDEX(ITERAC3[],MATCH(Demanda_Interna[[#This Row],[Variaveis Decisão Transporte Silo-Mercado]],ITERAC3[Variável],0),2)</f>
        <v>0</v>
      </c>
      <c r="O611">
        <f>INDEX(ITERAC6[],MATCH(Demanda_Interna[[#This Row],[Variaveis Decisão Transporte Silo-Mercado]],ITERAC6[Variável],0),2)</f>
        <v>0</v>
      </c>
      <c r="P611">
        <v>1.1200000000000001</v>
      </c>
      <c r="Q611" t="str">
        <f>Demanda_Interna[[#This Row],[Mercado]]&amp;Demanda_Interna[[#This Row],[Periodo]]</f>
        <v>Mato Grosso do Sul1</v>
      </c>
      <c r="R611">
        <v>1110</v>
      </c>
      <c r="S611" t="str">
        <f>Demanda_Interna[[#This Row],[Mercado Estado]]&amp;Demanda_Interna[[#This Row],[Estado Silo]]</f>
        <v>MSMG</v>
      </c>
      <c r="T611" s="7">
        <f>Demanda_Interna[[#This Row],[ICMS]]*Demanda_Interna[[#This Row],[Coluna1]]</f>
        <v>1243.2</v>
      </c>
      <c r="U611" t="str">
        <f>INDEX(Produtor_Silo[],MATCH(Demanda_Interna[[#This Row],[Silo]],Produtor_Silo[destino],0),3)</f>
        <v>UBERLÂNDIA-MG</v>
      </c>
    </row>
    <row r="612" spans="1:21" x14ac:dyDescent="0.25">
      <c r="A612" t="s">
        <v>1662</v>
      </c>
      <c r="B612">
        <v>1</v>
      </c>
      <c r="C612">
        <v>1559639</v>
      </c>
      <c r="D612" t="s">
        <v>715</v>
      </c>
      <c r="E612" t="s">
        <v>645</v>
      </c>
      <c r="F612">
        <v>764386</v>
      </c>
      <c r="G612" s="7">
        <v>764.38599999999997</v>
      </c>
      <c r="H612" t="s">
        <v>720</v>
      </c>
      <c r="I612" s="11">
        <v>2.63E-4</v>
      </c>
      <c r="J612" s="7">
        <v>0.6</v>
      </c>
      <c r="K612" t="s">
        <v>1622</v>
      </c>
      <c r="L612">
        <f>INDEX(Val_Min_CO2[],MATCH(Demanda_Interna[[#This Row],[Variaveis Decisão Transporte Silo-Mercado]],Val_Min_CO2[Variável],0),2)</f>
        <v>0</v>
      </c>
      <c r="M612">
        <f>INDEX(Val_min_Custo[],MATCH(Demanda_Interna[[#This Row],[Variaveis Decisão Transporte Silo-Mercado]],Val_min_Custo[Variável],0),2)</f>
        <v>0</v>
      </c>
      <c r="N612">
        <f>INDEX(ITERAC3[],MATCH(Demanda_Interna[[#This Row],[Variaveis Decisão Transporte Silo-Mercado]],ITERAC3[Variável],0),2)</f>
        <v>0</v>
      </c>
      <c r="O612">
        <f>INDEX(ITERAC6[],MATCH(Demanda_Interna[[#This Row],[Variaveis Decisão Transporte Silo-Mercado]],ITERAC6[Variável],0),2)</f>
        <v>0</v>
      </c>
      <c r="P612">
        <v>1.1200000000000001</v>
      </c>
      <c r="Q612" t="str">
        <f>Demanda_Interna[[#This Row],[Mercado]]&amp;Demanda_Interna[[#This Row],[Periodo]]</f>
        <v>Mato Grosso do Sul1</v>
      </c>
      <c r="R612">
        <v>1110</v>
      </c>
      <c r="S612" t="str">
        <f>Demanda_Interna[[#This Row],[Mercado Estado]]&amp;Demanda_Interna[[#This Row],[Estado Silo]]</f>
        <v>MSMG</v>
      </c>
      <c r="T612" s="7">
        <f>Demanda_Interna[[#This Row],[ICMS]]*Demanda_Interna[[#This Row],[Coluna1]]</f>
        <v>1243.2</v>
      </c>
      <c r="U612" t="str">
        <f>INDEX(Produtor_Silo[],MATCH(Demanda_Interna[[#This Row],[Silo]],Produtor_Silo[destino],0),3)</f>
        <v>UBERLÂNDIA-MG</v>
      </c>
    </row>
    <row r="613" spans="1:21" x14ac:dyDescent="0.25">
      <c r="A613" t="s">
        <v>1662</v>
      </c>
      <c r="B613">
        <v>1</v>
      </c>
      <c r="C613">
        <v>1559639</v>
      </c>
      <c r="D613" t="s">
        <v>715</v>
      </c>
      <c r="E613" t="s">
        <v>646</v>
      </c>
      <c r="F613">
        <v>763647</v>
      </c>
      <c r="G613" s="7">
        <v>763.64700000000005</v>
      </c>
      <c r="H613" t="s">
        <v>720</v>
      </c>
      <c r="I613" s="11">
        <v>2.63E-4</v>
      </c>
      <c r="J613" s="7">
        <v>0.6</v>
      </c>
      <c r="K613" t="s">
        <v>1638</v>
      </c>
      <c r="L613">
        <f>INDEX(Val_Min_CO2[],MATCH(Demanda_Interna[[#This Row],[Variaveis Decisão Transporte Silo-Mercado]],Val_Min_CO2[Variável],0),2)</f>
        <v>0</v>
      </c>
      <c r="M613">
        <f>INDEX(Val_min_Custo[],MATCH(Demanda_Interna[[#This Row],[Variaveis Decisão Transporte Silo-Mercado]],Val_min_Custo[Variável],0),2)</f>
        <v>0</v>
      </c>
      <c r="N613">
        <f>INDEX(ITERAC3[],MATCH(Demanda_Interna[[#This Row],[Variaveis Decisão Transporte Silo-Mercado]],ITERAC3[Variável],0),2)</f>
        <v>0</v>
      </c>
      <c r="O613">
        <f>INDEX(ITERAC6[],MATCH(Demanda_Interna[[#This Row],[Variaveis Decisão Transporte Silo-Mercado]],ITERAC6[Variável],0),2)</f>
        <v>0</v>
      </c>
      <c r="P613">
        <v>1.1200000000000001</v>
      </c>
      <c r="Q613" t="str">
        <f>Demanda_Interna[[#This Row],[Mercado]]&amp;Demanda_Interna[[#This Row],[Periodo]]</f>
        <v>Mato Grosso do Sul1</v>
      </c>
      <c r="R613">
        <v>1110</v>
      </c>
      <c r="S613" t="str">
        <f>Demanda_Interna[[#This Row],[Mercado Estado]]&amp;Demanda_Interna[[#This Row],[Estado Silo]]</f>
        <v>MSMG</v>
      </c>
      <c r="T613" s="7">
        <f>Demanda_Interna[[#This Row],[ICMS]]*Demanda_Interna[[#This Row],[Coluna1]]</f>
        <v>1243.2</v>
      </c>
      <c r="U613" t="str">
        <f>INDEX(Produtor_Silo[],MATCH(Demanda_Interna[[#This Row],[Silo]],Produtor_Silo[destino],0),3)</f>
        <v>UBERLÂNDIA-MG</v>
      </c>
    </row>
    <row r="614" spans="1:21" x14ac:dyDescent="0.25">
      <c r="A614" t="s">
        <v>1663</v>
      </c>
      <c r="B614">
        <v>1</v>
      </c>
      <c r="C614">
        <v>125698</v>
      </c>
      <c r="D614" t="s">
        <v>1664</v>
      </c>
      <c r="E614" t="s">
        <v>617</v>
      </c>
      <c r="F614">
        <v>1672742</v>
      </c>
      <c r="G614" s="7">
        <v>1672.742</v>
      </c>
      <c r="H614" t="s">
        <v>705</v>
      </c>
      <c r="I614" s="11">
        <v>2.63E-4</v>
      </c>
      <c r="J614" s="7">
        <v>0.6</v>
      </c>
      <c r="K614" t="s">
        <v>1086</v>
      </c>
      <c r="L614">
        <f>INDEX(Val_Min_CO2[],MATCH(Demanda_Interna[[#This Row],[Variaveis Decisão Transporte Silo-Mercado]],Val_Min_CO2[Variável],0),2)</f>
        <v>0</v>
      </c>
      <c r="M614">
        <f>INDEX(Val_min_Custo[],MATCH(Demanda_Interna[[#This Row],[Variaveis Decisão Transporte Silo-Mercado]],Val_min_Custo[Variável],0),2)</f>
        <v>0</v>
      </c>
      <c r="N614">
        <f>INDEX(ITERAC3[],MATCH(Demanda_Interna[[#This Row],[Variaveis Decisão Transporte Silo-Mercado]],ITERAC3[Variável],0),2)</f>
        <v>0</v>
      </c>
      <c r="O614">
        <f>INDEX(ITERAC6[],MATCH(Demanda_Interna[[#This Row],[Variaveis Decisão Transporte Silo-Mercado]],ITERAC6[Variável],0),2)</f>
        <v>0</v>
      </c>
      <c r="P614">
        <v>1.1200000000000001</v>
      </c>
      <c r="Q614" t="str">
        <f>Demanda_Interna[[#This Row],[Mercado]]&amp;Demanda_Interna[[#This Row],[Periodo]]</f>
        <v>Tocantins1</v>
      </c>
      <c r="R614">
        <v>1110</v>
      </c>
      <c r="S614" t="str">
        <f>Demanda_Interna[[#This Row],[Mercado Estado]]&amp;Demanda_Interna[[#This Row],[Estado Silo]]</f>
        <v>TOMT</v>
      </c>
      <c r="T614" s="7">
        <f>Demanda_Interna[[#This Row],[ICMS]]*Demanda_Interna[[#This Row],[Coluna1]]</f>
        <v>1243.2</v>
      </c>
      <c r="U614" t="str">
        <f>INDEX(Produtor_Silo[],MATCH(Demanda_Interna[[#This Row],[Silo]],Produtor_Silo[destino],0),3)</f>
        <v>CAMPO NOVO DO PARECIS-MT</v>
      </c>
    </row>
    <row r="615" spans="1:21" x14ac:dyDescent="0.25">
      <c r="A615" t="s">
        <v>1663</v>
      </c>
      <c r="B615">
        <v>1</v>
      </c>
      <c r="C615">
        <v>125698</v>
      </c>
      <c r="D615" t="s">
        <v>1664</v>
      </c>
      <c r="E615" t="s">
        <v>618</v>
      </c>
      <c r="F615">
        <v>1635261</v>
      </c>
      <c r="G615" s="7">
        <v>1635.261</v>
      </c>
      <c r="H615" t="s">
        <v>705</v>
      </c>
      <c r="I615" s="11">
        <v>2.63E-4</v>
      </c>
      <c r="J615" s="7">
        <v>0.6</v>
      </c>
      <c r="K615" t="s">
        <v>1102</v>
      </c>
      <c r="L615">
        <f>INDEX(Val_Min_CO2[],MATCH(Demanda_Interna[[#This Row],[Variaveis Decisão Transporte Silo-Mercado]],Val_Min_CO2[Variável],0),2)</f>
        <v>0</v>
      </c>
      <c r="M615">
        <f>INDEX(Val_min_Custo[],MATCH(Demanda_Interna[[#This Row],[Variaveis Decisão Transporte Silo-Mercado]],Val_min_Custo[Variável],0),2)</f>
        <v>0</v>
      </c>
      <c r="N615">
        <f>INDEX(ITERAC3[],MATCH(Demanda_Interna[[#This Row],[Variaveis Decisão Transporte Silo-Mercado]],ITERAC3[Variável],0),2)</f>
        <v>0</v>
      </c>
      <c r="O615">
        <f>INDEX(ITERAC6[],MATCH(Demanda_Interna[[#This Row],[Variaveis Decisão Transporte Silo-Mercado]],ITERAC6[Variável],0),2)</f>
        <v>0</v>
      </c>
      <c r="P615">
        <v>1.1200000000000001</v>
      </c>
      <c r="Q615" t="str">
        <f>Demanda_Interna[[#This Row],[Mercado]]&amp;Demanda_Interna[[#This Row],[Periodo]]</f>
        <v>Tocantins1</v>
      </c>
      <c r="R615">
        <v>1110</v>
      </c>
      <c r="S615" t="str">
        <f>Demanda_Interna[[#This Row],[Mercado Estado]]&amp;Demanda_Interna[[#This Row],[Estado Silo]]</f>
        <v>TOMT</v>
      </c>
      <c r="T615" s="7">
        <f>Demanda_Interna[[#This Row],[ICMS]]*Demanda_Interna[[#This Row],[Coluna1]]</f>
        <v>1243.2</v>
      </c>
      <c r="U615" t="str">
        <f>INDEX(Produtor_Silo[],MATCH(Demanda_Interna[[#This Row],[Silo]],Produtor_Silo[destino],0),3)</f>
        <v>CAMPO NOVO DO PARECIS-MT</v>
      </c>
    </row>
    <row r="616" spans="1:21" x14ac:dyDescent="0.25">
      <c r="A616" t="s">
        <v>1663</v>
      </c>
      <c r="B616">
        <v>1</v>
      </c>
      <c r="C616">
        <v>125698</v>
      </c>
      <c r="D616" t="s">
        <v>1664</v>
      </c>
      <c r="E616" t="s">
        <v>619</v>
      </c>
      <c r="F616">
        <v>1672794</v>
      </c>
      <c r="G616" s="7">
        <v>1672.7940000000001</v>
      </c>
      <c r="H616" t="s">
        <v>705</v>
      </c>
      <c r="I616" s="11">
        <v>2.63E-4</v>
      </c>
      <c r="J616" s="7">
        <v>0.6</v>
      </c>
      <c r="K616" t="s">
        <v>1118</v>
      </c>
      <c r="L616">
        <f>INDEX(Val_Min_CO2[],MATCH(Demanda_Interna[[#This Row],[Variaveis Decisão Transporte Silo-Mercado]],Val_Min_CO2[Variável],0),2)</f>
        <v>0</v>
      </c>
      <c r="M616">
        <f>INDEX(Val_min_Custo[],MATCH(Demanda_Interna[[#This Row],[Variaveis Decisão Transporte Silo-Mercado]],Val_min_Custo[Variável],0),2)</f>
        <v>0</v>
      </c>
      <c r="N616">
        <f>INDEX(ITERAC3[],MATCH(Demanda_Interna[[#This Row],[Variaveis Decisão Transporte Silo-Mercado]],ITERAC3[Variável],0),2)</f>
        <v>0</v>
      </c>
      <c r="O616">
        <f>INDEX(ITERAC6[],MATCH(Demanda_Interna[[#This Row],[Variaveis Decisão Transporte Silo-Mercado]],ITERAC6[Variável],0),2)</f>
        <v>0</v>
      </c>
      <c r="P616">
        <v>1.1200000000000001</v>
      </c>
      <c r="Q616" t="str">
        <f>Demanda_Interna[[#This Row],[Mercado]]&amp;Demanda_Interna[[#This Row],[Periodo]]</f>
        <v>Tocantins1</v>
      </c>
      <c r="R616">
        <v>1110</v>
      </c>
      <c r="S616" t="str">
        <f>Demanda_Interna[[#This Row],[Mercado Estado]]&amp;Demanda_Interna[[#This Row],[Estado Silo]]</f>
        <v>TOMT</v>
      </c>
      <c r="T616" s="7">
        <f>Demanda_Interna[[#This Row],[ICMS]]*Demanda_Interna[[#This Row],[Coluna1]]</f>
        <v>1243.2</v>
      </c>
      <c r="U616" t="str">
        <f>INDEX(Produtor_Silo[],MATCH(Demanda_Interna[[#This Row],[Silo]],Produtor_Silo[destino],0),3)</f>
        <v>CAMPO NOVO DO PARECIS-MT</v>
      </c>
    </row>
    <row r="617" spans="1:21" x14ac:dyDescent="0.25">
      <c r="A617" t="s">
        <v>1663</v>
      </c>
      <c r="B617">
        <v>1</v>
      </c>
      <c r="C617">
        <v>125698</v>
      </c>
      <c r="D617" t="s">
        <v>1664</v>
      </c>
      <c r="E617" t="s">
        <v>647</v>
      </c>
      <c r="F617">
        <v>2045906</v>
      </c>
      <c r="G617" s="7">
        <v>2045.9059999999999</v>
      </c>
      <c r="H617" t="s">
        <v>712</v>
      </c>
      <c r="I617" s="11">
        <v>2.05E-4</v>
      </c>
      <c r="J617" s="7">
        <v>1</v>
      </c>
      <c r="K617" t="s">
        <v>1134</v>
      </c>
      <c r="L617">
        <f>INDEX(Val_Min_CO2[],MATCH(Demanda_Interna[[#This Row],[Variaveis Decisão Transporte Silo-Mercado]],Val_Min_CO2[Variável],0),2)</f>
        <v>0</v>
      </c>
      <c r="M617">
        <f>INDEX(Val_min_Custo[],MATCH(Demanda_Interna[[#This Row],[Variaveis Decisão Transporte Silo-Mercado]],Val_min_Custo[Variável],0),2)</f>
        <v>0</v>
      </c>
      <c r="N617">
        <f>INDEX(ITERAC3[],MATCH(Demanda_Interna[[#This Row],[Variaveis Decisão Transporte Silo-Mercado]],ITERAC3[Variável],0),2)</f>
        <v>0</v>
      </c>
      <c r="O617">
        <f>INDEX(ITERAC6[],MATCH(Demanda_Interna[[#This Row],[Variaveis Decisão Transporte Silo-Mercado]],ITERAC6[Variável],0),2)</f>
        <v>0</v>
      </c>
      <c r="P617">
        <v>1.1200000000000001</v>
      </c>
      <c r="Q617" t="str">
        <f>Demanda_Interna[[#This Row],[Mercado]]&amp;Demanda_Interna[[#This Row],[Periodo]]</f>
        <v>Tocantins1</v>
      </c>
      <c r="R617">
        <v>1110</v>
      </c>
      <c r="S617" t="str">
        <f>Demanda_Interna[[#This Row],[Mercado Estado]]&amp;Demanda_Interna[[#This Row],[Estado Silo]]</f>
        <v>TOPR</v>
      </c>
      <c r="T617" s="7">
        <f>Demanda_Interna[[#This Row],[ICMS]]*Demanda_Interna[[#This Row],[Coluna1]]</f>
        <v>1243.2</v>
      </c>
      <c r="U617" t="str">
        <f>INDEX(Produtor_Silo[],MATCH(Demanda_Interna[[#This Row],[Silo]],Produtor_Silo[destino],0),3)</f>
        <v>CASCAVEL-PR</v>
      </c>
    </row>
    <row r="618" spans="1:21" x14ac:dyDescent="0.25">
      <c r="A618" t="s">
        <v>1663</v>
      </c>
      <c r="B618">
        <v>1</v>
      </c>
      <c r="C618">
        <v>125698</v>
      </c>
      <c r="D618" t="s">
        <v>1664</v>
      </c>
      <c r="E618" t="s">
        <v>648</v>
      </c>
      <c r="F618">
        <v>2044496</v>
      </c>
      <c r="G618" s="7">
        <v>2044.4960000000001</v>
      </c>
      <c r="H618" t="s">
        <v>712</v>
      </c>
      <c r="I618" s="11">
        <v>2.05E-4</v>
      </c>
      <c r="J618" s="7">
        <v>1</v>
      </c>
      <c r="K618" t="s">
        <v>1150</v>
      </c>
      <c r="L618">
        <f>INDEX(Val_Min_CO2[],MATCH(Demanda_Interna[[#This Row],[Variaveis Decisão Transporte Silo-Mercado]],Val_Min_CO2[Variável],0),2)</f>
        <v>0</v>
      </c>
      <c r="M618">
        <f>INDEX(Val_min_Custo[],MATCH(Demanda_Interna[[#This Row],[Variaveis Decisão Transporte Silo-Mercado]],Val_min_Custo[Variável],0),2)</f>
        <v>0</v>
      </c>
      <c r="N618">
        <f>INDEX(ITERAC3[],MATCH(Demanda_Interna[[#This Row],[Variaveis Decisão Transporte Silo-Mercado]],ITERAC3[Variável],0),2)</f>
        <v>0</v>
      </c>
      <c r="O618">
        <f>INDEX(ITERAC6[],MATCH(Demanda_Interna[[#This Row],[Variaveis Decisão Transporte Silo-Mercado]],ITERAC6[Variável],0),2)</f>
        <v>0</v>
      </c>
      <c r="P618">
        <v>1.1200000000000001</v>
      </c>
      <c r="Q618" t="str">
        <f>Demanda_Interna[[#This Row],[Mercado]]&amp;Demanda_Interna[[#This Row],[Periodo]]</f>
        <v>Tocantins1</v>
      </c>
      <c r="R618">
        <v>1110</v>
      </c>
      <c r="S618" t="str">
        <f>Demanda_Interna[[#This Row],[Mercado Estado]]&amp;Demanda_Interna[[#This Row],[Estado Silo]]</f>
        <v>TOPR</v>
      </c>
      <c r="T618" s="7">
        <f>Demanda_Interna[[#This Row],[ICMS]]*Demanda_Interna[[#This Row],[Coluna1]]</f>
        <v>1243.2</v>
      </c>
      <c r="U618" t="str">
        <f>INDEX(Produtor_Silo[],MATCH(Demanda_Interna[[#This Row],[Silo]],Produtor_Silo[destino],0),3)</f>
        <v>CASCAVEL-PR</v>
      </c>
    </row>
    <row r="619" spans="1:21" x14ac:dyDescent="0.25">
      <c r="A619" t="s">
        <v>1663</v>
      </c>
      <c r="B619">
        <v>1</v>
      </c>
      <c r="C619">
        <v>125698</v>
      </c>
      <c r="D619" t="s">
        <v>1664</v>
      </c>
      <c r="E619" t="s">
        <v>649</v>
      </c>
      <c r="F619">
        <v>2042231</v>
      </c>
      <c r="G619" s="7">
        <v>2042.231</v>
      </c>
      <c r="H619" t="s">
        <v>712</v>
      </c>
      <c r="I619" s="11">
        <v>2.05E-4</v>
      </c>
      <c r="J619" s="7">
        <v>1</v>
      </c>
      <c r="K619" t="s">
        <v>1166</v>
      </c>
      <c r="L619">
        <f>INDEX(Val_Min_CO2[],MATCH(Demanda_Interna[[#This Row],[Variaveis Decisão Transporte Silo-Mercado]],Val_Min_CO2[Variável],0),2)</f>
        <v>0</v>
      </c>
      <c r="M619">
        <f>INDEX(Val_min_Custo[],MATCH(Demanda_Interna[[#This Row],[Variaveis Decisão Transporte Silo-Mercado]],Val_min_Custo[Variável],0),2)</f>
        <v>0</v>
      </c>
      <c r="N619">
        <f>INDEX(ITERAC3[],MATCH(Demanda_Interna[[#This Row],[Variaveis Decisão Transporte Silo-Mercado]],ITERAC3[Variável],0),2)</f>
        <v>0</v>
      </c>
      <c r="O619">
        <f>INDEX(ITERAC6[],MATCH(Demanda_Interna[[#This Row],[Variaveis Decisão Transporte Silo-Mercado]],ITERAC6[Variável],0),2)</f>
        <v>0</v>
      </c>
      <c r="P619">
        <v>1.1200000000000001</v>
      </c>
      <c r="Q619" t="str">
        <f>Demanda_Interna[[#This Row],[Mercado]]&amp;Demanda_Interna[[#This Row],[Periodo]]</f>
        <v>Tocantins1</v>
      </c>
      <c r="R619">
        <v>1110</v>
      </c>
      <c r="S619" t="str">
        <f>Demanda_Interna[[#This Row],[Mercado Estado]]&amp;Demanda_Interna[[#This Row],[Estado Silo]]</f>
        <v>TOPR</v>
      </c>
      <c r="T619" s="7">
        <f>Demanda_Interna[[#This Row],[ICMS]]*Demanda_Interna[[#This Row],[Coluna1]]</f>
        <v>1243.2</v>
      </c>
      <c r="U619" t="str">
        <f>INDEX(Produtor_Silo[],MATCH(Demanda_Interna[[#This Row],[Silo]],Produtor_Silo[destino],0),3)</f>
        <v>CASCAVEL-PR</v>
      </c>
    </row>
    <row r="620" spans="1:21" x14ac:dyDescent="0.25">
      <c r="A620" t="s">
        <v>1663</v>
      </c>
      <c r="B620">
        <v>1</v>
      </c>
      <c r="C620">
        <v>125698</v>
      </c>
      <c r="D620" t="s">
        <v>1664</v>
      </c>
      <c r="E620" t="s">
        <v>635</v>
      </c>
      <c r="F620">
        <v>1889255</v>
      </c>
      <c r="G620" s="7">
        <v>1889.2550000000001</v>
      </c>
      <c r="H620" t="s">
        <v>715</v>
      </c>
      <c r="I620" s="11">
        <v>2.05E-4</v>
      </c>
      <c r="J620" s="7">
        <v>1</v>
      </c>
      <c r="K620" t="s">
        <v>1182</v>
      </c>
      <c r="L620">
        <f>INDEX(Val_Min_CO2[],MATCH(Demanda_Interna[[#This Row],[Variaveis Decisão Transporte Silo-Mercado]],Val_Min_CO2[Variável],0),2)</f>
        <v>0</v>
      </c>
      <c r="M620">
        <f>INDEX(Val_min_Custo[],MATCH(Demanda_Interna[[#This Row],[Variaveis Decisão Transporte Silo-Mercado]],Val_min_Custo[Variável],0),2)</f>
        <v>0</v>
      </c>
      <c r="N620">
        <f>INDEX(ITERAC3[],MATCH(Demanda_Interna[[#This Row],[Variaveis Decisão Transporte Silo-Mercado]],ITERAC3[Variável],0),2)</f>
        <v>0</v>
      </c>
      <c r="O620">
        <f>INDEX(ITERAC6[],MATCH(Demanda_Interna[[#This Row],[Variaveis Decisão Transporte Silo-Mercado]],ITERAC6[Variável],0),2)</f>
        <v>0</v>
      </c>
      <c r="P620">
        <v>1.1200000000000001</v>
      </c>
      <c r="Q620" t="str">
        <f>Demanda_Interna[[#This Row],[Mercado]]&amp;Demanda_Interna[[#This Row],[Periodo]]</f>
        <v>Tocantins1</v>
      </c>
      <c r="R620">
        <v>1110</v>
      </c>
      <c r="S620" t="str">
        <f>Demanda_Interna[[#This Row],[Mercado Estado]]&amp;Demanda_Interna[[#This Row],[Estado Silo]]</f>
        <v>TOMS</v>
      </c>
      <c r="T620" s="7">
        <f>Demanda_Interna[[#This Row],[ICMS]]*Demanda_Interna[[#This Row],[Coluna1]]</f>
        <v>1243.2</v>
      </c>
      <c r="U620" t="str">
        <f>INDEX(Produtor_Silo[],MATCH(Demanda_Interna[[#This Row],[Silo]],Produtor_Silo[destino],0),3)</f>
        <v>DOURADOS-MS</v>
      </c>
    </row>
    <row r="621" spans="1:21" x14ac:dyDescent="0.25">
      <c r="A621" t="s">
        <v>1663</v>
      </c>
      <c r="B621">
        <v>1</v>
      </c>
      <c r="C621">
        <v>125698</v>
      </c>
      <c r="D621" t="s">
        <v>1664</v>
      </c>
      <c r="E621" t="s">
        <v>636</v>
      </c>
      <c r="F621">
        <v>1866487</v>
      </c>
      <c r="G621" s="7">
        <v>1866.4870000000001</v>
      </c>
      <c r="H621" t="s">
        <v>715</v>
      </c>
      <c r="I621" s="11">
        <v>2.05E-4</v>
      </c>
      <c r="J621" s="7">
        <v>1</v>
      </c>
      <c r="K621" t="s">
        <v>1198</v>
      </c>
      <c r="L621">
        <f>INDEX(Val_Min_CO2[],MATCH(Demanda_Interna[[#This Row],[Variaveis Decisão Transporte Silo-Mercado]],Val_Min_CO2[Variável],0),2)</f>
        <v>0</v>
      </c>
      <c r="M621">
        <f>INDEX(Val_min_Custo[],MATCH(Demanda_Interna[[#This Row],[Variaveis Decisão Transporte Silo-Mercado]],Val_min_Custo[Variável],0),2)</f>
        <v>0</v>
      </c>
      <c r="N621">
        <f>INDEX(ITERAC3[],MATCH(Demanda_Interna[[#This Row],[Variaveis Decisão Transporte Silo-Mercado]],ITERAC3[Variável],0),2)</f>
        <v>0</v>
      </c>
      <c r="O621">
        <f>INDEX(ITERAC6[],MATCH(Demanda_Interna[[#This Row],[Variaveis Decisão Transporte Silo-Mercado]],ITERAC6[Variável],0),2)</f>
        <v>0</v>
      </c>
      <c r="P621">
        <v>1.1200000000000001</v>
      </c>
      <c r="Q621" t="str">
        <f>Demanda_Interna[[#This Row],[Mercado]]&amp;Demanda_Interna[[#This Row],[Periodo]]</f>
        <v>Tocantins1</v>
      </c>
      <c r="R621">
        <v>1110</v>
      </c>
      <c r="S621" t="str">
        <f>Demanda_Interna[[#This Row],[Mercado Estado]]&amp;Demanda_Interna[[#This Row],[Estado Silo]]</f>
        <v>TOMS</v>
      </c>
      <c r="T621" s="7">
        <f>Demanda_Interna[[#This Row],[ICMS]]*Demanda_Interna[[#This Row],[Coluna1]]</f>
        <v>1243.2</v>
      </c>
      <c r="U621" t="str">
        <f>INDEX(Produtor_Silo[],MATCH(Demanda_Interna[[#This Row],[Silo]],Produtor_Silo[destino],0),3)</f>
        <v>DOURADOS-MS</v>
      </c>
    </row>
    <row r="622" spans="1:21" x14ac:dyDescent="0.25">
      <c r="A622" t="s">
        <v>1663</v>
      </c>
      <c r="B622">
        <v>1</v>
      </c>
      <c r="C622">
        <v>125698</v>
      </c>
      <c r="D622" t="s">
        <v>1664</v>
      </c>
      <c r="E622" t="s">
        <v>637</v>
      </c>
      <c r="F622">
        <v>1883403</v>
      </c>
      <c r="G622" s="7">
        <v>1883.403</v>
      </c>
      <c r="H622" t="s">
        <v>715</v>
      </c>
      <c r="I622" s="11">
        <v>2.05E-4</v>
      </c>
      <c r="J622" s="7">
        <v>1</v>
      </c>
      <c r="K622" t="s">
        <v>1214</v>
      </c>
      <c r="L622">
        <f>INDEX(Val_Min_CO2[],MATCH(Demanda_Interna[[#This Row],[Variaveis Decisão Transporte Silo-Mercado]],Val_Min_CO2[Variável],0),2)</f>
        <v>0</v>
      </c>
      <c r="M622">
        <f>INDEX(Val_min_Custo[],MATCH(Demanda_Interna[[#This Row],[Variaveis Decisão Transporte Silo-Mercado]],Val_min_Custo[Variável],0),2)</f>
        <v>0</v>
      </c>
      <c r="N622">
        <f>INDEX(ITERAC3[],MATCH(Demanda_Interna[[#This Row],[Variaveis Decisão Transporte Silo-Mercado]],ITERAC3[Variável],0),2)</f>
        <v>0</v>
      </c>
      <c r="O622">
        <f>INDEX(ITERAC6[],MATCH(Demanda_Interna[[#This Row],[Variaveis Decisão Transporte Silo-Mercado]],ITERAC6[Variável],0),2)</f>
        <v>0</v>
      </c>
      <c r="P622">
        <v>1.1200000000000001</v>
      </c>
      <c r="Q622" t="str">
        <f>Demanda_Interna[[#This Row],[Mercado]]&amp;Demanda_Interna[[#This Row],[Periodo]]</f>
        <v>Tocantins1</v>
      </c>
      <c r="R622">
        <v>1110</v>
      </c>
      <c r="S622" t="str">
        <f>Demanda_Interna[[#This Row],[Mercado Estado]]&amp;Demanda_Interna[[#This Row],[Estado Silo]]</f>
        <v>TOMS</v>
      </c>
      <c r="T622" s="7">
        <f>Demanda_Interna[[#This Row],[ICMS]]*Demanda_Interna[[#This Row],[Coluna1]]</f>
        <v>1243.2</v>
      </c>
      <c r="U622" t="str">
        <f>INDEX(Produtor_Silo[],MATCH(Demanda_Interna[[#This Row],[Silo]],Produtor_Silo[destino],0),3)</f>
        <v>DOURADOS-MS</v>
      </c>
    </row>
    <row r="623" spans="1:21" x14ac:dyDescent="0.25">
      <c r="A623" t="s">
        <v>1663</v>
      </c>
      <c r="B623">
        <v>1</v>
      </c>
      <c r="C623">
        <v>125698</v>
      </c>
      <c r="D623" t="s">
        <v>1664</v>
      </c>
      <c r="E623" t="s">
        <v>629</v>
      </c>
      <c r="F623">
        <v>1128056</v>
      </c>
      <c r="G623" s="7">
        <v>1128.056</v>
      </c>
      <c r="H623" t="s">
        <v>718</v>
      </c>
      <c r="I623" s="11">
        <v>2.63E-4</v>
      </c>
      <c r="J623" s="7">
        <v>0.6</v>
      </c>
      <c r="K623" t="s">
        <v>1230</v>
      </c>
      <c r="L623">
        <f>INDEX(Val_Min_CO2[],MATCH(Demanda_Interna[[#This Row],[Variaveis Decisão Transporte Silo-Mercado]],Val_Min_CO2[Variável],0),2)</f>
        <v>0</v>
      </c>
      <c r="M623">
        <f>INDEX(Val_min_Custo[],MATCH(Demanda_Interna[[#This Row],[Variaveis Decisão Transporte Silo-Mercado]],Val_min_Custo[Variável],0),2)</f>
        <v>0</v>
      </c>
      <c r="N623">
        <f>INDEX(ITERAC3[],MATCH(Demanda_Interna[[#This Row],[Variaveis Decisão Transporte Silo-Mercado]],ITERAC3[Variável],0),2)</f>
        <v>0</v>
      </c>
      <c r="O623">
        <f>INDEX(ITERAC6[],MATCH(Demanda_Interna[[#This Row],[Variaveis Decisão Transporte Silo-Mercado]],ITERAC6[Variável],0),2)</f>
        <v>0</v>
      </c>
      <c r="P623">
        <v>1.1200000000000001</v>
      </c>
      <c r="Q623" t="str">
        <f>Demanda_Interna[[#This Row],[Mercado]]&amp;Demanda_Interna[[#This Row],[Periodo]]</f>
        <v>Tocantins1</v>
      </c>
      <c r="R623">
        <v>1110</v>
      </c>
      <c r="S623" t="str">
        <f>Demanda_Interna[[#This Row],[Mercado Estado]]&amp;Demanda_Interna[[#This Row],[Estado Silo]]</f>
        <v>TOGO</v>
      </c>
      <c r="T623" s="7">
        <f>Demanda_Interna[[#This Row],[ICMS]]*Demanda_Interna[[#This Row],[Coluna1]]</f>
        <v>1243.2</v>
      </c>
      <c r="U623" t="str">
        <f>INDEX(Produtor_Silo[],MATCH(Demanda_Interna[[#This Row],[Silo]],Produtor_Silo[destino],0),3)</f>
        <v>JATAÍ-GO</v>
      </c>
    </row>
    <row r="624" spans="1:21" x14ac:dyDescent="0.25">
      <c r="A624" t="s">
        <v>1663</v>
      </c>
      <c r="B624">
        <v>1</v>
      </c>
      <c r="C624">
        <v>125698</v>
      </c>
      <c r="D624" t="s">
        <v>1664</v>
      </c>
      <c r="E624" t="s">
        <v>630</v>
      </c>
      <c r="F624">
        <v>1127637</v>
      </c>
      <c r="G624" s="7">
        <v>1127.6369999999999</v>
      </c>
      <c r="H624" t="s">
        <v>718</v>
      </c>
      <c r="I624" s="11">
        <v>2.63E-4</v>
      </c>
      <c r="J624" s="7">
        <v>0.6</v>
      </c>
      <c r="K624" t="s">
        <v>1246</v>
      </c>
      <c r="L624">
        <f>INDEX(Val_Min_CO2[],MATCH(Demanda_Interna[[#This Row],[Variaveis Decisão Transporte Silo-Mercado]],Val_Min_CO2[Variável],0),2)</f>
        <v>0</v>
      </c>
      <c r="M624">
        <f>INDEX(Val_min_Custo[],MATCH(Demanda_Interna[[#This Row],[Variaveis Decisão Transporte Silo-Mercado]],Val_min_Custo[Variável],0),2)</f>
        <v>0</v>
      </c>
      <c r="N624">
        <f>INDEX(ITERAC3[],MATCH(Demanda_Interna[[#This Row],[Variaveis Decisão Transporte Silo-Mercado]],ITERAC3[Variável],0),2)</f>
        <v>0</v>
      </c>
      <c r="O624">
        <f>INDEX(ITERAC6[],MATCH(Demanda_Interna[[#This Row],[Variaveis Decisão Transporte Silo-Mercado]],ITERAC6[Variável],0),2)</f>
        <v>0</v>
      </c>
      <c r="P624">
        <v>1.1200000000000001</v>
      </c>
      <c r="Q624" t="str">
        <f>Demanda_Interna[[#This Row],[Mercado]]&amp;Demanda_Interna[[#This Row],[Periodo]]</f>
        <v>Tocantins1</v>
      </c>
      <c r="R624">
        <v>1110</v>
      </c>
      <c r="S624" t="str">
        <f>Demanda_Interna[[#This Row],[Mercado Estado]]&amp;Demanda_Interna[[#This Row],[Estado Silo]]</f>
        <v>TOGO</v>
      </c>
      <c r="T624" s="7">
        <f>Demanda_Interna[[#This Row],[ICMS]]*Demanda_Interna[[#This Row],[Coluna1]]</f>
        <v>1243.2</v>
      </c>
      <c r="U624" t="str">
        <f>INDEX(Produtor_Silo[],MATCH(Demanda_Interna[[#This Row],[Silo]],Produtor_Silo[destino],0),3)</f>
        <v>JATAÍ-GO</v>
      </c>
    </row>
    <row r="625" spans="1:21" x14ac:dyDescent="0.25">
      <c r="A625" t="s">
        <v>1663</v>
      </c>
      <c r="B625">
        <v>1</v>
      </c>
      <c r="C625">
        <v>125698</v>
      </c>
      <c r="D625" t="s">
        <v>1664</v>
      </c>
      <c r="E625" t="s">
        <v>631</v>
      </c>
      <c r="F625">
        <v>1125587</v>
      </c>
      <c r="G625" s="7">
        <v>1125.587</v>
      </c>
      <c r="H625" t="s">
        <v>718</v>
      </c>
      <c r="I625" s="11">
        <v>2.63E-4</v>
      </c>
      <c r="J625" s="7">
        <v>0.6</v>
      </c>
      <c r="K625" t="s">
        <v>1262</v>
      </c>
      <c r="L625">
        <f>INDEX(Val_Min_CO2[],MATCH(Demanda_Interna[[#This Row],[Variaveis Decisão Transporte Silo-Mercado]],Val_Min_CO2[Variável],0),2)</f>
        <v>0</v>
      </c>
      <c r="M625">
        <f>INDEX(Val_min_Custo[],MATCH(Demanda_Interna[[#This Row],[Variaveis Decisão Transporte Silo-Mercado]],Val_min_Custo[Variável],0),2)</f>
        <v>0</v>
      </c>
      <c r="N625">
        <f>INDEX(ITERAC3[],MATCH(Demanda_Interna[[#This Row],[Variaveis Decisão Transporte Silo-Mercado]],ITERAC3[Variável],0),2)</f>
        <v>0</v>
      </c>
      <c r="O625">
        <f>INDEX(ITERAC6[],MATCH(Demanda_Interna[[#This Row],[Variaveis Decisão Transporte Silo-Mercado]],ITERAC6[Variável],0),2)</f>
        <v>0</v>
      </c>
      <c r="P625">
        <v>1.1200000000000001</v>
      </c>
      <c r="Q625" t="str">
        <f>Demanda_Interna[[#This Row],[Mercado]]&amp;Demanda_Interna[[#This Row],[Periodo]]</f>
        <v>Tocantins1</v>
      </c>
      <c r="R625">
        <v>1110</v>
      </c>
      <c r="S625" t="str">
        <f>Demanda_Interna[[#This Row],[Mercado Estado]]&amp;Demanda_Interna[[#This Row],[Estado Silo]]</f>
        <v>TOGO</v>
      </c>
      <c r="T625" s="7">
        <f>Demanda_Interna[[#This Row],[ICMS]]*Demanda_Interna[[#This Row],[Coluna1]]</f>
        <v>1243.2</v>
      </c>
      <c r="U625" t="str">
        <f>INDEX(Produtor_Silo[],MATCH(Demanda_Interna[[#This Row],[Silo]],Produtor_Silo[destino],0),3)</f>
        <v>JATAÍ-GO</v>
      </c>
    </row>
    <row r="626" spans="1:21" x14ac:dyDescent="0.25">
      <c r="A626" t="s">
        <v>1663</v>
      </c>
      <c r="B626">
        <v>1</v>
      </c>
      <c r="C626">
        <v>125698</v>
      </c>
      <c r="D626" t="s">
        <v>1664</v>
      </c>
      <c r="E626" t="s">
        <v>638</v>
      </c>
      <c r="F626">
        <v>1851844</v>
      </c>
      <c r="G626" s="7">
        <v>1851.8440000000001</v>
      </c>
      <c r="H626" t="s">
        <v>715</v>
      </c>
      <c r="I626" s="11">
        <v>2.05E-4</v>
      </c>
      <c r="J626" s="7">
        <v>1</v>
      </c>
      <c r="K626" t="s">
        <v>1278</v>
      </c>
      <c r="L626">
        <f>INDEX(Val_Min_CO2[],MATCH(Demanda_Interna[[#This Row],[Variaveis Decisão Transporte Silo-Mercado]],Val_Min_CO2[Variável],0),2)</f>
        <v>0</v>
      </c>
      <c r="M626">
        <f>INDEX(Val_min_Custo[],MATCH(Demanda_Interna[[#This Row],[Variaveis Decisão Transporte Silo-Mercado]],Val_min_Custo[Variável],0),2)</f>
        <v>0</v>
      </c>
      <c r="N626">
        <f>INDEX(ITERAC3[],MATCH(Demanda_Interna[[#This Row],[Variaveis Decisão Transporte Silo-Mercado]],ITERAC3[Variável],0),2)</f>
        <v>0</v>
      </c>
      <c r="O626">
        <f>INDEX(ITERAC6[],MATCH(Demanda_Interna[[#This Row],[Variaveis Decisão Transporte Silo-Mercado]],ITERAC6[Variável],0),2)</f>
        <v>0</v>
      </c>
      <c r="P626">
        <v>1.1200000000000001</v>
      </c>
      <c r="Q626" t="str">
        <f>Demanda_Interna[[#This Row],[Mercado]]&amp;Demanda_Interna[[#This Row],[Periodo]]</f>
        <v>Tocantins1</v>
      </c>
      <c r="R626">
        <v>1110</v>
      </c>
      <c r="S626" t="str">
        <f>Demanda_Interna[[#This Row],[Mercado Estado]]&amp;Demanda_Interna[[#This Row],[Estado Silo]]</f>
        <v>TOMS</v>
      </c>
      <c r="T626" s="7">
        <f>Demanda_Interna[[#This Row],[ICMS]]*Demanda_Interna[[#This Row],[Coluna1]]</f>
        <v>1243.2</v>
      </c>
      <c r="U626" t="str">
        <f>INDEX(Produtor_Silo[],MATCH(Demanda_Interna[[#This Row],[Silo]],Produtor_Silo[destino],0),3)</f>
        <v>MARACAJU-MS</v>
      </c>
    </row>
    <row r="627" spans="1:21" x14ac:dyDescent="0.25">
      <c r="A627" t="s">
        <v>1663</v>
      </c>
      <c r="B627">
        <v>1</v>
      </c>
      <c r="C627">
        <v>125698</v>
      </c>
      <c r="D627" t="s">
        <v>1664</v>
      </c>
      <c r="E627" t="s">
        <v>639</v>
      </c>
      <c r="F627">
        <v>1853253</v>
      </c>
      <c r="G627" s="7">
        <v>1853.2529999999999</v>
      </c>
      <c r="H627" t="s">
        <v>715</v>
      </c>
      <c r="I627" s="11">
        <v>2.05E-4</v>
      </c>
      <c r="J627" s="7">
        <v>1</v>
      </c>
      <c r="K627" t="s">
        <v>1294</v>
      </c>
      <c r="L627">
        <f>INDEX(Val_Min_CO2[],MATCH(Demanda_Interna[[#This Row],[Variaveis Decisão Transporte Silo-Mercado]],Val_Min_CO2[Variável],0),2)</f>
        <v>0</v>
      </c>
      <c r="M627">
        <f>INDEX(Val_min_Custo[],MATCH(Demanda_Interna[[#This Row],[Variaveis Decisão Transporte Silo-Mercado]],Val_min_Custo[Variável],0),2)</f>
        <v>0</v>
      </c>
      <c r="N627">
        <f>INDEX(ITERAC3[],MATCH(Demanda_Interna[[#This Row],[Variaveis Decisão Transporte Silo-Mercado]],ITERAC3[Variável],0),2)</f>
        <v>0</v>
      </c>
      <c r="O627">
        <f>INDEX(ITERAC6[],MATCH(Demanda_Interna[[#This Row],[Variaveis Decisão Transporte Silo-Mercado]],ITERAC6[Variável],0),2)</f>
        <v>0</v>
      </c>
      <c r="P627">
        <v>1.1200000000000001</v>
      </c>
      <c r="Q627" t="str">
        <f>Demanda_Interna[[#This Row],[Mercado]]&amp;Demanda_Interna[[#This Row],[Periodo]]</f>
        <v>Tocantins1</v>
      </c>
      <c r="R627">
        <v>1110</v>
      </c>
      <c r="S627" t="str">
        <f>Demanda_Interna[[#This Row],[Mercado Estado]]&amp;Demanda_Interna[[#This Row],[Estado Silo]]</f>
        <v>TOMS</v>
      </c>
      <c r="T627" s="7">
        <f>Demanda_Interna[[#This Row],[ICMS]]*Demanda_Interna[[#This Row],[Coluna1]]</f>
        <v>1243.2</v>
      </c>
      <c r="U627" t="str">
        <f>INDEX(Produtor_Silo[],MATCH(Demanda_Interna[[#This Row],[Silo]],Produtor_Silo[destino],0),3)</f>
        <v>MARACAJU-MS</v>
      </c>
    </row>
    <row r="628" spans="1:21" x14ac:dyDescent="0.25">
      <c r="A628" t="s">
        <v>1663</v>
      </c>
      <c r="B628">
        <v>1</v>
      </c>
      <c r="C628">
        <v>125698</v>
      </c>
      <c r="D628" t="s">
        <v>1664</v>
      </c>
      <c r="E628" t="s">
        <v>640</v>
      </c>
      <c r="F628">
        <v>1820339</v>
      </c>
      <c r="G628" s="7">
        <v>1820.3389999999999</v>
      </c>
      <c r="H628" t="s">
        <v>715</v>
      </c>
      <c r="I628" s="11">
        <v>2.05E-4</v>
      </c>
      <c r="J628" s="7">
        <v>1</v>
      </c>
      <c r="K628" t="s">
        <v>1310</v>
      </c>
      <c r="L628">
        <f>INDEX(Val_Min_CO2[],MATCH(Demanda_Interna[[#This Row],[Variaveis Decisão Transporte Silo-Mercado]],Val_Min_CO2[Variável],0),2)</f>
        <v>0</v>
      </c>
      <c r="M628">
        <f>INDEX(Val_min_Custo[],MATCH(Demanda_Interna[[#This Row],[Variaveis Decisão Transporte Silo-Mercado]],Val_min_Custo[Variável],0),2)</f>
        <v>0</v>
      </c>
      <c r="N628">
        <f>INDEX(ITERAC3[],MATCH(Demanda_Interna[[#This Row],[Variaveis Decisão Transporte Silo-Mercado]],ITERAC3[Variável],0),2)</f>
        <v>0</v>
      </c>
      <c r="O628">
        <f>INDEX(ITERAC6[],MATCH(Demanda_Interna[[#This Row],[Variaveis Decisão Transporte Silo-Mercado]],ITERAC6[Variável],0),2)</f>
        <v>0</v>
      </c>
      <c r="P628">
        <v>1.1200000000000001</v>
      </c>
      <c r="Q628" t="str">
        <f>Demanda_Interna[[#This Row],[Mercado]]&amp;Demanda_Interna[[#This Row],[Periodo]]</f>
        <v>Tocantins1</v>
      </c>
      <c r="R628">
        <v>1110</v>
      </c>
      <c r="S628" t="str">
        <f>Demanda_Interna[[#This Row],[Mercado Estado]]&amp;Demanda_Interna[[#This Row],[Estado Silo]]</f>
        <v>TOMS</v>
      </c>
      <c r="T628" s="7">
        <f>Demanda_Interna[[#This Row],[ICMS]]*Demanda_Interna[[#This Row],[Coluna1]]</f>
        <v>1243.2</v>
      </c>
      <c r="U628" t="str">
        <f>INDEX(Produtor_Silo[],MATCH(Demanda_Interna[[#This Row],[Silo]],Produtor_Silo[destino],0),3)</f>
        <v>MARACAJU-MS</v>
      </c>
    </row>
    <row r="629" spans="1:21" x14ac:dyDescent="0.25">
      <c r="A629" t="s">
        <v>1663</v>
      </c>
      <c r="B629">
        <v>1</v>
      </c>
      <c r="C629">
        <v>125698</v>
      </c>
      <c r="D629" t="s">
        <v>1664</v>
      </c>
      <c r="E629" t="s">
        <v>620</v>
      </c>
      <c r="F629">
        <v>1419910</v>
      </c>
      <c r="G629" s="7">
        <v>1419.91</v>
      </c>
      <c r="H629" t="s">
        <v>705</v>
      </c>
      <c r="I629" s="11">
        <v>2.63E-4</v>
      </c>
      <c r="J629" s="7">
        <v>0.6</v>
      </c>
      <c r="K629" t="s">
        <v>1326</v>
      </c>
      <c r="L629">
        <f>INDEX(Val_Min_CO2[],MATCH(Demanda_Interna[[#This Row],[Variaveis Decisão Transporte Silo-Mercado]],Val_Min_CO2[Variável],0),2)</f>
        <v>0</v>
      </c>
      <c r="M629">
        <f>INDEX(Val_min_Custo[],MATCH(Demanda_Interna[[#This Row],[Variaveis Decisão Transporte Silo-Mercado]],Val_min_Custo[Variável],0),2)</f>
        <v>0</v>
      </c>
      <c r="N629">
        <f>INDEX(ITERAC3[],MATCH(Demanda_Interna[[#This Row],[Variaveis Decisão Transporte Silo-Mercado]],ITERAC3[Variável],0),2)</f>
        <v>0</v>
      </c>
      <c r="O629">
        <f>INDEX(ITERAC6[],MATCH(Demanda_Interna[[#This Row],[Variaveis Decisão Transporte Silo-Mercado]],ITERAC6[Variável],0),2)</f>
        <v>0</v>
      </c>
      <c r="P629">
        <v>1.1200000000000001</v>
      </c>
      <c r="Q629" t="str">
        <f>Demanda_Interna[[#This Row],[Mercado]]&amp;Demanda_Interna[[#This Row],[Periodo]]</f>
        <v>Tocantins1</v>
      </c>
      <c r="R629">
        <v>1110</v>
      </c>
      <c r="S629" t="str">
        <f>Demanda_Interna[[#This Row],[Mercado Estado]]&amp;Demanda_Interna[[#This Row],[Estado Silo]]</f>
        <v>TOMT</v>
      </c>
      <c r="T629" s="7">
        <f>Demanda_Interna[[#This Row],[ICMS]]*Demanda_Interna[[#This Row],[Coluna1]]</f>
        <v>1243.2</v>
      </c>
      <c r="U629" t="str">
        <f>INDEX(Produtor_Silo[],MATCH(Demanda_Interna[[#This Row],[Silo]],Produtor_Silo[destino],0),3)</f>
        <v>NOVA MUTUM-MT</v>
      </c>
    </row>
    <row r="630" spans="1:21" x14ac:dyDescent="0.25">
      <c r="A630" t="s">
        <v>1663</v>
      </c>
      <c r="B630">
        <v>1</v>
      </c>
      <c r="C630">
        <v>125698</v>
      </c>
      <c r="D630" t="s">
        <v>1664</v>
      </c>
      <c r="E630" t="s">
        <v>621</v>
      </c>
      <c r="F630">
        <v>1421901</v>
      </c>
      <c r="G630" s="7">
        <v>1421.9010000000001</v>
      </c>
      <c r="H630" t="s">
        <v>705</v>
      </c>
      <c r="I630" s="11">
        <v>2.63E-4</v>
      </c>
      <c r="J630" s="7">
        <v>0.6</v>
      </c>
      <c r="K630" t="s">
        <v>1342</v>
      </c>
      <c r="L630">
        <f>INDEX(Val_Min_CO2[],MATCH(Demanda_Interna[[#This Row],[Variaveis Decisão Transporte Silo-Mercado]],Val_Min_CO2[Variável],0),2)</f>
        <v>0</v>
      </c>
      <c r="M630">
        <f>INDEX(Val_min_Custo[],MATCH(Demanda_Interna[[#This Row],[Variaveis Decisão Transporte Silo-Mercado]],Val_min_Custo[Variável],0),2)</f>
        <v>0</v>
      </c>
      <c r="N630">
        <f>INDEX(ITERAC3[],MATCH(Demanda_Interna[[#This Row],[Variaveis Decisão Transporte Silo-Mercado]],ITERAC3[Variável],0),2)</f>
        <v>0</v>
      </c>
      <c r="O630">
        <f>INDEX(ITERAC6[],MATCH(Demanda_Interna[[#This Row],[Variaveis Decisão Transporte Silo-Mercado]],ITERAC6[Variável],0),2)</f>
        <v>0</v>
      </c>
      <c r="P630">
        <v>1.1200000000000001</v>
      </c>
      <c r="Q630" t="str">
        <f>Demanda_Interna[[#This Row],[Mercado]]&amp;Demanda_Interna[[#This Row],[Periodo]]</f>
        <v>Tocantins1</v>
      </c>
      <c r="R630">
        <v>1110</v>
      </c>
      <c r="S630" t="str">
        <f>Demanda_Interna[[#This Row],[Mercado Estado]]&amp;Demanda_Interna[[#This Row],[Estado Silo]]</f>
        <v>TOMT</v>
      </c>
      <c r="T630" s="7">
        <f>Demanda_Interna[[#This Row],[ICMS]]*Demanda_Interna[[#This Row],[Coluna1]]</f>
        <v>1243.2</v>
      </c>
      <c r="U630" t="str">
        <f>INDEX(Produtor_Silo[],MATCH(Demanda_Interna[[#This Row],[Silo]],Produtor_Silo[destino],0),3)</f>
        <v>NOVA MUTUM-MT</v>
      </c>
    </row>
    <row r="631" spans="1:21" x14ac:dyDescent="0.25">
      <c r="A631" t="s">
        <v>1663</v>
      </c>
      <c r="B631">
        <v>1</v>
      </c>
      <c r="C631">
        <v>125698</v>
      </c>
      <c r="D631" t="s">
        <v>1664</v>
      </c>
      <c r="E631" t="s">
        <v>622</v>
      </c>
      <c r="F631">
        <v>1403691</v>
      </c>
      <c r="G631" s="7">
        <v>1403.691</v>
      </c>
      <c r="H631" t="s">
        <v>705</v>
      </c>
      <c r="I631" s="11">
        <v>2.63E-4</v>
      </c>
      <c r="J631" s="7">
        <v>0.6</v>
      </c>
      <c r="K631" t="s">
        <v>1358</v>
      </c>
      <c r="L631">
        <f>INDEX(Val_Min_CO2[],MATCH(Demanda_Interna[[#This Row],[Variaveis Decisão Transporte Silo-Mercado]],Val_Min_CO2[Variável],0),2)</f>
        <v>0</v>
      </c>
      <c r="M631">
        <f>INDEX(Val_min_Custo[],MATCH(Demanda_Interna[[#This Row],[Variaveis Decisão Transporte Silo-Mercado]],Val_min_Custo[Variável],0),2)</f>
        <v>0</v>
      </c>
      <c r="N631">
        <f>INDEX(ITERAC3[],MATCH(Demanda_Interna[[#This Row],[Variaveis Decisão Transporte Silo-Mercado]],ITERAC3[Variável],0),2)</f>
        <v>0</v>
      </c>
      <c r="O631">
        <f>INDEX(ITERAC6[],MATCH(Demanda_Interna[[#This Row],[Variaveis Decisão Transporte Silo-Mercado]],ITERAC6[Variável],0),2)</f>
        <v>0</v>
      </c>
      <c r="P631">
        <v>1.1200000000000001</v>
      </c>
      <c r="Q631" t="str">
        <f>Demanda_Interna[[#This Row],[Mercado]]&amp;Demanda_Interna[[#This Row],[Periodo]]</f>
        <v>Tocantins1</v>
      </c>
      <c r="R631">
        <v>1110</v>
      </c>
      <c r="S631" t="str">
        <f>Demanda_Interna[[#This Row],[Mercado Estado]]&amp;Demanda_Interna[[#This Row],[Estado Silo]]</f>
        <v>TOMT</v>
      </c>
      <c r="T631" s="7">
        <f>Demanda_Interna[[#This Row],[ICMS]]*Demanda_Interna[[#This Row],[Coluna1]]</f>
        <v>1243.2</v>
      </c>
      <c r="U631" t="str">
        <f>INDEX(Produtor_Silo[],MATCH(Demanda_Interna[[#This Row],[Silo]],Produtor_Silo[destino],0),3)</f>
        <v>NOVA MUTUM-MT</v>
      </c>
    </row>
    <row r="632" spans="1:21" x14ac:dyDescent="0.25">
      <c r="A632" t="s">
        <v>1663</v>
      </c>
      <c r="B632">
        <v>1</v>
      </c>
      <c r="C632">
        <v>125698</v>
      </c>
      <c r="D632" t="s">
        <v>1664</v>
      </c>
      <c r="E632" t="s">
        <v>623</v>
      </c>
      <c r="F632">
        <v>1413293</v>
      </c>
      <c r="G632" s="7">
        <v>1413.2929999999999</v>
      </c>
      <c r="H632" t="s">
        <v>705</v>
      </c>
      <c r="I632" s="11">
        <v>2.63E-4</v>
      </c>
      <c r="J632" s="7">
        <v>0.6</v>
      </c>
      <c r="K632" t="s">
        <v>1374</v>
      </c>
      <c r="L632">
        <f>INDEX(Val_Min_CO2[],MATCH(Demanda_Interna[[#This Row],[Variaveis Decisão Transporte Silo-Mercado]],Val_Min_CO2[Variável],0),2)</f>
        <v>0</v>
      </c>
      <c r="M632">
        <f>INDEX(Val_min_Custo[],MATCH(Demanda_Interna[[#This Row],[Variaveis Decisão Transporte Silo-Mercado]],Val_min_Custo[Variável],0),2)</f>
        <v>0</v>
      </c>
      <c r="N632">
        <f>INDEX(ITERAC3[],MATCH(Demanda_Interna[[#This Row],[Variaveis Decisão Transporte Silo-Mercado]],ITERAC3[Variável],0),2)</f>
        <v>0</v>
      </c>
      <c r="O632">
        <f>INDEX(ITERAC6[],MATCH(Demanda_Interna[[#This Row],[Variaveis Decisão Transporte Silo-Mercado]],ITERAC6[Variável],0),2)</f>
        <v>0</v>
      </c>
      <c r="P632">
        <v>1.1200000000000001</v>
      </c>
      <c r="Q632" t="str">
        <f>Demanda_Interna[[#This Row],[Mercado]]&amp;Demanda_Interna[[#This Row],[Periodo]]</f>
        <v>Tocantins1</v>
      </c>
      <c r="R632">
        <v>1110</v>
      </c>
      <c r="S632" t="str">
        <f>Demanda_Interna[[#This Row],[Mercado Estado]]&amp;Demanda_Interna[[#This Row],[Estado Silo]]</f>
        <v>TOMT</v>
      </c>
      <c r="T632" s="7">
        <f>Demanda_Interna[[#This Row],[ICMS]]*Demanda_Interna[[#This Row],[Coluna1]]</f>
        <v>1243.2</v>
      </c>
      <c r="U632" t="str">
        <f>INDEX(Produtor_Silo[],MATCH(Demanda_Interna[[#This Row],[Silo]],Produtor_Silo[destino],0),3)</f>
        <v>NOVA UBIRATÃ-MT</v>
      </c>
    </row>
    <row r="633" spans="1:21" x14ac:dyDescent="0.25">
      <c r="A633" t="s">
        <v>1663</v>
      </c>
      <c r="B633">
        <v>1</v>
      </c>
      <c r="C633">
        <v>125698</v>
      </c>
      <c r="D633" t="s">
        <v>1664</v>
      </c>
      <c r="E633" t="s">
        <v>624</v>
      </c>
      <c r="F633">
        <v>1275849</v>
      </c>
      <c r="G633" s="7">
        <v>1275.8489999999999</v>
      </c>
      <c r="H633" t="s">
        <v>705</v>
      </c>
      <c r="I633" s="11">
        <v>2.63E-4</v>
      </c>
      <c r="J633" s="7">
        <v>0.6</v>
      </c>
      <c r="K633" t="s">
        <v>1390</v>
      </c>
      <c r="L633">
        <f>INDEX(Val_Min_CO2[],MATCH(Demanda_Interna[[#This Row],[Variaveis Decisão Transporte Silo-Mercado]],Val_Min_CO2[Variável],0),2)</f>
        <v>0</v>
      </c>
      <c r="M633">
        <f>INDEX(Val_min_Custo[],MATCH(Demanda_Interna[[#This Row],[Variaveis Decisão Transporte Silo-Mercado]],Val_min_Custo[Variável],0),2)</f>
        <v>0</v>
      </c>
      <c r="N633">
        <f>INDEX(ITERAC3[],MATCH(Demanda_Interna[[#This Row],[Variaveis Decisão Transporte Silo-Mercado]],ITERAC3[Variável],0),2)</f>
        <v>0</v>
      </c>
      <c r="O633">
        <f>INDEX(ITERAC6[],MATCH(Demanda_Interna[[#This Row],[Variaveis Decisão Transporte Silo-Mercado]],ITERAC6[Variável],0),2)</f>
        <v>0</v>
      </c>
      <c r="P633">
        <v>1.1200000000000001</v>
      </c>
      <c r="Q633" t="str">
        <f>Demanda_Interna[[#This Row],[Mercado]]&amp;Demanda_Interna[[#This Row],[Periodo]]</f>
        <v>Tocantins1</v>
      </c>
      <c r="R633">
        <v>1110</v>
      </c>
      <c r="S633" t="str">
        <f>Demanda_Interna[[#This Row],[Mercado Estado]]&amp;Demanda_Interna[[#This Row],[Estado Silo]]</f>
        <v>TOMT</v>
      </c>
      <c r="T633" s="7">
        <f>Demanda_Interna[[#This Row],[ICMS]]*Demanda_Interna[[#This Row],[Coluna1]]</f>
        <v>1243.2</v>
      </c>
      <c r="U633" t="str">
        <f>INDEX(Produtor_Silo[],MATCH(Demanda_Interna[[#This Row],[Silo]],Produtor_Silo[destino],0),3)</f>
        <v>NOVA UBIRATÃ-MT</v>
      </c>
    </row>
    <row r="634" spans="1:21" x14ac:dyDescent="0.25">
      <c r="A634" t="s">
        <v>1663</v>
      </c>
      <c r="B634">
        <v>1</v>
      </c>
      <c r="C634">
        <v>125698</v>
      </c>
      <c r="D634" t="s">
        <v>1664</v>
      </c>
      <c r="E634" t="s">
        <v>625</v>
      </c>
      <c r="F634">
        <v>1343338</v>
      </c>
      <c r="G634" s="7">
        <v>1343.338</v>
      </c>
      <c r="H634" t="s">
        <v>705</v>
      </c>
      <c r="I634" s="11">
        <v>2.63E-4</v>
      </c>
      <c r="J634" s="7">
        <v>0.6</v>
      </c>
      <c r="K634" t="s">
        <v>1406</v>
      </c>
      <c r="L634">
        <f>INDEX(Val_Min_CO2[],MATCH(Demanda_Interna[[#This Row],[Variaveis Decisão Transporte Silo-Mercado]],Val_Min_CO2[Variável],0),2)</f>
        <v>0</v>
      </c>
      <c r="M634">
        <f>INDEX(Val_min_Custo[],MATCH(Demanda_Interna[[#This Row],[Variaveis Decisão Transporte Silo-Mercado]],Val_min_Custo[Variável],0),2)</f>
        <v>0</v>
      </c>
      <c r="N634">
        <f>INDEX(ITERAC3[],MATCH(Demanda_Interna[[#This Row],[Variaveis Decisão Transporte Silo-Mercado]],ITERAC3[Variável],0),2)</f>
        <v>0</v>
      </c>
      <c r="O634">
        <f>INDEX(ITERAC6[],MATCH(Demanda_Interna[[#This Row],[Variaveis Decisão Transporte Silo-Mercado]],ITERAC6[Variável],0),2)</f>
        <v>0</v>
      </c>
      <c r="P634">
        <v>1.1200000000000001</v>
      </c>
      <c r="Q634" t="str">
        <f>Demanda_Interna[[#This Row],[Mercado]]&amp;Demanda_Interna[[#This Row],[Periodo]]</f>
        <v>Tocantins1</v>
      </c>
      <c r="R634">
        <v>1110</v>
      </c>
      <c r="S634" t="str">
        <f>Demanda_Interna[[#This Row],[Mercado Estado]]&amp;Demanda_Interna[[#This Row],[Estado Silo]]</f>
        <v>TOMT</v>
      </c>
      <c r="T634" s="7">
        <f>Demanda_Interna[[#This Row],[ICMS]]*Demanda_Interna[[#This Row],[Coluna1]]</f>
        <v>1243.2</v>
      </c>
      <c r="U634" t="str">
        <f>INDEX(Produtor_Silo[],MATCH(Demanda_Interna[[#This Row],[Silo]],Produtor_Silo[destino],0),3)</f>
        <v>NOVA UBIRATÃ-MT</v>
      </c>
    </row>
    <row r="635" spans="1:21" x14ac:dyDescent="0.25">
      <c r="A635" t="s">
        <v>1663</v>
      </c>
      <c r="B635">
        <v>1</v>
      </c>
      <c r="C635">
        <v>125698</v>
      </c>
      <c r="D635" t="s">
        <v>1664</v>
      </c>
      <c r="E635" t="s">
        <v>641</v>
      </c>
      <c r="F635">
        <v>1229568</v>
      </c>
      <c r="G635" s="7">
        <v>1229.568</v>
      </c>
      <c r="H635" t="s">
        <v>720</v>
      </c>
      <c r="I635" s="11">
        <v>2.63E-4</v>
      </c>
      <c r="J635" s="7">
        <v>0.6</v>
      </c>
      <c r="K635" t="s">
        <v>1422</v>
      </c>
      <c r="L635">
        <f>INDEX(Val_Min_CO2[],MATCH(Demanda_Interna[[#This Row],[Variaveis Decisão Transporte Silo-Mercado]],Val_Min_CO2[Variável],0),2)</f>
        <v>0</v>
      </c>
      <c r="M635">
        <f>INDEX(Val_min_Custo[],MATCH(Demanda_Interna[[#This Row],[Variaveis Decisão Transporte Silo-Mercado]],Val_min_Custo[Variável],0),2)</f>
        <v>0</v>
      </c>
      <c r="N635">
        <f>INDEX(ITERAC3[],MATCH(Demanda_Interna[[#This Row],[Variaveis Decisão Transporte Silo-Mercado]],ITERAC3[Variável],0),2)</f>
        <v>0</v>
      </c>
      <c r="O635">
        <f>INDEX(ITERAC6[],MATCH(Demanda_Interna[[#This Row],[Variaveis Decisão Transporte Silo-Mercado]],ITERAC6[Variável],0),2)</f>
        <v>0</v>
      </c>
      <c r="P635">
        <v>1.1200000000000001</v>
      </c>
      <c r="Q635" t="str">
        <f>Demanda_Interna[[#This Row],[Mercado]]&amp;Demanda_Interna[[#This Row],[Periodo]]</f>
        <v>Tocantins1</v>
      </c>
      <c r="R635">
        <v>1110</v>
      </c>
      <c r="S635" t="str">
        <f>Demanda_Interna[[#This Row],[Mercado Estado]]&amp;Demanda_Interna[[#This Row],[Estado Silo]]</f>
        <v>TOMG</v>
      </c>
      <c r="T635" s="7">
        <f>Demanda_Interna[[#This Row],[ICMS]]*Demanda_Interna[[#This Row],[Coluna1]]</f>
        <v>1243.2</v>
      </c>
      <c r="U635" t="str">
        <f>INDEX(Produtor_Silo[],MATCH(Demanda_Interna[[#This Row],[Silo]],Produtor_Silo[destino],0),3)</f>
        <v>PATOS DE MINAS-MG</v>
      </c>
    </row>
    <row r="636" spans="1:21" x14ac:dyDescent="0.25">
      <c r="A636" t="s">
        <v>1663</v>
      </c>
      <c r="B636">
        <v>1</v>
      </c>
      <c r="C636">
        <v>125698</v>
      </c>
      <c r="D636" t="s">
        <v>1664</v>
      </c>
      <c r="E636" t="s">
        <v>642</v>
      </c>
      <c r="F636">
        <v>1238892</v>
      </c>
      <c r="G636" s="7">
        <v>1238.8920000000001</v>
      </c>
      <c r="H636" t="s">
        <v>720</v>
      </c>
      <c r="I636" s="11">
        <v>2.63E-4</v>
      </c>
      <c r="J636" s="7">
        <v>0.6</v>
      </c>
      <c r="K636" t="s">
        <v>1438</v>
      </c>
      <c r="L636">
        <f>INDEX(Val_Min_CO2[],MATCH(Demanda_Interna[[#This Row],[Variaveis Decisão Transporte Silo-Mercado]],Val_Min_CO2[Variável],0),2)</f>
        <v>0</v>
      </c>
      <c r="M636">
        <f>INDEX(Val_min_Custo[],MATCH(Demanda_Interna[[#This Row],[Variaveis Decisão Transporte Silo-Mercado]],Val_min_Custo[Variável],0),2)</f>
        <v>0</v>
      </c>
      <c r="N636">
        <f>INDEX(ITERAC3[],MATCH(Demanda_Interna[[#This Row],[Variaveis Decisão Transporte Silo-Mercado]],ITERAC3[Variável],0),2)</f>
        <v>0</v>
      </c>
      <c r="O636">
        <f>INDEX(ITERAC6[],MATCH(Demanda_Interna[[#This Row],[Variaveis Decisão Transporte Silo-Mercado]],ITERAC6[Variável],0),2)</f>
        <v>0</v>
      </c>
      <c r="P636">
        <v>1.1200000000000001</v>
      </c>
      <c r="Q636" t="str">
        <f>Demanda_Interna[[#This Row],[Mercado]]&amp;Demanda_Interna[[#This Row],[Periodo]]</f>
        <v>Tocantins1</v>
      </c>
      <c r="R636">
        <v>1110</v>
      </c>
      <c r="S636" t="str">
        <f>Demanda_Interna[[#This Row],[Mercado Estado]]&amp;Demanda_Interna[[#This Row],[Estado Silo]]</f>
        <v>TOMG</v>
      </c>
      <c r="T636" s="7">
        <f>Demanda_Interna[[#This Row],[ICMS]]*Demanda_Interna[[#This Row],[Coluna1]]</f>
        <v>1243.2</v>
      </c>
      <c r="U636" t="str">
        <f>INDEX(Produtor_Silo[],MATCH(Demanda_Interna[[#This Row],[Silo]],Produtor_Silo[destino],0),3)</f>
        <v>PATOS DE MINAS-MG</v>
      </c>
    </row>
    <row r="637" spans="1:21" x14ac:dyDescent="0.25">
      <c r="A637" t="s">
        <v>1663</v>
      </c>
      <c r="B637">
        <v>1</v>
      </c>
      <c r="C637">
        <v>125698</v>
      </c>
      <c r="D637" t="s">
        <v>1664</v>
      </c>
      <c r="E637" t="s">
        <v>643</v>
      </c>
      <c r="F637">
        <v>1224155</v>
      </c>
      <c r="G637" s="7">
        <v>1224.155</v>
      </c>
      <c r="H637" t="s">
        <v>720</v>
      </c>
      <c r="I637" s="11">
        <v>2.63E-4</v>
      </c>
      <c r="J637" s="7">
        <v>0.6</v>
      </c>
      <c r="K637" t="s">
        <v>1454</v>
      </c>
      <c r="L637">
        <f>INDEX(Val_Min_CO2[],MATCH(Demanda_Interna[[#This Row],[Variaveis Decisão Transporte Silo-Mercado]],Val_Min_CO2[Variável],0),2)</f>
        <v>0</v>
      </c>
      <c r="M637">
        <f>INDEX(Val_min_Custo[],MATCH(Demanda_Interna[[#This Row],[Variaveis Decisão Transporte Silo-Mercado]],Val_min_Custo[Variável],0),2)</f>
        <v>0</v>
      </c>
      <c r="N637">
        <f>INDEX(ITERAC3[],MATCH(Demanda_Interna[[#This Row],[Variaveis Decisão Transporte Silo-Mercado]],ITERAC3[Variável],0),2)</f>
        <v>0</v>
      </c>
      <c r="O637">
        <f>INDEX(ITERAC6[],MATCH(Demanda_Interna[[#This Row],[Variaveis Decisão Transporte Silo-Mercado]],ITERAC6[Variável],0),2)</f>
        <v>0</v>
      </c>
      <c r="P637">
        <v>1.1200000000000001</v>
      </c>
      <c r="Q637" t="str">
        <f>Demanda_Interna[[#This Row],[Mercado]]&amp;Demanda_Interna[[#This Row],[Periodo]]</f>
        <v>Tocantins1</v>
      </c>
      <c r="R637">
        <v>1110</v>
      </c>
      <c r="S637" t="str">
        <f>Demanda_Interna[[#This Row],[Mercado Estado]]&amp;Demanda_Interna[[#This Row],[Estado Silo]]</f>
        <v>TOMG</v>
      </c>
      <c r="T637" s="7">
        <f>Demanda_Interna[[#This Row],[ICMS]]*Demanda_Interna[[#This Row],[Coluna1]]</f>
        <v>1243.2</v>
      </c>
      <c r="U637" t="str">
        <f>INDEX(Produtor_Silo[],MATCH(Demanda_Interna[[#This Row],[Silo]],Produtor_Silo[destino],0),3)</f>
        <v>PATOS DE MINAS-MG</v>
      </c>
    </row>
    <row r="638" spans="1:21" x14ac:dyDescent="0.25">
      <c r="A638" t="s">
        <v>1663</v>
      </c>
      <c r="B638">
        <v>1</v>
      </c>
      <c r="C638">
        <v>125698</v>
      </c>
      <c r="D638" t="s">
        <v>1664</v>
      </c>
      <c r="E638" t="s">
        <v>632</v>
      </c>
      <c r="F638">
        <v>1021566</v>
      </c>
      <c r="G638" s="7">
        <v>1021.566</v>
      </c>
      <c r="H638" t="s">
        <v>718</v>
      </c>
      <c r="I638" s="11">
        <v>2.63E-4</v>
      </c>
      <c r="J638" s="7">
        <v>0.6</v>
      </c>
      <c r="K638" t="s">
        <v>1470</v>
      </c>
      <c r="L638">
        <f>INDEX(Val_Min_CO2[],MATCH(Demanda_Interna[[#This Row],[Variaveis Decisão Transporte Silo-Mercado]],Val_Min_CO2[Variável],0),2)</f>
        <v>0</v>
      </c>
      <c r="M638">
        <f>INDEX(Val_min_Custo[],MATCH(Demanda_Interna[[#This Row],[Variaveis Decisão Transporte Silo-Mercado]],Val_min_Custo[Variável],0),2)</f>
        <v>0</v>
      </c>
      <c r="N638">
        <f>INDEX(ITERAC3[],MATCH(Demanda_Interna[[#This Row],[Variaveis Decisão Transporte Silo-Mercado]],ITERAC3[Variável],0),2)</f>
        <v>0</v>
      </c>
      <c r="O638">
        <f>INDEX(ITERAC6[],MATCH(Demanda_Interna[[#This Row],[Variaveis Decisão Transporte Silo-Mercado]],ITERAC6[Variável],0),2)</f>
        <v>0</v>
      </c>
      <c r="P638">
        <v>1.1200000000000001</v>
      </c>
      <c r="Q638" t="str">
        <f>Demanda_Interna[[#This Row],[Mercado]]&amp;Demanda_Interna[[#This Row],[Periodo]]</f>
        <v>Tocantins1</v>
      </c>
      <c r="R638">
        <v>1110</v>
      </c>
      <c r="S638" t="str">
        <f>Demanda_Interna[[#This Row],[Mercado Estado]]&amp;Demanda_Interna[[#This Row],[Estado Silo]]</f>
        <v>TOGO</v>
      </c>
      <c r="T638" s="7">
        <f>Demanda_Interna[[#This Row],[ICMS]]*Demanda_Interna[[#This Row],[Coluna1]]</f>
        <v>1243.2</v>
      </c>
      <c r="U638" t="str">
        <f>INDEX(Produtor_Silo[],MATCH(Demanda_Interna[[#This Row],[Silo]],Produtor_Silo[destino],0),3)</f>
        <v>RIO VERDE-GO</v>
      </c>
    </row>
    <row r="639" spans="1:21" x14ac:dyDescent="0.25">
      <c r="A639" t="s">
        <v>1663</v>
      </c>
      <c r="B639">
        <v>1</v>
      </c>
      <c r="C639">
        <v>125698</v>
      </c>
      <c r="D639" t="s">
        <v>1664</v>
      </c>
      <c r="E639" t="s">
        <v>633</v>
      </c>
      <c r="F639">
        <v>1020996</v>
      </c>
      <c r="G639" s="7">
        <v>1020.996</v>
      </c>
      <c r="H639" t="s">
        <v>718</v>
      </c>
      <c r="I639" s="11">
        <v>2.63E-4</v>
      </c>
      <c r="J639" s="7">
        <v>0.6</v>
      </c>
      <c r="K639" t="s">
        <v>1486</v>
      </c>
      <c r="L639">
        <f>INDEX(Val_Min_CO2[],MATCH(Demanda_Interna[[#This Row],[Variaveis Decisão Transporte Silo-Mercado]],Val_Min_CO2[Variável],0),2)</f>
        <v>125698</v>
      </c>
      <c r="M639">
        <f>INDEX(Val_min_Custo[],MATCH(Demanda_Interna[[#This Row],[Variaveis Decisão Transporte Silo-Mercado]],Val_min_Custo[Variável],0),2)</f>
        <v>125698</v>
      </c>
      <c r="N639">
        <f>INDEX(ITERAC3[],MATCH(Demanda_Interna[[#This Row],[Variaveis Decisão Transporte Silo-Mercado]],ITERAC3[Variável],0),2)</f>
        <v>125698</v>
      </c>
      <c r="O639">
        <f>INDEX(ITERAC6[],MATCH(Demanda_Interna[[#This Row],[Variaveis Decisão Transporte Silo-Mercado]],ITERAC6[Variável],0),2)</f>
        <v>125698</v>
      </c>
      <c r="P639">
        <v>1.1200000000000001</v>
      </c>
      <c r="Q639" t="str">
        <f>Demanda_Interna[[#This Row],[Mercado]]&amp;Demanda_Interna[[#This Row],[Periodo]]</f>
        <v>Tocantins1</v>
      </c>
      <c r="R639">
        <v>1110</v>
      </c>
      <c r="S639" t="str">
        <f>Demanda_Interna[[#This Row],[Mercado Estado]]&amp;Demanda_Interna[[#This Row],[Estado Silo]]</f>
        <v>TOGO</v>
      </c>
      <c r="T639" s="7">
        <f>Demanda_Interna[[#This Row],[ICMS]]*Demanda_Interna[[#This Row],[Coluna1]]</f>
        <v>1243.2</v>
      </c>
      <c r="U639" t="str">
        <f>INDEX(Produtor_Silo[],MATCH(Demanda_Interna[[#This Row],[Silo]],Produtor_Silo[destino],0),3)</f>
        <v>RIO VERDE-GO</v>
      </c>
    </row>
    <row r="640" spans="1:21" x14ac:dyDescent="0.25">
      <c r="A640" t="s">
        <v>1663</v>
      </c>
      <c r="B640">
        <v>1</v>
      </c>
      <c r="C640">
        <v>125698</v>
      </c>
      <c r="D640" t="s">
        <v>1664</v>
      </c>
      <c r="E640" t="s">
        <v>634</v>
      </c>
      <c r="F640">
        <v>995943</v>
      </c>
      <c r="G640" s="7">
        <v>995.94299999999998</v>
      </c>
      <c r="H640" t="s">
        <v>718</v>
      </c>
      <c r="I640" s="11">
        <v>2.63E-4</v>
      </c>
      <c r="J640" s="7">
        <v>0.6</v>
      </c>
      <c r="K640" t="s">
        <v>1502</v>
      </c>
      <c r="L640">
        <f>INDEX(Val_Min_CO2[],MATCH(Demanda_Interna[[#This Row],[Variaveis Decisão Transporte Silo-Mercado]],Val_Min_CO2[Variável],0),2)</f>
        <v>0</v>
      </c>
      <c r="M640">
        <f>INDEX(Val_min_Custo[],MATCH(Demanda_Interna[[#This Row],[Variaveis Decisão Transporte Silo-Mercado]],Val_min_Custo[Variável],0),2)</f>
        <v>0</v>
      </c>
      <c r="N640">
        <f>INDEX(ITERAC3[],MATCH(Demanda_Interna[[#This Row],[Variaveis Decisão Transporte Silo-Mercado]],ITERAC3[Variável],0),2)</f>
        <v>0</v>
      </c>
      <c r="O640">
        <f>INDEX(ITERAC6[],MATCH(Demanda_Interna[[#This Row],[Variaveis Decisão Transporte Silo-Mercado]],ITERAC6[Variável],0),2)</f>
        <v>0</v>
      </c>
      <c r="P640">
        <v>1.1200000000000001</v>
      </c>
      <c r="Q640" t="str">
        <f>Demanda_Interna[[#This Row],[Mercado]]&amp;Demanda_Interna[[#This Row],[Periodo]]</f>
        <v>Tocantins1</v>
      </c>
      <c r="R640">
        <v>1110</v>
      </c>
      <c r="S640" t="str">
        <f>Demanda_Interna[[#This Row],[Mercado Estado]]&amp;Demanda_Interna[[#This Row],[Estado Silo]]</f>
        <v>TOGO</v>
      </c>
      <c r="T640" s="7">
        <f>Demanda_Interna[[#This Row],[ICMS]]*Demanda_Interna[[#This Row],[Coluna1]]</f>
        <v>1243.2</v>
      </c>
      <c r="U640" t="str">
        <f>INDEX(Produtor_Silo[],MATCH(Demanda_Interna[[#This Row],[Silo]],Produtor_Silo[destino],0),3)</f>
        <v>RIO VERDE-GO</v>
      </c>
    </row>
    <row r="641" spans="1:21" x14ac:dyDescent="0.25">
      <c r="A641" t="s">
        <v>1663</v>
      </c>
      <c r="B641">
        <v>1</v>
      </c>
      <c r="C641">
        <v>125698</v>
      </c>
      <c r="D641" t="s">
        <v>1664</v>
      </c>
      <c r="E641" t="s">
        <v>626</v>
      </c>
      <c r="F641">
        <v>1219528</v>
      </c>
      <c r="G641" s="7">
        <v>1219.528</v>
      </c>
      <c r="H641" t="s">
        <v>705</v>
      </c>
      <c r="I641" s="11">
        <v>2.63E-4</v>
      </c>
      <c r="J641" s="7">
        <v>0.6</v>
      </c>
      <c r="K641" t="s">
        <v>1518</v>
      </c>
      <c r="L641">
        <f>INDEX(Val_Min_CO2[],MATCH(Demanda_Interna[[#This Row],[Variaveis Decisão Transporte Silo-Mercado]],Val_Min_CO2[Variável],0),2)</f>
        <v>0</v>
      </c>
      <c r="M641">
        <f>INDEX(Val_min_Custo[],MATCH(Demanda_Interna[[#This Row],[Variaveis Decisão Transporte Silo-Mercado]],Val_min_Custo[Variável],0),2)</f>
        <v>0</v>
      </c>
      <c r="N641">
        <f>INDEX(ITERAC3[],MATCH(Demanda_Interna[[#This Row],[Variaveis Decisão Transporte Silo-Mercado]],ITERAC3[Variável],0),2)</f>
        <v>0</v>
      </c>
      <c r="O641">
        <f>INDEX(ITERAC6[],MATCH(Demanda_Interna[[#This Row],[Variaveis Decisão Transporte Silo-Mercado]],ITERAC6[Variável],0),2)</f>
        <v>0</v>
      </c>
      <c r="P641">
        <v>1.1200000000000001</v>
      </c>
      <c r="Q641" t="str">
        <f>Demanda_Interna[[#This Row],[Mercado]]&amp;Demanda_Interna[[#This Row],[Periodo]]</f>
        <v>Tocantins1</v>
      </c>
      <c r="R641">
        <v>1110</v>
      </c>
      <c r="S641" t="str">
        <f>Demanda_Interna[[#This Row],[Mercado Estado]]&amp;Demanda_Interna[[#This Row],[Estado Silo]]</f>
        <v>TOMT</v>
      </c>
      <c r="T641" s="7">
        <f>Demanda_Interna[[#This Row],[ICMS]]*Demanda_Interna[[#This Row],[Coluna1]]</f>
        <v>1243.2</v>
      </c>
      <c r="U641" t="str">
        <f>INDEX(Produtor_Silo[],MATCH(Demanda_Interna[[#This Row],[Silo]],Produtor_Silo[destino],0),3)</f>
        <v>SORRISO-MT</v>
      </c>
    </row>
    <row r="642" spans="1:21" x14ac:dyDescent="0.25">
      <c r="A642" t="s">
        <v>1663</v>
      </c>
      <c r="B642">
        <v>1</v>
      </c>
      <c r="C642">
        <v>125698</v>
      </c>
      <c r="D642" t="s">
        <v>1664</v>
      </c>
      <c r="E642" t="s">
        <v>627</v>
      </c>
      <c r="F642">
        <v>1249243</v>
      </c>
      <c r="G642" s="7">
        <v>1249.2429999999999</v>
      </c>
      <c r="H642" t="s">
        <v>705</v>
      </c>
      <c r="I642" s="11">
        <v>2.63E-4</v>
      </c>
      <c r="J642" s="7">
        <v>0.6</v>
      </c>
      <c r="K642" t="s">
        <v>1534</v>
      </c>
      <c r="L642">
        <f>INDEX(Val_Min_CO2[],MATCH(Demanda_Interna[[#This Row],[Variaveis Decisão Transporte Silo-Mercado]],Val_Min_CO2[Variável],0),2)</f>
        <v>0</v>
      </c>
      <c r="M642">
        <f>INDEX(Val_min_Custo[],MATCH(Demanda_Interna[[#This Row],[Variaveis Decisão Transporte Silo-Mercado]],Val_min_Custo[Variável],0),2)</f>
        <v>0</v>
      </c>
      <c r="N642">
        <f>INDEX(ITERAC3[],MATCH(Demanda_Interna[[#This Row],[Variaveis Decisão Transporte Silo-Mercado]],ITERAC3[Variável],0),2)</f>
        <v>0</v>
      </c>
      <c r="O642">
        <f>INDEX(ITERAC6[],MATCH(Demanda_Interna[[#This Row],[Variaveis Decisão Transporte Silo-Mercado]],ITERAC6[Variável],0),2)</f>
        <v>0</v>
      </c>
      <c r="P642">
        <v>1.1200000000000001</v>
      </c>
      <c r="Q642" t="str">
        <f>Demanda_Interna[[#This Row],[Mercado]]&amp;Demanda_Interna[[#This Row],[Periodo]]</f>
        <v>Tocantins1</v>
      </c>
      <c r="R642">
        <v>1110</v>
      </c>
      <c r="S642" t="str">
        <f>Demanda_Interna[[#This Row],[Mercado Estado]]&amp;Demanda_Interna[[#This Row],[Estado Silo]]</f>
        <v>TOMT</v>
      </c>
      <c r="T642" s="7">
        <f>Demanda_Interna[[#This Row],[ICMS]]*Demanda_Interna[[#This Row],[Coluna1]]</f>
        <v>1243.2</v>
      </c>
      <c r="U642" t="str">
        <f>INDEX(Produtor_Silo[],MATCH(Demanda_Interna[[#This Row],[Silo]],Produtor_Silo[destino],0),3)</f>
        <v>SORRISO-MT</v>
      </c>
    </row>
    <row r="643" spans="1:21" x14ac:dyDescent="0.25">
      <c r="A643" t="s">
        <v>1663</v>
      </c>
      <c r="B643">
        <v>1</v>
      </c>
      <c r="C643">
        <v>125698</v>
      </c>
      <c r="D643" t="s">
        <v>1664</v>
      </c>
      <c r="E643" t="s">
        <v>628</v>
      </c>
      <c r="F643">
        <v>1219015</v>
      </c>
      <c r="G643" s="7">
        <v>1219.0150000000001</v>
      </c>
      <c r="H643" t="s">
        <v>705</v>
      </c>
      <c r="I643" s="11">
        <v>2.63E-4</v>
      </c>
      <c r="J643" s="7">
        <v>0.6</v>
      </c>
      <c r="K643" t="s">
        <v>1550</v>
      </c>
      <c r="L643">
        <f>INDEX(Val_Min_CO2[],MATCH(Demanda_Interna[[#This Row],[Variaveis Decisão Transporte Silo-Mercado]],Val_Min_CO2[Variável],0),2)</f>
        <v>0</v>
      </c>
      <c r="M643">
        <f>INDEX(Val_min_Custo[],MATCH(Demanda_Interna[[#This Row],[Variaveis Decisão Transporte Silo-Mercado]],Val_min_Custo[Variável],0),2)</f>
        <v>0</v>
      </c>
      <c r="N643">
        <f>INDEX(ITERAC3[],MATCH(Demanda_Interna[[#This Row],[Variaveis Decisão Transporte Silo-Mercado]],ITERAC3[Variável],0),2)</f>
        <v>0</v>
      </c>
      <c r="O643">
        <f>INDEX(ITERAC6[],MATCH(Demanda_Interna[[#This Row],[Variaveis Decisão Transporte Silo-Mercado]],ITERAC6[Variável],0),2)</f>
        <v>0</v>
      </c>
      <c r="P643">
        <v>1.1200000000000001</v>
      </c>
      <c r="Q643" t="str">
        <f>Demanda_Interna[[#This Row],[Mercado]]&amp;Demanda_Interna[[#This Row],[Periodo]]</f>
        <v>Tocantins1</v>
      </c>
      <c r="R643">
        <v>1110</v>
      </c>
      <c r="S643" t="str">
        <f>Demanda_Interna[[#This Row],[Mercado Estado]]&amp;Demanda_Interna[[#This Row],[Estado Silo]]</f>
        <v>TOMT</v>
      </c>
      <c r="T643" s="7">
        <f>Demanda_Interna[[#This Row],[ICMS]]*Demanda_Interna[[#This Row],[Coluna1]]</f>
        <v>1243.2</v>
      </c>
      <c r="U643" t="str">
        <f>INDEX(Produtor_Silo[],MATCH(Demanda_Interna[[#This Row],[Silo]],Produtor_Silo[destino],0),3)</f>
        <v>SORRISO-MT</v>
      </c>
    </row>
    <row r="644" spans="1:21" x14ac:dyDescent="0.25">
      <c r="A644" t="s">
        <v>1663</v>
      </c>
      <c r="B644">
        <v>1</v>
      </c>
      <c r="C644">
        <v>125698</v>
      </c>
      <c r="D644" t="s">
        <v>1664</v>
      </c>
      <c r="E644" t="s">
        <v>650</v>
      </c>
      <c r="F644">
        <v>2038969</v>
      </c>
      <c r="G644" s="7">
        <v>2038.9690000000001</v>
      </c>
      <c r="H644" t="s">
        <v>712</v>
      </c>
      <c r="I644" s="11">
        <v>2.05E-4</v>
      </c>
      <c r="J644" s="7">
        <v>1</v>
      </c>
      <c r="K644" t="s">
        <v>1566</v>
      </c>
      <c r="L644">
        <f>INDEX(Val_Min_CO2[],MATCH(Demanda_Interna[[#This Row],[Variaveis Decisão Transporte Silo-Mercado]],Val_Min_CO2[Variável],0),2)</f>
        <v>0</v>
      </c>
      <c r="M644">
        <f>INDEX(Val_min_Custo[],MATCH(Demanda_Interna[[#This Row],[Variaveis Decisão Transporte Silo-Mercado]],Val_min_Custo[Variável],0),2)</f>
        <v>0</v>
      </c>
      <c r="N644">
        <f>INDEX(ITERAC3[],MATCH(Demanda_Interna[[#This Row],[Variaveis Decisão Transporte Silo-Mercado]],ITERAC3[Variável],0),2)</f>
        <v>0</v>
      </c>
      <c r="O644">
        <f>INDEX(ITERAC6[],MATCH(Demanda_Interna[[#This Row],[Variaveis Decisão Transporte Silo-Mercado]],ITERAC6[Variável],0),2)</f>
        <v>0</v>
      </c>
      <c r="P644">
        <v>1.1200000000000001</v>
      </c>
      <c r="Q644" t="str">
        <f>Demanda_Interna[[#This Row],[Mercado]]&amp;Demanda_Interna[[#This Row],[Periodo]]</f>
        <v>Tocantins1</v>
      </c>
      <c r="R644">
        <v>1110</v>
      </c>
      <c r="S644" t="str">
        <f>Demanda_Interna[[#This Row],[Mercado Estado]]&amp;Demanda_Interna[[#This Row],[Estado Silo]]</f>
        <v>TOPR</v>
      </c>
      <c r="T644" s="7">
        <f>Demanda_Interna[[#This Row],[ICMS]]*Demanda_Interna[[#This Row],[Coluna1]]</f>
        <v>1243.2</v>
      </c>
      <c r="U644" t="str">
        <f>INDEX(Produtor_Silo[],MATCH(Demanda_Interna[[#This Row],[Silo]],Produtor_Silo[destino],0),3)</f>
        <v>TOLEDO-PR</v>
      </c>
    </row>
    <row r="645" spans="1:21" x14ac:dyDescent="0.25">
      <c r="A645" t="s">
        <v>1663</v>
      </c>
      <c r="B645">
        <v>1</v>
      </c>
      <c r="C645">
        <v>125698</v>
      </c>
      <c r="D645" t="s">
        <v>1664</v>
      </c>
      <c r="E645" t="s">
        <v>651</v>
      </c>
      <c r="F645">
        <v>2030355</v>
      </c>
      <c r="G645" s="7">
        <v>2030.355</v>
      </c>
      <c r="H645" t="s">
        <v>712</v>
      </c>
      <c r="I645" s="11">
        <v>2.05E-4</v>
      </c>
      <c r="J645" s="7">
        <v>1</v>
      </c>
      <c r="K645" t="s">
        <v>1582</v>
      </c>
      <c r="L645">
        <f>INDEX(Val_Min_CO2[],MATCH(Demanda_Interna[[#This Row],[Variaveis Decisão Transporte Silo-Mercado]],Val_Min_CO2[Variável],0),2)</f>
        <v>0</v>
      </c>
      <c r="M645">
        <f>INDEX(Val_min_Custo[],MATCH(Demanda_Interna[[#This Row],[Variaveis Decisão Transporte Silo-Mercado]],Val_min_Custo[Variável],0),2)</f>
        <v>0</v>
      </c>
      <c r="N645">
        <f>INDEX(ITERAC3[],MATCH(Demanda_Interna[[#This Row],[Variaveis Decisão Transporte Silo-Mercado]],ITERAC3[Variável],0),2)</f>
        <v>0</v>
      </c>
      <c r="O645">
        <f>INDEX(ITERAC6[],MATCH(Demanda_Interna[[#This Row],[Variaveis Decisão Transporte Silo-Mercado]],ITERAC6[Variável],0),2)</f>
        <v>0</v>
      </c>
      <c r="P645">
        <v>1.1200000000000001</v>
      </c>
      <c r="Q645" t="str">
        <f>Demanda_Interna[[#This Row],[Mercado]]&amp;Demanda_Interna[[#This Row],[Periodo]]</f>
        <v>Tocantins1</v>
      </c>
      <c r="R645">
        <v>1110</v>
      </c>
      <c r="S645" t="str">
        <f>Demanda_Interna[[#This Row],[Mercado Estado]]&amp;Demanda_Interna[[#This Row],[Estado Silo]]</f>
        <v>TOPR</v>
      </c>
      <c r="T645" s="7">
        <f>Demanda_Interna[[#This Row],[ICMS]]*Demanda_Interna[[#This Row],[Coluna1]]</f>
        <v>1243.2</v>
      </c>
      <c r="U645" t="str">
        <f>INDEX(Produtor_Silo[],MATCH(Demanda_Interna[[#This Row],[Silo]],Produtor_Silo[destino],0),3)</f>
        <v>TOLEDO-PR</v>
      </c>
    </row>
    <row r="646" spans="1:21" x14ac:dyDescent="0.25">
      <c r="A646" t="s">
        <v>1663</v>
      </c>
      <c r="B646">
        <v>1</v>
      </c>
      <c r="C646">
        <v>125698</v>
      </c>
      <c r="D646" t="s">
        <v>1664</v>
      </c>
      <c r="E646" t="s">
        <v>652</v>
      </c>
      <c r="F646">
        <v>2039315</v>
      </c>
      <c r="G646" s="7">
        <v>2039.3150000000001</v>
      </c>
      <c r="H646" t="s">
        <v>712</v>
      </c>
      <c r="I646" s="11">
        <v>2.05E-4</v>
      </c>
      <c r="J646" s="7">
        <v>1</v>
      </c>
      <c r="K646" t="s">
        <v>1598</v>
      </c>
      <c r="L646">
        <f>INDEX(Val_Min_CO2[],MATCH(Demanda_Interna[[#This Row],[Variaveis Decisão Transporte Silo-Mercado]],Val_Min_CO2[Variável],0),2)</f>
        <v>0</v>
      </c>
      <c r="M646">
        <f>INDEX(Val_min_Custo[],MATCH(Demanda_Interna[[#This Row],[Variaveis Decisão Transporte Silo-Mercado]],Val_min_Custo[Variável],0),2)</f>
        <v>0</v>
      </c>
      <c r="N646">
        <f>INDEX(ITERAC3[],MATCH(Demanda_Interna[[#This Row],[Variaveis Decisão Transporte Silo-Mercado]],ITERAC3[Variável],0),2)</f>
        <v>0</v>
      </c>
      <c r="O646">
        <f>INDEX(ITERAC6[],MATCH(Demanda_Interna[[#This Row],[Variaveis Decisão Transporte Silo-Mercado]],ITERAC6[Variável],0),2)</f>
        <v>0</v>
      </c>
      <c r="P646">
        <v>1.1200000000000001</v>
      </c>
      <c r="Q646" t="str">
        <f>Demanda_Interna[[#This Row],[Mercado]]&amp;Demanda_Interna[[#This Row],[Periodo]]</f>
        <v>Tocantins1</v>
      </c>
      <c r="R646">
        <v>1110</v>
      </c>
      <c r="S646" t="str">
        <f>Demanda_Interna[[#This Row],[Mercado Estado]]&amp;Demanda_Interna[[#This Row],[Estado Silo]]</f>
        <v>TOPR</v>
      </c>
      <c r="T646" s="7">
        <f>Demanda_Interna[[#This Row],[ICMS]]*Demanda_Interna[[#This Row],[Coluna1]]</f>
        <v>1243.2</v>
      </c>
      <c r="U646" t="str">
        <f>INDEX(Produtor_Silo[],MATCH(Demanda_Interna[[#This Row],[Silo]],Produtor_Silo[destino],0),3)</f>
        <v>TOLEDO-PR</v>
      </c>
    </row>
    <row r="647" spans="1:21" x14ac:dyDescent="0.25">
      <c r="A647" t="s">
        <v>1663</v>
      </c>
      <c r="B647">
        <v>1</v>
      </c>
      <c r="C647">
        <v>125698</v>
      </c>
      <c r="D647" t="s">
        <v>1664</v>
      </c>
      <c r="E647" t="s">
        <v>644</v>
      </c>
      <c r="F647">
        <v>1126520</v>
      </c>
      <c r="G647" s="7">
        <v>1126.52</v>
      </c>
      <c r="H647" t="s">
        <v>720</v>
      </c>
      <c r="I647" s="11">
        <v>2.63E-4</v>
      </c>
      <c r="J647" s="7">
        <v>0.6</v>
      </c>
      <c r="K647" t="s">
        <v>1614</v>
      </c>
      <c r="L647">
        <f>INDEX(Val_Min_CO2[],MATCH(Demanda_Interna[[#This Row],[Variaveis Decisão Transporte Silo-Mercado]],Val_Min_CO2[Variável],0),2)</f>
        <v>0</v>
      </c>
      <c r="M647">
        <f>INDEX(Val_min_Custo[],MATCH(Demanda_Interna[[#This Row],[Variaveis Decisão Transporte Silo-Mercado]],Val_min_Custo[Variável],0),2)</f>
        <v>0</v>
      </c>
      <c r="N647">
        <f>INDEX(ITERAC3[],MATCH(Demanda_Interna[[#This Row],[Variaveis Decisão Transporte Silo-Mercado]],ITERAC3[Variável],0),2)</f>
        <v>0</v>
      </c>
      <c r="O647">
        <f>INDEX(ITERAC6[],MATCH(Demanda_Interna[[#This Row],[Variaveis Decisão Transporte Silo-Mercado]],ITERAC6[Variável],0),2)</f>
        <v>0</v>
      </c>
      <c r="P647">
        <v>1.1200000000000001</v>
      </c>
      <c r="Q647" t="str">
        <f>Demanda_Interna[[#This Row],[Mercado]]&amp;Demanda_Interna[[#This Row],[Periodo]]</f>
        <v>Tocantins1</v>
      </c>
      <c r="R647">
        <v>1110</v>
      </c>
      <c r="S647" t="str">
        <f>Demanda_Interna[[#This Row],[Mercado Estado]]&amp;Demanda_Interna[[#This Row],[Estado Silo]]</f>
        <v>TOMG</v>
      </c>
      <c r="T647" s="7">
        <f>Demanda_Interna[[#This Row],[ICMS]]*Demanda_Interna[[#This Row],[Coluna1]]</f>
        <v>1243.2</v>
      </c>
      <c r="U647" t="str">
        <f>INDEX(Produtor_Silo[],MATCH(Demanda_Interna[[#This Row],[Silo]],Produtor_Silo[destino],0),3)</f>
        <v>UBERLÂNDIA-MG</v>
      </c>
    </row>
    <row r="648" spans="1:21" x14ac:dyDescent="0.25">
      <c r="A648" t="s">
        <v>1663</v>
      </c>
      <c r="B648">
        <v>1</v>
      </c>
      <c r="C648">
        <v>125698</v>
      </c>
      <c r="D648" t="s">
        <v>1664</v>
      </c>
      <c r="E648" t="s">
        <v>645</v>
      </c>
      <c r="F648">
        <v>1126106</v>
      </c>
      <c r="G648" s="7">
        <v>1126.106</v>
      </c>
      <c r="H648" t="s">
        <v>720</v>
      </c>
      <c r="I648" s="11">
        <v>2.63E-4</v>
      </c>
      <c r="J648" s="7">
        <v>0.6</v>
      </c>
      <c r="K648" t="s">
        <v>1630</v>
      </c>
      <c r="L648">
        <f>INDEX(Val_Min_CO2[],MATCH(Demanda_Interna[[#This Row],[Variaveis Decisão Transporte Silo-Mercado]],Val_Min_CO2[Variável],0),2)</f>
        <v>0</v>
      </c>
      <c r="M648">
        <f>INDEX(Val_min_Custo[],MATCH(Demanda_Interna[[#This Row],[Variaveis Decisão Transporte Silo-Mercado]],Val_min_Custo[Variável],0),2)</f>
        <v>0</v>
      </c>
      <c r="N648">
        <f>INDEX(ITERAC3[],MATCH(Demanda_Interna[[#This Row],[Variaveis Decisão Transporte Silo-Mercado]],ITERAC3[Variável],0),2)</f>
        <v>0</v>
      </c>
      <c r="O648">
        <f>INDEX(ITERAC6[],MATCH(Demanda_Interna[[#This Row],[Variaveis Decisão Transporte Silo-Mercado]],ITERAC6[Variável],0),2)</f>
        <v>0</v>
      </c>
      <c r="P648">
        <v>1.1200000000000001</v>
      </c>
      <c r="Q648" t="str">
        <f>Demanda_Interna[[#This Row],[Mercado]]&amp;Demanda_Interna[[#This Row],[Periodo]]</f>
        <v>Tocantins1</v>
      </c>
      <c r="R648">
        <v>1110</v>
      </c>
      <c r="S648" t="str">
        <f>Demanda_Interna[[#This Row],[Mercado Estado]]&amp;Demanda_Interna[[#This Row],[Estado Silo]]</f>
        <v>TOMG</v>
      </c>
      <c r="T648" s="7">
        <f>Demanda_Interna[[#This Row],[ICMS]]*Demanda_Interna[[#This Row],[Coluna1]]</f>
        <v>1243.2</v>
      </c>
      <c r="U648" t="str">
        <f>INDEX(Produtor_Silo[],MATCH(Demanda_Interna[[#This Row],[Silo]],Produtor_Silo[destino],0),3)</f>
        <v>UBERLÂNDIA-MG</v>
      </c>
    </row>
    <row r="649" spans="1:21" x14ac:dyDescent="0.25">
      <c r="A649" t="s">
        <v>1663</v>
      </c>
      <c r="B649">
        <v>1</v>
      </c>
      <c r="C649">
        <v>125698</v>
      </c>
      <c r="D649" t="s">
        <v>1664</v>
      </c>
      <c r="E649" t="s">
        <v>646</v>
      </c>
      <c r="F649">
        <v>1125367</v>
      </c>
      <c r="G649" s="7">
        <v>1125.367</v>
      </c>
      <c r="H649" t="s">
        <v>720</v>
      </c>
      <c r="I649" s="11">
        <v>2.63E-4</v>
      </c>
      <c r="J649" s="7">
        <v>0.6</v>
      </c>
      <c r="K649" t="s">
        <v>1646</v>
      </c>
      <c r="L649">
        <f>INDEX(Val_Min_CO2[],MATCH(Demanda_Interna[[#This Row],[Variaveis Decisão Transporte Silo-Mercado]],Val_Min_CO2[Variável],0),2)</f>
        <v>0</v>
      </c>
      <c r="M649">
        <f>INDEX(Val_min_Custo[],MATCH(Demanda_Interna[[#This Row],[Variaveis Decisão Transporte Silo-Mercado]],Val_min_Custo[Variável],0),2)</f>
        <v>0</v>
      </c>
      <c r="N649">
        <f>INDEX(ITERAC3[],MATCH(Demanda_Interna[[#This Row],[Variaveis Decisão Transporte Silo-Mercado]],ITERAC3[Variável],0),2)</f>
        <v>0</v>
      </c>
      <c r="O649">
        <f>INDEX(ITERAC6[],MATCH(Demanda_Interna[[#This Row],[Variaveis Decisão Transporte Silo-Mercado]],ITERAC6[Variável],0),2)</f>
        <v>0</v>
      </c>
      <c r="P649">
        <v>1.1200000000000001</v>
      </c>
      <c r="Q649" t="str">
        <f>Demanda_Interna[[#This Row],[Mercado]]&amp;Demanda_Interna[[#This Row],[Periodo]]</f>
        <v>Tocantins1</v>
      </c>
      <c r="R649">
        <v>1110</v>
      </c>
      <c r="S649" t="str">
        <f>Demanda_Interna[[#This Row],[Mercado Estado]]&amp;Demanda_Interna[[#This Row],[Estado Silo]]</f>
        <v>TOMG</v>
      </c>
      <c r="T649" s="7">
        <f>Demanda_Interna[[#This Row],[ICMS]]*Demanda_Interna[[#This Row],[Coluna1]]</f>
        <v>1243.2</v>
      </c>
      <c r="U649" t="str">
        <f>INDEX(Produtor_Silo[],MATCH(Demanda_Interna[[#This Row],[Silo]],Produtor_Silo[destino],0),3)</f>
        <v>UBERLÂNDIA-MG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C889-CE2E-4FD2-AC61-4C0702DBADB1}">
  <dimension ref="A1:Q49"/>
  <sheetViews>
    <sheetView workbookViewId="0">
      <selection activeCell="C5" sqref="C2:C49"/>
    </sheetView>
  </sheetViews>
  <sheetFormatPr defaultRowHeight="15" x14ac:dyDescent="0.25"/>
  <cols>
    <col min="1" max="1" width="11.7109375" customWidth="1"/>
    <col min="4" max="4" width="19" customWidth="1"/>
    <col min="5" max="5" width="21" customWidth="1"/>
    <col min="6" max="6" width="23.28515625" customWidth="1"/>
    <col min="7" max="7" width="16.28515625" customWidth="1"/>
    <col min="8" max="8" width="14.140625" customWidth="1"/>
    <col min="9" max="9" width="54.42578125" bestFit="1" customWidth="1"/>
    <col min="10" max="10" width="16.28515625" bestFit="1" customWidth="1"/>
    <col min="11" max="11" width="17.7109375" bestFit="1" customWidth="1"/>
    <col min="17" max="17" width="18.85546875" bestFit="1" customWidth="1"/>
  </cols>
  <sheetData>
    <row r="1" spans="1:17" x14ac:dyDescent="0.25">
      <c r="A1" t="s">
        <v>722</v>
      </c>
      <c r="B1" t="s">
        <v>723</v>
      </c>
      <c r="C1" t="s">
        <v>1732</v>
      </c>
      <c r="D1" t="s">
        <v>724</v>
      </c>
      <c r="E1" t="s">
        <v>725</v>
      </c>
      <c r="F1" t="s">
        <v>726</v>
      </c>
      <c r="G1" t="s">
        <v>727</v>
      </c>
      <c r="H1" t="s">
        <v>728</v>
      </c>
      <c r="I1" t="s">
        <v>729</v>
      </c>
      <c r="J1" t="s">
        <v>750</v>
      </c>
      <c r="K1" t="s">
        <v>751</v>
      </c>
      <c r="L1" t="s">
        <v>1708</v>
      </c>
      <c r="M1" t="s">
        <v>1709</v>
      </c>
      <c r="N1" t="s">
        <v>1719</v>
      </c>
      <c r="O1" t="s">
        <v>1720</v>
      </c>
    </row>
    <row r="2" spans="1:17" x14ac:dyDescent="0.25">
      <c r="A2" t="s">
        <v>703</v>
      </c>
      <c r="B2" t="s">
        <v>705</v>
      </c>
      <c r="C2" s="7">
        <v>0.6</v>
      </c>
      <c r="D2">
        <v>1746050</v>
      </c>
      <c r="E2">
        <v>8472.7272727272721</v>
      </c>
      <c r="F2">
        <v>6.9020000000000001</v>
      </c>
      <c r="G2">
        <v>1</v>
      </c>
      <c r="H2" t="s">
        <v>706</v>
      </c>
      <c r="I2" t="s">
        <v>602</v>
      </c>
      <c r="J2">
        <f>INDEX(Val_Min_CO2[],MATCH(Area_Utilizada[[#This Row],[Variaveis Decisão Área Utilizada]],Val_Min_CO2[Variável],0),2)</f>
        <v>127203.36</v>
      </c>
      <c r="K2">
        <f>INDEX(Val_min_Custo[],MATCH(Area_Utilizada[[#This Row],[Variaveis Decisão Área Utilizada]],Val_min_Custo[Variável],0),2)</f>
        <v>0</v>
      </c>
      <c r="L2">
        <f>INDEX(ITERAC3[],MATCH(Area_Utilizada[[#This Row],[Variaveis Decisão Área Utilizada]],ITERAC3[Variável],0),2)</f>
        <v>0</v>
      </c>
      <c r="M2">
        <f>INDEX(ITERAC6[],MATCH(Area_Utilizada[[#This Row],[Variaveis Decisão Área Utilizada]],ITERAC6[Variável],0),2)</f>
        <v>0</v>
      </c>
      <c r="N2" t="str">
        <f>Area_Utilizada[[#This Row],[Localidade]]&amp;Area_Utilizada[[#This Row],[Periodo Relativo]]</f>
        <v>SORRISO-MT1</v>
      </c>
      <c r="O2" t="str">
        <f>Area_Utilizada[[#This Row],[Localidade]]&amp;Area_Utilizada[[#This Row],[Periodo Relativo]]&amp;Area_Utilizada[[#This Row],[Safra Relativa]]</f>
        <v>SORRISO-MT1Safra Principal</v>
      </c>
    </row>
    <row r="3" spans="1:17" x14ac:dyDescent="0.25">
      <c r="A3" t="s">
        <v>707</v>
      </c>
      <c r="B3" t="s">
        <v>705</v>
      </c>
      <c r="C3" s="7">
        <v>0.6</v>
      </c>
      <c r="D3">
        <v>1746050</v>
      </c>
      <c r="E3">
        <v>8326.363636363636</v>
      </c>
      <c r="F3">
        <v>6.9020000000000001</v>
      </c>
      <c r="G3">
        <v>1</v>
      </c>
      <c r="H3" t="s">
        <v>706</v>
      </c>
      <c r="I3" t="s">
        <v>590</v>
      </c>
      <c r="J3">
        <f>INDEX(Val_Min_CO2[],MATCH(Area_Utilizada[[#This Row],[Variaveis Decisão Área Utilizada]],Val_Min_CO2[Variável],0),2)</f>
        <v>0</v>
      </c>
      <c r="K3">
        <f>INDEX(Val_min_Custo[],MATCH(Area_Utilizada[[#This Row],[Variaveis Decisão Área Utilizada]],Val_min_Custo[Variável],0),2)</f>
        <v>0</v>
      </c>
      <c r="L3">
        <f>INDEX(ITERAC3[],MATCH(Area_Utilizada[[#This Row],[Variaveis Decisão Área Utilizada]],ITERAC3[Variável],0),2)</f>
        <v>0</v>
      </c>
      <c r="M3">
        <f>INDEX(ITERAC6[],MATCH(Area_Utilizada[[#This Row],[Variaveis Decisão Área Utilizada]],ITERAC6[Variável],0),2)</f>
        <v>0</v>
      </c>
      <c r="N3" t="str">
        <f>Area_Utilizada[[#This Row],[Localidade]]&amp;Area_Utilizada[[#This Row],[Periodo Relativo]]</f>
        <v>NOVA UBIRATÃ-MT1</v>
      </c>
      <c r="O3" t="str">
        <f>Area_Utilizada[[#This Row],[Localidade]]&amp;Area_Utilizada[[#This Row],[Periodo Relativo]]&amp;Area_Utilizada[[#This Row],[Safra Relativa]]</f>
        <v>NOVA UBIRATÃ-MT1Safra Principal</v>
      </c>
    </row>
    <row r="4" spans="1:17" x14ac:dyDescent="0.25">
      <c r="A4" t="s">
        <v>708</v>
      </c>
      <c r="B4" t="s">
        <v>705</v>
      </c>
      <c r="C4" s="7">
        <v>0.6</v>
      </c>
      <c r="D4">
        <v>1746050</v>
      </c>
      <c r="E4">
        <v>7634.545454545454</v>
      </c>
      <c r="F4">
        <v>6.9020000000000001</v>
      </c>
      <c r="G4">
        <v>1</v>
      </c>
      <c r="H4" t="s">
        <v>706</v>
      </c>
      <c r="I4" t="s">
        <v>586</v>
      </c>
      <c r="J4">
        <f>INDEX(Val_Min_CO2[],MATCH(Area_Utilizada[[#This Row],[Variaveis Decisão Área Utilizada]],Val_Min_CO2[Variável],0),2)</f>
        <v>0</v>
      </c>
      <c r="K4">
        <f>INDEX(Val_min_Custo[],MATCH(Area_Utilizada[[#This Row],[Variaveis Decisão Área Utilizada]],Val_min_Custo[Variável],0),2)</f>
        <v>0</v>
      </c>
      <c r="L4">
        <f>INDEX(ITERAC3[],MATCH(Area_Utilizada[[#This Row],[Variaveis Decisão Área Utilizada]],ITERAC3[Variável],0),2)</f>
        <v>0</v>
      </c>
      <c r="M4">
        <f>INDEX(ITERAC6[],MATCH(Area_Utilizada[[#This Row],[Variaveis Decisão Área Utilizada]],ITERAC6[Variável],0),2)</f>
        <v>0</v>
      </c>
      <c r="N4" t="str">
        <f>Area_Utilizada[[#This Row],[Localidade]]&amp;Area_Utilizada[[#This Row],[Periodo Relativo]]</f>
        <v>NOVA MUTUM-MT1</v>
      </c>
      <c r="O4" t="str">
        <f>Area_Utilizada[[#This Row],[Localidade]]&amp;Area_Utilizada[[#This Row],[Periodo Relativo]]&amp;Area_Utilizada[[#This Row],[Safra Relativa]]</f>
        <v>NOVA MUTUM-MT1Safra Principal</v>
      </c>
      <c r="Q4" s="5"/>
    </row>
    <row r="5" spans="1:17" x14ac:dyDescent="0.25">
      <c r="A5" t="s">
        <v>704</v>
      </c>
      <c r="B5" t="s">
        <v>705</v>
      </c>
      <c r="C5" s="7">
        <v>0.6</v>
      </c>
      <c r="D5">
        <v>1746050</v>
      </c>
      <c r="E5">
        <v>7620.9090909090901</v>
      </c>
      <c r="F5">
        <v>6.9020000000000001</v>
      </c>
      <c r="G5">
        <v>1</v>
      </c>
      <c r="H5" t="s">
        <v>706</v>
      </c>
      <c r="I5" t="s">
        <v>566</v>
      </c>
      <c r="J5">
        <f>INDEX(Val_Min_CO2[],MATCH(Area_Utilizada[[#This Row],[Variaveis Decisão Área Utilizada]],Val_Min_CO2[Variável],0),2)</f>
        <v>57005.563999999998</v>
      </c>
      <c r="K5">
        <f>INDEX(Val_min_Custo[],MATCH(Area_Utilizada[[#This Row],[Variaveis Decisão Área Utilizada]],Val_min_Custo[Variável],0),2)</f>
        <v>14248.392</v>
      </c>
      <c r="L5">
        <f>INDEX(ITERAC3[],MATCH(Area_Utilizada[[#This Row],[Variaveis Decisão Área Utilizada]],ITERAC3[Variável],0),2)</f>
        <v>14248.392</v>
      </c>
      <c r="M5">
        <f>INDEX(ITERAC6[],MATCH(Area_Utilizada[[#This Row],[Variaveis Decisão Área Utilizada]],ITERAC6[Variável],0),2)</f>
        <v>14248.392</v>
      </c>
      <c r="N5" t="str">
        <f>Area_Utilizada[[#This Row],[Localidade]]&amp;Area_Utilizada[[#This Row],[Periodo Relativo]]</f>
        <v>CAMPO NOVO DO PARECIS-MT1</v>
      </c>
      <c r="O5" t="str">
        <f>Area_Utilizada[[#This Row],[Localidade]]&amp;Area_Utilizada[[#This Row],[Periodo Relativo]]&amp;Area_Utilizada[[#This Row],[Safra Relativa]]</f>
        <v>CAMPO NOVO DO PARECIS-MT1Safra Principal</v>
      </c>
    </row>
    <row r="6" spans="1:17" x14ac:dyDescent="0.25">
      <c r="A6" t="s">
        <v>716</v>
      </c>
      <c r="B6" t="s">
        <v>718</v>
      </c>
      <c r="C6" s="7">
        <v>0.6</v>
      </c>
      <c r="D6">
        <v>796200</v>
      </c>
      <c r="E6">
        <v>3356.2</v>
      </c>
      <c r="F6">
        <v>6.2290000000000001</v>
      </c>
      <c r="G6">
        <v>1</v>
      </c>
      <c r="H6" t="s">
        <v>706</v>
      </c>
      <c r="I6" t="s">
        <v>598</v>
      </c>
      <c r="J6">
        <f>INDEX(Val_Min_CO2[],MATCH(Area_Utilizada[[#This Row],[Variaveis Decisão Área Utilizada]],Val_Min_CO2[Variável],0),2)</f>
        <v>98691.122000000003</v>
      </c>
      <c r="K6">
        <f>INDEX(Val_min_Custo[],MATCH(Area_Utilizada[[#This Row],[Variaveis Decisão Área Utilizada]],Val_min_Custo[Variável],0),2)</f>
        <v>212384.65</v>
      </c>
      <c r="L6">
        <f>INDEX(ITERAC3[],MATCH(Area_Utilizada[[#This Row],[Variaveis Decisão Área Utilizada]],ITERAC3[Variável],0),2)</f>
        <v>212384.65</v>
      </c>
      <c r="M6">
        <f>INDEX(ITERAC6[],MATCH(Area_Utilizada[[#This Row],[Variaveis Decisão Área Utilizada]],ITERAC6[Variável],0),2)</f>
        <v>212384.65</v>
      </c>
      <c r="N6" t="str">
        <f>Area_Utilizada[[#This Row],[Localidade]]&amp;Area_Utilizada[[#This Row],[Periodo Relativo]]</f>
        <v>RIO VERDE-GO1</v>
      </c>
      <c r="O6" t="str">
        <f>Area_Utilizada[[#This Row],[Localidade]]&amp;Area_Utilizada[[#This Row],[Periodo Relativo]]&amp;Area_Utilizada[[#This Row],[Safra Relativa]]</f>
        <v>RIO VERDE-GO1Safra Principal</v>
      </c>
    </row>
    <row r="7" spans="1:17" x14ac:dyDescent="0.25">
      <c r="A7" t="s">
        <v>717</v>
      </c>
      <c r="B7" t="s">
        <v>718</v>
      </c>
      <c r="C7" s="7">
        <v>0.6</v>
      </c>
      <c r="D7">
        <v>796200</v>
      </c>
      <c r="E7">
        <v>3356.2</v>
      </c>
      <c r="F7">
        <v>6.2290000000000001</v>
      </c>
      <c r="G7">
        <v>1</v>
      </c>
      <c r="H7" t="s">
        <v>706</v>
      </c>
      <c r="I7" t="s">
        <v>578</v>
      </c>
      <c r="J7">
        <f>INDEX(Val_Min_CO2[],MATCH(Area_Utilizada[[#This Row],[Variaveis Decisão Área Utilizada]],Val_Min_CO2[Variável],0),2)</f>
        <v>98322.524000000005</v>
      </c>
      <c r="K7">
        <f>INDEX(Val_min_Custo[],MATCH(Area_Utilizada[[#This Row],[Variaveis Decisão Área Utilizada]],Val_min_Custo[Variável],0),2)</f>
        <v>215261.52</v>
      </c>
      <c r="L7">
        <f>INDEX(ITERAC3[],MATCH(Area_Utilizada[[#This Row],[Variaveis Decisão Área Utilizada]],ITERAC3[Variável],0),2)</f>
        <v>212016.05</v>
      </c>
      <c r="M7">
        <f>INDEX(ITERAC6[],MATCH(Area_Utilizada[[#This Row],[Variaveis Decisão Área Utilizada]],ITERAC6[Variável],0),2)</f>
        <v>215261.52</v>
      </c>
      <c r="N7" t="str">
        <f>Area_Utilizada[[#This Row],[Localidade]]&amp;Area_Utilizada[[#This Row],[Periodo Relativo]]</f>
        <v>JATAÍ-GO1</v>
      </c>
      <c r="O7" t="str">
        <f>Area_Utilizada[[#This Row],[Localidade]]&amp;Area_Utilizada[[#This Row],[Periodo Relativo]]&amp;Area_Utilizada[[#This Row],[Safra Relativa]]</f>
        <v>JATAÍ-GO1Safra Principal</v>
      </c>
    </row>
    <row r="8" spans="1:17" x14ac:dyDescent="0.25">
      <c r="A8" t="s">
        <v>713</v>
      </c>
      <c r="B8" t="s">
        <v>715</v>
      </c>
      <c r="C8" s="7">
        <v>1</v>
      </c>
      <c r="D8">
        <v>1061150</v>
      </c>
      <c r="E8">
        <v>3382.52</v>
      </c>
      <c r="F8">
        <v>3.746</v>
      </c>
      <c r="G8">
        <v>1</v>
      </c>
      <c r="H8" t="s">
        <v>706</v>
      </c>
      <c r="I8" t="s">
        <v>582</v>
      </c>
      <c r="J8">
        <f>INDEX(Val_Min_CO2[],MATCH(Area_Utilizada[[#This Row],[Variaveis Decisão Área Utilizada]],Val_Min_CO2[Variável],0),2)</f>
        <v>221215.7</v>
      </c>
      <c r="K8">
        <f>INDEX(Val_min_Custo[],MATCH(Area_Utilizada[[#This Row],[Variaveis Decisão Área Utilizada]],Val_min_Custo[Variável],0),2)</f>
        <v>195189</v>
      </c>
      <c r="L8">
        <f>INDEX(ITERAC3[],MATCH(Area_Utilizada[[#This Row],[Variaveis Decisão Área Utilizada]],ITERAC3[Variável],0),2)</f>
        <v>221215.7</v>
      </c>
      <c r="M8">
        <f>INDEX(ITERAC6[],MATCH(Area_Utilizada[[#This Row],[Variaveis Decisão Área Utilizada]],ITERAC6[Variável],0),2)</f>
        <v>195189</v>
      </c>
      <c r="N8" t="str">
        <f>Area_Utilizada[[#This Row],[Localidade]]&amp;Area_Utilizada[[#This Row],[Periodo Relativo]]</f>
        <v>MARACAJU-MS1</v>
      </c>
      <c r="O8" t="str">
        <f>Area_Utilizada[[#This Row],[Localidade]]&amp;Area_Utilizada[[#This Row],[Periodo Relativo]]&amp;Area_Utilizada[[#This Row],[Safra Relativa]]</f>
        <v>MARACAJU-MS1Safra Principal</v>
      </c>
    </row>
    <row r="9" spans="1:17" x14ac:dyDescent="0.25">
      <c r="A9" t="s">
        <v>714</v>
      </c>
      <c r="B9" t="s">
        <v>715</v>
      </c>
      <c r="C9" s="7">
        <v>1</v>
      </c>
      <c r="D9">
        <v>1061150</v>
      </c>
      <c r="E9">
        <v>3382.52</v>
      </c>
      <c r="F9">
        <v>3.746</v>
      </c>
      <c r="G9">
        <v>1</v>
      </c>
      <c r="H9" t="s">
        <v>706</v>
      </c>
      <c r="I9" t="s">
        <v>574</v>
      </c>
      <c r="J9">
        <f>INDEX(Val_Min_CO2[],MATCH(Area_Utilizada[[#This Row],[Variaveis Decisão Área Utilizada]],Val_Min_CO2[Variável],0),2)</f>
        <v>195869.19</v>
      </c>
      <c r="K9">
        <f>INDEX(Val_min_Custo[],MATCH(Area_Utilizada[[#This Row],[Variaveis Decisão Área Utilizada]],Val_min_Custo[Variável],0),2)</f>
        <v>188487.19</v>
      </c>
      <c r="L9">
        <f>INDEX(ITERAC3[],MATCH(Area_Utilizada[[#This Row],[Variaveis Decisão Área Utilizada]],ITERAC3[Variável],0),2)</f>
        <v>195869.19</v>
      </c>
      <c r="M9">
        <f>INDEX(ITERAC6[],MATCH(Area_Utilizada[[#This Row],[Variaveis Decisão Área Utilizada]],ITERAC6[Variável],0),2)</f>
        <v>188487.19</v>
      </c>
      <c r="N9" t="str">
        <f>Area_Utilizada[[#This Row],[Localidade]]&amp;Area_Utilizada[[#This Row],[Periodo Relativo]]</f>
        <v>DOURADOS-MS1</v>
      </c>
      <c r="O9" t="str">
        <f>Area_Utilizada[[#This Row],[Localidade]]&amp;Area_Utilizada[[#This Row],[Periodo Relativo]]&amp;Area_Utilizada[[#This Row],[Safra Relativa]]</f>
        <v>DOURADOS-MS1Safra Principal</v>
      </c>
    </row>
    <row r="10" spans="1:17" x14ac:dyDescent="0.25">
      <c r="A10" t="s">
        <v>719</v>
      </c>
      <c r="B10" t="s">
        <v>720</v>
      </c>
      <c r="C10" s="7">
        <v>0.6</v>
      </c>
      <c r="D10">
        <v>229600</v>
      </c>
      <c r="E10">
        <v>5582.19</v>
      </c>
      <c r="F10">
        <v>4.8490000000000002</v>
      </c>
      <c r="G10">
        <v>1</v>
      </c>
      <c r="H10" t="s">
        <v>706</v>
      </c>
      <c r="I10" t="s">
        <v>594</v>
      </c>
      <c r="J10">
        <f>INDEX(Val_Min_CO2[],MATCH(Area_Utilizada[[#This Row],[Variaveis Decisão Área Utilizada]],Val_Min_CO2[Variável],0),2)</f>
        <v>0</v>
      </c>
      <c r="K10">
        <f>INDEX(Val_min_Custo[],MATCH(Area_Utilizada[[#This Row],[Variaveis Decisão Área Utilizada]],Val_min_Custo[Variável],0),2)</f>
        <v>0</v>
      </c>
      <c r="L10">
        <f>INDEX(ITERAC3[],MATCH(Area_Utilizada[[#This Row],[Variaveis Decisão Área Utilizada]],ITERAC3[Variável],0),2)</f>
        <v>0</v>
      </c>
      <c r="M10">
        <f>INDEX(ITERAC6[],MATCH(Area_Utilizada[[#This Row],[Variaveis Decisão Área Utilizada]],ITERAC6[Variável],0),2)</f>
        <v>0</v>
      </c>
      <c r="N10" t="str">
        <f>Area_Utilizada[[#This Row],[Localidade]]&amp;Area_Utilizada[[#This Row],[Periodo Relativo]]</f>
        <v>PATOS DE MINAS-MG1</v>
      </c>
      <c r="O10" t="str">
        <f>Area_Utilizada[[#This Row],[Localidade]]&amp;Area_Utilizada[[#This Row],[Periodo Relativo]]&amp;Area_Utilizada[[#This Row],[Safra Relativa]]</f>
        <v>PATOS DE MINAS-MG1Safra Principal</v>
      </c>
    </row>
    <row r="11" spans="1:17" x14ac:dyDescent="0.25">
      <c r="A11" t="s">
        <v>721</v>
      </c>
      <c r="B11" t="s">
        <v>720</v>
      </c>
      <c r="C11" s="7">
        <v>0.6</v>
      </c>
      <c r="D11">
        <v>229600</v>
      </c>
      <c r="E11">
        <v>5582.19</v>
      </c>
      <c r="F11">
        <v>4.8490000000000002</v>
      </c>
      <c r="G11">
        <v>1</v>
      </c>
      <c r="H11" t="s">
        <v>706</v>
      </c>
      <c r="I11" t="s">
        <v>610</v>
      </c>
      <c r="J11">
        <f>INDEX(Val_Min_CO2[],MATCH(Area_Utilizada[[#This Row],[Variaveis Decisão Área Utilizada]],Val_Min_CO2[Variável],0),2)</f>
        <v>9713.3430000000008</v>
      </c>
      <c r="K11">
        <f>INDEX(Val_min_Custo[],MATCH(Area_Utilizada[[#This Row],[Variaveis Decisão Área Utilizada]],Val_min_Custo[Variável],0),2)</f>
        <v>0</v>
      </c>
      <c r="L11">
        <f>INDEX(ITERAC3[],MATCH(Area_Utilizada[[#This Row],[Variaveis Decisão Área Utilizada]],ITERAC3[Variável],0),2)</f>
        <v>0</v>
      </c>
      <c r="M11">
        <f>INDEX(ITERAC6[],MATCH(Area_Utilizada[[#This Row],[Variaveis Decisão Área Utilizada]],ITERAC6[Variável],0),2)</f>
        <v>0</v>
      </c>
      <c r="N11" t="str">
        <f>Area_Utilizada[[#This Row],[Localidade]]&amp;Area_Utilizada[[#This Row],[Periodo Relativo]]</f>
        <v>UBERLÂNDIA-MG1</v>
      </c>
      <c r="O11" t="str">
        <f>Area_Utilizada[[#This Row],[Localidade]]&amp;Area_Utilizada[[#This Row],[Periodo Relativo]]&amp;Area_Utilizada[[#This Row],[Safra Relativa]]</f>
        <v>UBERLÂNDIA-MG1Safra Principal</v>
      </c>
    </row>
    <row r="12" spans="1:17" x14ac:dyDescent="0.25">
      <c r="A12" t="s">
        <v>710</v>
      </c>
      <c r="B12" t="s">
        <v>712</v>
      </c>
      <c r="C12" s="7">
        <v>1</v>
      </c>
      <c r="D12">
        <v>1256250</v>
      </c>
      <c r="E12">
        <v>3543</v>
      </c>
      <c r="F12">
        <v>4.9640000000000004</v>
      </c>
      <c r="G12">
        <v>1</v>
      </c>
      <c r="H12" t="s">
        <v>706</v>
      </c>
      <c r="I12" t="s">
        <v>606</v>
      </c>
      <c r="J12">
        <f>INDEX(Val_Min_CO2[],MATCH(Area_Utilizada[[#This Row],[Variaveis Decisão Área Utilizada]],Val_Min_CO2[Variável],0),2)</f>
        <v>231456.89</v>
      </c>
      <c r="K12">
        <f>INDEX(Val_min_Custo[],MATCH(Area_Utilizada[[#This Row],[Variaveis Decisão Área Utilizada]],Val_min_Custo[Variável],0),2)</f>
        <v>0</v>
      </c>
      <c r="L12">
        <f>INDEX(ITERAC3[],MATCH(Area_Utilizada[[#This Row],[Variaveis Decisão Área Utilizada]],ITERAC3[Variável],0),2)</f>
        <v>0</v>
      </c>
      <c r="M12">
        <f>INDEX(ITERAC6[],MATCH(Area_Utilizada[[#This Row],[Variaveis Decisão Área Utilizada]],ITERAC6[Variável],0),2)</f>
        <v>0</v>
      </c>
      <c r="N12" t="str">
        <f>Area_Utilizada[[#This Row],[Localidade]]&amp;Area_Utilizada[[#This Row],[Periodo Relativo]]</f>
        <v>TOLEDO-PR1</v>
      </c>
      <c r="O12" t="str">
        <f>Area_Utilizada[[#This Row],[Localidade]]&amp;Area_Utilizada[[#This Row],[Periodo Relativo]]&amp;Area_Utilizada[[#This Row],[Safra Relativa]]</f>
        <v>TOLEDO-PR1Safra Principal</v>
      </c>
    </row>
    <row r="13" spans="1:17" x14ac:dyDescent="0.25">
      <c r="A13" t="s">
        <v>711</v>
      </c>
      <c r="B13" t="s">
        <v>712</v>
      </c>
      <c r="C13" s="7">
        <v>1</v>
      </c>
      <c r="D13">
        <v>1256250</v>
      </c>
      <c r="E13">
        <v>3876</v>
      </c>
      <c r="F13">
        <v>4.9640000000000004</v>
      </c>
      <c r="G13">
        <v>1</v>
      </c>
      <c r="H13" t="s">
        <v>706</v>
      </c>
      <c r="I13" t="s">
        <v>570</v>
      </c>
      <c r="J13">
        <f>INDEX(Val_Min_CO2[],MATCH(Area_Utilizada[[#This Row],[Variaveis Decisão Área Utilizada]],Val_Min_CO2[Variável],0),2)</f>
        <v>246032.23</v>
      </c>
      <c r="K13">
        <f>INDEX(Val_min_Custo[],MATCH(Area_Utilizada[[#This Row],[Variaveis Decisão Área Utilizada]],Val_min_Custo[Variável],0),2)</f>
        <v>0</v>
      </c>
      <c r="L13">
        <f>INDEX(ITERAC3[],MATCH(Area_Utilizada[[#This Row],[Variaveis Decisão Área Utilizada]],ITERAC3[Variável],0),2)</f>
        <v>0</v>
      </c>
      <c r="M13">
        <f>INDEX(ITERAC6[],MATCH(Area_Utilizada[[#This Row],[Variaveis Decisão Área Utilizada]],ITERAC6[Variável],0),2)</f>
        <v>0</v>
      </c>
      <c r="N13" t="str">
        <f>Area_Utilizada[[#This Row],[Localidade]]&amp;Area_Utilizada[[#This Row],[Periodo Relativo]]</f>
        <v>CASCAVEL-PR1</v>
      </c>
      <c r="O13" t="str">
        <f>Area_Utilizada[[#This Row],[Localidade]]&amp;Area_Utilizada[[#This Row],[Periodo Relativo]]&amp;Area_Utilizada[[#This Row],[Safra Relativa]]</f>
        <v>CASCAVEL-PR1Safra Principal</v>
      </c>
    </row>
    <row r="14" spans="1:17" x14ac:dyDescent="0.25">
      <c r="A14" t="s">
        <v>703</v>
      </c>
      <c r="B14" t="s">
        <v>705</v>
      </c>
      <c r="C14" s="7">
        <v>0.6</v>
      </c>
      <c r="D14">
        <v>1519063.5</v>
      </c>
      <c r="E14">
        <v>7710.9090909090901</v>
      </c>
      <c r="F14">
        <v>6.5720000000000001</v>
      </c>
      <c r="G14">
        <v>2</v>
      </c>
      <c r="H14" t="s">
        <v>706</v>
      </c>
      <c r="I14" t="s">
        <v>604</v>
      </c>
      <c r="J14">
        <f>INDEX(Val_Min_CO2[],MATCH(Area_Utilizada[[#This Row],[Variaveis Decisão Área Utilizada]],Val_Min_CO2[Variável],0),2)</f>
        <v>0</v>
      </c>
      <c r="K14">
        <f>INDEX(Val_min_Custo[],MATCH(Area_Utilizada[[#This Row],[Variaveis Decisão Área Utilizada]],Val_min_Custo[Variável],0),2)</f>
        <v>0</v>
      </c>
      <c r="L14">
        <f>INDEX(ITERAC3[],MATCH(Area_Utilizada[[#This Row],[Variaveis Decisão Área Utilizada]],ITERAC3[Variável],0),2)</f>
        <v>4073.1482000000001</v>
      </c>
      <c r="M14">
        <f>INDEX(ITERAC6[],MATCH(Area_Utilizada[[#This Row],[Variaveis Decisão Área Utilizada]],ITERAC6[Variável],0),2)</f>
        <v>0</v>
      </c>
      <c r="N14" t="str">
        <f>Area_Utilizada[[#This Row],[Localidade]]&amp;Area_Utilizada[[#This Row],[Periodo Relativo]]</f>
        <v>SORRISO-MT2</v>
      </c>
      <c r="O14" t="str">
        <f>Area_Utilizada[[#This Row],[Localidade]]&amp;Area_Utilizada[[#This Row],[Periodo Relativo]]&amp;Area_Utilizada[[#This Row],[Safra Relativa]]</f>
        <v>SORRISO-MT2Safra Principal</v>
      </c>
    </row>
    <row r="15" spans="1:17" x14ac:dyDescent="0.25">
      <c r="A15" t="s">
        <v>707</v>
      </c>
      <c r="B15" t="s">
        <v>705</v>
      </c>
      <c r="C15" s="7">
        <v>0.6</v>
      </c>
      <c r="D15">
        <v>1519063.5</v>
      </c>
      <c r="E15">
        <v>8822.7272727272721</v>
      </c>
      <c r="F15">
        <v>6.5720000000000001</v>
      </c>
      <c r="G15">
        <v>2</v>
      </c>
      <c r="H15" t="s">
        <v>706</v>
      </c>
      <c r="I15" t="s">
        <v>592</v>
      </c>
      <c r="J15">
        <f>INDEX(Val_Min_CO2[],MATCH(Area_Utilizada[[#This Row],[Variaveis Decisão Área Utilizada]],Val_Min_CO2[Variável],0),2)</f>
        <v>0</v>
      </c>
      <c r="K15">
        <f>INDEX(Val_min_Custo[],MATCH(Area_Utilizada[[#This Row],[Variaveis Decisão Área Utilizada]],Val_min_Custo[Variável],0),2)</f>
        <v>0</v>
      </c>
      <c r="L15">
        <f>INDEX(ITERAC3[],MATCH(Area_Utilizada[[#This Row],[Variaveis Decisão Área Utilizada]],ITERAC3[Variável],0),2)</f>
        <v>0</v>
      </c>
      <c r="M15">
        <f>INDEX(ITERAC6[],MATCH(Area_Utilizada[[#This Row],[Variaveis Decisão Área Utilizada]],ITERAC6[Variável],0),2)</f>
        <v>0</v>
      </c>
      <c r="N15" t="str">
        <f>Area_Utilizada[[#This Row],[Localidade]]&amp;Area_Utilizada[[#This Row],[Periodo Relativo]]</f>
        <v>NOVA UBIRATÃ-MT2</v>
      </c>
      <c r="O15" t="str">
        <f>Area_Utilizada[[#This Row],[Localidade]]&amp;Area_Utilizada[[#This Row],[Periodo Relativo]]&amp;Area_Utilizada[[#This Row],[Safra Relativa]]</f>
        <v>NOVA UBIRATÃ-MT2Safra Principal</v>
      </c>
    </row>
    <row r="16" spans="1:17" x14ac:dyDescent="0.25">
      <c r="A16" t="s">
        <v>708</v>
      </c>
      <c r="B16" t="s">
        <v>705</v>
      </c>
      <c r="C16" s="7">
        <v>0.6</v>
      </c>
      <c r="D16">
        <v>1519063.5</v>
      </c>
      <c r="E16">
        <v>7727.272727272727</v>
      </c>
      <c r="F16">
        <v>6.5720000000000001</v>
      </c>
      <c r="G16">
        <v>2</v>
      </c>
      <c r="H16" t="s">
        <v>706</v>
      </c>
      <c r="I16" t="s">
        <v>588</v>
      </c>
      <c r="J16">
        <f>INDEX(Val_Min_CO2[],MATCH(Area_Utilizada[[#This Row],[Variaveis Decisão Área Utilizada]],Val_Min_CO2[Variável],0),2)</f>
        <v>0</v>
      </c>
      <c r="K16">
        <f>INDEX(Val_min_Custo[],MATCH(Area_Utilizada[[#This Row],[Variaveis Decisão Área Utilizada]],Val_min_Custo[Variável],0),2)</f>
        <v>0</v>
      </c>
      <c r="L16">
        <f>INDEX(ITERAC3[],MATCH(Area_Utilizada[[#This Row],[Variaveis Decisão Área Utilizada]],ITERAC3[Variável],0),2)</f>
        <v>0</v>
      </c>
      <c r="M16">
        <f>INDEX(ITERAC6[],MATCH(Area_Utilizada[[#This Row],[Variaveis Decisão Área Utilizada]],ITERAC6[Variável],0),2)</f>
        <v>0</v>
      </c>
      <c r="N16" t="str">
        <f>Area_Utilizada[[#This Row],[Localidade]]&amp;Area_Utilizada[[#This Row],[Periodo Relativo]]</f>
        <v>NOVA MUTUM-MT2</v>
      </c>
      <c r="O16" t="str">
        <f>Area_Utilizada[[#This Row],[Localidade]]&amp;Area_Utilizada[[#This Row],[Periodo Relativo]]&amp;Area_Utilizada[[#This Row],[Safra Relativa]]</f>
        <v>NOVA MUTUM-MT2Safra Principal</v>
      </c>
    </row>
    <row r="17" spans="1:15" x14ac:dyDescent="0.25">
      <c r="A17" t="s">
        <v>704</v>
      </c>
      <c r="B17" t="s">
        <v>705</v>
      </c>
      <c r="C17" s="7">
        <v>0.6</v>
      </c>
      <c r="D17">
        <v>1519063.5</v>
      </c>
      <c r="E17">
        <v>7352.7272727272721</v>
      </c>
      <c r="F17">
        <v>6.5720000000000001</v>
      </c>
      <c r="G17">
        <v>2</v>
      </c>
      <c r="H17" t="s">
        <v>706</v>
      </c>
      <c r="I17" t="s">
        <v>568</v>
      </c>
      <c r="J17">
        <f>INDEX(Val_Min_CO2[],MATCH(Area_Utilizada[[#This Row],[Variaveis Decisão Área Utilizada]],Val_Min_CO2[Variável],0),2)</f>
        <v>0</v>
      </c>
      <c r="K17">
        <f>INDEX(Val_min_Custo[],MATCH(Area_Utilizada[[#This Row],[Variaveis Decisão Área Utilizada]],Val_min_Custo[Variável],0),2)</f>
        <v>10961.878000000001</v>
      </c>
      <c r="L17">
        <f>INDEX(ITERAC3[],MATCH(Area_Utilizada[[#This Row],[Variaveis Decisão Área Utilizada]],ITERAC3[Variável],0),2)</f>
        <v>25896.434000000001</v>
      </c>
      <c r="M17">
        <f>INDEX(ITERAC6[],MATCH(Area_Utilizada[[#This Row],[Variaveis Decisão Área Utilizada]],ITERAC6[Variável],0),2)</f>
        <v>10961.878000000001</v>
      </c>
      <c r="N17" t="str">
        <f>Area_Utilizada[[#This Row],[Localidade]]&amp;Area_Utilizada[[#This Row],[Periodo Relativo]]</f>
        <v>CAMPO NOVO DO PARECIS-MT2</v>
      </c>
      <c r="O17" t="str">
        <f>Area_Utilizada[[#This Row],[Localidade]]&amp;Area_Utilizada[[#This Row],[Periodo Relativo]]&amp;Area_Utilizada[[#This Row],[Safra Relativa]]</f>
        <v>CAMPO NOVO DO PARECIS-MT2Safra Principal</v>
      </c>
    </row>
    <row r="18" spans="1:15" x14ac:dyDescent="0.25">
      <c r="A18" t="s">
        <v>716</v>
      </c>
      <c r="B18" t="s">
        <v>718</v>
      </c>
      <c r="C18" s="7">
        <v>0.6</v>
      </c>
      <c r="D18">
        <v>692694</v>
      </c>
      <c r="E18">
        <v>3691.82</v>
      </c>
      <c r="F18">
        <v>6.5380000000000003</v>
      </c>
      <c r="G18">
        <v>2</v>
      </c>
      <c r="H18" t="s">
        <v>706</v>
      </c>
      <c r="I18" t="s">
        <v>600</v>
      </c>
      <c r="J18">
        <f>INDEX(Val_Min_CO2[],MATCH(Area_Utilizada[[#This Row],[Variaveis Decisão Área Utilizada]],Val_Min_CO2[Variável],0),2)</f>
        <v>108628.22</v>
      </c>
      <c r="K18">
        <f>INDEX(Val_min_Custo[],MATCH(Area_Utilizada[[#This Row],[Variaveis Decisão Área Utilizada]],Val_min_Custo[Variável],0),2)</f>
        <v>202346.9</v>
      </c>
      <c r="L18">
        <f>INDEX(ITERAC3[],MATCH(Area_Utilizada[[#This Row],[Variaveis Decisão Área Utilizada]],ITERAC3[Variável],0),2)</f>
        <v>202346.9</v>
      </c>
      <c r="M18">
        <f>INDEX(ITERAC6[],MATCH(Area_Utilizada[[#This Row],[Variaveis Decisão Área Utilizada]],ITERAC6[Variável],0),2)</f>
        <v>202346.9</v>
      </c>
      <c r="N18" t="str">
        <f>Area_Utilizada[[#This Row],[Localidade]]&amp;Area_Utilizada[[#This Row],[Periodo Relativo]]</f>
        <v>RIO VERDE-GO2</v>
      </c>
      <c r="O18" t="str">
        <f>Area_Utilizada[[#This Row],[Localidade]]&amp;Area_Utilizada[[#This Row],[Periodo Relativo]]&amp;Area_Utilizada[[#This Row],[Safra Relativa]]</f>
        <v>RIO VERDE-GO2Safra Principal</v>
      </c>
    </row>
    <row r="19" spans="1:15" x14ac:dyDescent="0.25">
      <c r="A19" t="s">
        <v>717</v>
      </c>
      <c r="B19" t="s">
        <v>718</v>
      </c>
      <c r="C19" s="7">
        <v>0.6</v>
      </c>
      <c r="D19">
        <v>692694</v>
      </c>
      <c r="E19">
        <v>3691.82</v>
      </c>
      <c r="F19">
        <v>6.5380000000000003</v>
      </c>
      <c r="G19">
        <v>2</v>
      </c>
      <c r="H19" t="s">
        <v>706</v>
      </c>
      <c r="I19" t="s">
        <v>580</v>
      </c>
      <c r="J19">
        <f>INDEX(Val_Min_CO2[],MATCH(Area_Utilizada[[#This Row],[Variaveis Decisão Área Utilizada]],Val_Min_CO2[Variável],0),2)</f>
        <v>25914.545999999998</v>
      </c>
      <c r="K19">
        <f>INDEX(Val_min_Custo[],MATCH(Area_Utilizada[[#This Row],[Variaveis Decisão Área Utilizada]],Val_min_Custo[Variável],0),2)</f>
        <v>205087.79</v>
      </c>
      <c r="L19">
        <f>INDEX(ITERAC3[],MATCH(Area_Utilizada[[#This Row],[Variaveis Decisão Área Utilizada]],ITERAC3[Variável],0),2)</f>
        <v>189038.09</v>
      </c>
      <c r="M19">
        <f>INDEX(ITERAC6[],MATCH(Area_Utilizada[[#This Row],[Variaveis Decisão Área Utilizada]],ITERAC6[Variável],0),2)</f>
        <v>205087.79</v>
      </c>
      <c r="N19" t="str">
        <f>Area_Utilizada[[#This Row],[Localidade]]&amp;Area_Utilizada[[#This Row],[Periodo Relativo]]</f>
        <v>JATAÍ-GO2</v>
      </c>
      <c r="O19" t="str">
        <f>Area_Utilizada[[#This Row],[Localidade]]&amp;Area_Utilizada[[#This Row],[Periodo Relativo]]&amp;Area_Utilizada[[#This Row],[Safra Relativa]]</f>
        <v>JATAÍ-GO2Safra Principal</v>
      </c>
    </row>
    <row r="20" spans="1:15" x14ac:dyDescent="0.25">
      <c r="A20" t="s">
        <v>713</v>
      </c>
      <c r="B20" t="s">
        <v>715</v>
      </c>
      <c r="C20" s="7">
        <v>1</v>
      </c>
      <c r="D20">
        <v>923200.5</v>
      </c>
      <c r="E20">
        <v>3720.7720000000004</v>
      </c>
      <c r="F20">
        <v>5.4550000000000001</v>
      </c>
      <c r="G20">
        <v>2</v>
      </c>
      <c r="H20" t="s">
        <v>706</v>
      </c>
      <c r="I20" t="s">
        <v>584</v>
      </c>
      <c r="J20">
        <f>INDEX(Val_Min_CO2[],MATCH(Area_Utilizada[[#This Row],[Variaveis Decisão Área Utilizada]],Val_Min_CO2[Variável],0),2)</f>
        <v>157425</v>
      </c>
      <c r="K20">
        <f>INDEX(Val_min_Custo[],MATCH(Area_Utilizada[[#This Row],[Variaveis Decisão Área Utilizada]],Val_min_Custo[Variável],0),2)</f>
        <v>213236.3</v>
      </c>
      <c r="L20">
        <f>INDEX(ITERAC3[],MATCH(Area_Utilizada[[#This Row],[Variaveis Decisão Área Utilizada]],ITERAC3[Variável],0),2)</f>
        <v>213236.3</v>
      </c>
      <c r="M20">
        <f>INDEX(ITERAC6[],MATCH(Area_Utilizada[[#This Row],[Variaveis Decisão Área Utilizada]],ITERAC6[Variável],0),2)</f>
        <v>213236.3</v>
      </c>
      <c r="N20" t="str">
        <f>Area_Utilizada[[#This Row],[Localidade]]&amp;Area_Utilizada[[#This Row],[Periodo Relativo]]</f>
        <v>MARACAJU-MS2</v>
      </c>
      <c r="O20" t="str">
        <f>Area_Utilizada[[#This Row],[Localidade]]&amp;Area_Utilizada[[#This Row],[Periodo Relativo]]&amp;Area_Utilizada[[#This Row],[Safra Relativa]]</f>
        <v>MARACAJU-MS2Safra Principal</v>
      </c>
    </row>
    <row r="21" spans="1:15" x14ac:dyDescent="0.25">
      <c r="A21" t="s">
        <v>714</v>
      </c>
      <c r="B21" t="s">
        <v>715</v>
      </c>
      <c r="C21" s="7">
        <v>1</v>
      </c>
      <c r="D21">
        <v>923200.5</v>
      </c>
      <c r="E21">
        <v>3720.7720000000004</v>
      </c>
      <c r="F21">
        <v>5.4550000000000001</v>
      </c>
      <c r="G21">
        <v>2</v>
      </c>
      <c r="H21" t="s">
        <v>706</v>
      </c>
      <c r="I21" t="s">
        <v>576</v>
      </c>
      <c r="J21">
        <f>INDEX(Val_Min_CO2[],MATCH(Area_Utilizada[[#This Row],[Variaveis Decisão Área Utilizada]],Val_Min_CO2[Variável],0),2)</f>
        <v>140019.32</v>
      </c>
      <c r="K21">
        <f>INDEX(Val_min_Custo[],MATCH(Area_Utilizada[[#This Row],[Variaveis Decisão Área Utilizada]],Val_min_Custo[Variável],0),2)</f>
        <v>195830.61</v>
      </c>
      <c r="L21">
        <f>INDEX(ITERAC3[],MATCH(Area_Utilizada[[#This Row],[Variaveis Decisão Área Utilizada]],ITERAC3[Variável],0),2)</f>
        <v>195830.61</v>
      </c>
      <c r="M21">
        <f>INDEX(ITERAC6[],MATCH(Area_Utilizada[[#This Row],[Variaveis Decisão Área Utilizada]],ITERAC6[Variável],0),2)</f>
        <v>195830.61</v>
      </c>
      <c r="N21" t="str">
        <f>Area_Utilizada[[#This Row],[Localidade]]&amp;Area_Utilizada[[#This Row],[Periodo Relativo]]</f>
        <v>DOURADOS-MS2</v>
      </c>
      <c r="O21" t="str">
        <f>Area_Utilizada[[#This Row],[Localidade]]&amp;Area_Utilizada[[#This Row],[Periodo Relativo]]&amp;Area_Utilizada[[#This Row],[Safra Relativa]]</f>
        <v>DOURADOS-MS2Safra Principal</v>
      </c>
    </row>
    <row r="22" spans="1:15" x14ac:dyDescent="0.25">
      <c r="A22" t="s">
        <v>719</v>
      </c>
      <c r="B22" t="s">
        <v>720</v>
      </c>
      <c r="C22" s="7">
        <v>0.6</v>
      </c>
      <c r="D22">
        <v>199752</v>
      </c>
      <c r="E22">
        <v>6140.4089999999997</v>
      </c>
      <c r="F22">
        <v>5.3970000000000002</v>
      </c>
      <c r="G22">
        <v>2</v>
      </c>
      <c r="H22" t="s">
        <v>706</v>
      </c>
      <c r="I22" t="s">
        <v>596</v>
      </c>
      <c r="J22">
        <f>INDEX(Val_Min_CO2[],MATCH(Area_Utilizada[[#This Row],[Variaveis Decisão Área Utilizada]],Val_Min_CO2[Variável],0),2)</f>
        <v>180077.82</v>
      </c>
      <c r="K22">
        <f>INDEX(Val_min_Custo[],MATCH(Area_Utilizada[[#This Row],[Variaveis Decisão Área Utilizada]],Val_min_Custo[Variável],0),2)</f>
        <v>0</v>
      </c>
      <c r="L22">
        <f>INDEX(ITERAC3[],MATCH(Area_Utilizada[[#This Row],[Variaveis Decisão Área Utilizada]],ITERAC3[Variável],0),2)</f>
        <v>0</v>
      </c>
      <c r="M22">
        <f>INDEX(ITERAC6[],MATCH(Area_Utilizada[[#This Row],[Variaveis Decisão Área Utilizada]],ITERAC6[Variável],0),2)</f>
        <v>0</v>
      </c>
      <c r="N22" t="str">
        <f>Area_Utilizada[[#This Row],[Localidade]]&amp;Area_Utilizada[[#This Row],[Periodo Relativo]]</f>
        <v>PATOS DE MINAS-MG2</v>
      </c>
      <c r="O22" t="str">
        <f>Area_Utilizada[[#This Row],[Localidade]]&amp;Area_Utilizada[[#This Row],[Periodo Relativo]]&amp;Area_Utilizada[[#This Row],[Safra Relativa]]</f>
        <v>PATOS DE MINAS-MG2Safra Principal</v>
      </c>
    </row>
    <row r="23" spans="1:15" x14ac:dyDescent="0.25">
      <c r="A23" t="s">
        <v>721</v>
      </c>
      <c r="B23" t="s">
        <v>720</v>
      </c>
      <c r="C23" s="7">
        <v>0.6</v>
      </c>
      <c r="D23">
        <v>199752</v>
      </c>
      <c r="E23">
        <v>6140.4089999999997</v>
      </c>
      <c r="F23">
        <v>5.3970000000000002</v>
      </c>
      <c r="G23">
        <v>2</v>
      </c>
      <c r="H23" t="s">
        <v>706</v>
      </c>
      <c r="I23" t="s">
        <v>612</v>
      </c>
      <c r="J23">
        <f>INDEX(Val_Min_CO2[],MATCH(Area_Utilizada[[#This Row],[Variaveis Decisão Área Utilizada]],Val_Min_CO2[Variável],0),2)</f>
        <v>34809.561000000002</v>
      </c>
      <c r="K23">
        <f>INDEX(Val_min_Custo[],MATCH(Area_Utilizada[[#This Row],[Variaveis Decisão Área Utilizada]],Val_min_Custo[Variável],0),2)</f>
        <v>0</v>
      </c>
      <c r="L23">
        <f>INDEX(ITERAC3[],MATCH(Area_Utilizada[[#This Row],[Variaveis Decisão Área Utilizada]],ITERAC3[Variável],0),2)</f>
        <v>0</v>
      </c>
      <c r="M23">
        <f>INDEX(ITERAC6[],MATCH(Area_Utilizada[[#This Row],[Variaveis Decisão Área Utilizada]],ITERAC6[Variável],0),2)</f>
        <v>0</v>
      </c>
      <c r="N23" t="str">
        <f>Area_Utilizada[[#This Row],[Localidade]]&amp;Area_Utilizada[[#This Row],[Periodo Relativo]]</f>
        <v>UBERLÂNDIA-MG2</v>
      </c>
      <c r="O23" t="str">
        <f>Area_Utilizada[[#This Row],[Localidade]]&amp;Area_Utilizada[[#This Row],[Periodo Relativo]]&amp;Area_Utilizada[[#This Row],[Safra Relativa]]</f>
        <v>UBERLÂNDIA-MG2Safra Principal</v>
      </c>
    </row>
    <row r="24" spans="1:15" x14ac:dyDescent="0.25">
      <c r="A24" t="s">
        <v>710</v>
      </c>
      <c r="B24" t="s">
        <v>712</v>
      </c>
      <c r="C24" s="7">
        <v>1</v>
      </c>
      <c r="D24">
        <v>1092937.5</v>
      </c>
      <c r="E24">
        <v>3974</v>
      </c>
      <c r="F24">
        <v>5.4829999999999997</v>
      </c>
      <c r="G24">
        <v>2</v>
      </c>
      <c r="H24" t="s">
        <v>706</v>
      </c>
      <c r="I24" t="s">
        <v>608</v>
      </c>
      <c r="J24">
        <f>INDEX(Val_Min_CO2[],MATCH(Area_Utilizada[[#This Row],[Variaveis Decisão Área Utilizada]],Val_Min_CO2[Variável],0),2)</f>
        <v>209548.06</v>
      </c>
      <c r="K24">
        <f>INDEX(Val_min_Custo[],MATCH(Area_Utilizada[[#This Row],[Variaveis Decisão Área Utilizada]],Val_min_Custo[Variável],0),2)</f>
        <v>0</v>
      </c>
      <c r="L24">
        <f>INDEX(ITERAC3[],MATCH(Area_Utilizada[[#This Row],[Variaveis Decisão Área Utilizada]],ITERAC3[Variável],0),2)</f>
        <v>0</v>
      </c>
      <c r="M24">
        <f>INDEX(ITERAC6[],MATCH(Area_Utilizada[[#This Row],[Variaveis Decisão Área Utilizada]],ITERAC6[Variável],0),2)</f>
        <v>0</v>
      </c>
      <c r="N24" t="str">
        <f>Area_Utilizada[[#This Row],[Localidade]]&amp;Area_Utilizada[[#This Row],[Periodo Relativo]]</f>
        <v>TOLEDO-PR2</v>
      </c>
      <c r="O24" t="str">
        <f>Area_Utilizada[[#This Row],[Localidade]]&amp;Area_Utilizada[[#This Row],[Periodo Relativo]]&amp;Area_Utilizada[[#This Row],[Safra Relativa]]</f>
        <v>TOLEDO-PR2Safra Principal</v>
      </c>
    </row>
    <row r="25" spans="1:15" x14ac:dyDescent="0.25">
      <c r="A25" t="s">
        <v>711</v>
      </c>
      <c r="B25" t="s">
        <v>712</v>
      </c>
      <c r="C25" s="7">
        <v>1</v>
      </c>
      <c r="D25">
        <v>1092937.5</v>
      </c>
      <c r="E25">
        <v>3873</v>
      </c>
      <c r="F25">
        <v>5.4829999999999997</v>
      </c>
      <c r="G25">
        <v>2</v>
      </c>
      <c r="H25" t="s">
        <v>706</v>
      </c>
      <c r="I25" t="s">
        <v>572</v>
      </c>
      <c r="J25">
        <f>INDEX(Val_Min_CO2[],MATCH(Area_Utilizada[[#This Row],[Variaveis Decisão Área Utilizada]],Val_Min_CO2[Variável],0),2)</f>
        <v>222743.75</v>
      </c>
      <c r="K25">
        <f>INDEX(Val_min_Custo[],MATCH(Area_Utilizada[[#This Row],[Variaveis Decisão Área Utilizada]],Val_min_Custo[Variável],0),2)</f>
        <v>0</v>
      </c>
      <c r="L25">
        <f>INDEX(ITERAC3[],MATCH(Area_Utilizada[[#This Row],[Variaveis Decisão Área Utilizada]],ITERAC3[Variável],0),2)</f>
        <v>0</v>
      </c>
      <c r="M25">
        <f>INDEX(ITERAC6[],MATCH(Area_Utilizada[[#This Row],[Variaveis Decisão Área Utilizada]],ITERAC6[Variável],0),2)</f>
        <v>0</v>
      </c>
      <c r="N25" t="str">
        <f>Area_Utilizada[[#This Row],[Localidade]]&amp;Area_Utilizada[[#This Row],[Periodo Relativo]]</f>
        <v>CASCAVEL-PR2</v>
      </c>
      <c r="O25" t="str">
        <f>Area_Utilizada[[#This Row],[Localidade]]&amp;Area_Utilizada[[#This Row],[Periodo Relativo]]&amp;Area_Utilizada[[#This Row],[Safra Relativa]]</f>
        <v>CASCAVEL-PR2Safra Principal</v>
      </c>
    </row>
    <row r="26" spans="1:15" x14ac:dyDescent="0.25">
      <c r="A26" t="s">
        <v>703</v>
      </c>
      <c r="B26" t="s">
        <v>705</v>
      </c>
      <c r="C26" s="7">
        <v>0.6</v>
      </c>
      <c r="D26">
        <v>17700</v>
      </c>
      <c r="E26">
        <v>8210.9090909090901</v>
      </c>
      <c r="F26">
        <v>8.3379999999999992</v>
      </c>
      <c r="G26">
        <v>1</v>
      </c>
      <c r="H26" t="s">
        <v>709</v>
      </c>
      <c r="I26" t="s">
        <v>603</v>
      </c>
      <c r="J26">
        <f>INDEX(Val_Min_CO2[],MATCH(Area_Utilizada[[#This Row],[Variaveis Decisão Área Utilizada]],Val_Min_CO2[Variável],0),2)</f>
        <v>17700</v>
      </c>
      <c r="K26">
        <f>INDEX(Val_min_Custo[],MATCH(Area_Utilizada[[#This Row],[Variaveis Decisão Área Utilizada]],Val_min_Custo[Variável],0),2)</f>
        <v>17700</v>
      </c>
      <c r="L26">
        <f>INDEX(ITERAC3[],MATCH(Area_Utilizada[[#This Row],[Variaveis Decisão Área Utilizada]],ITERAC3[Variável],0),2)</f>
        <v>17700</v>
      </c>
      <c r="M26">
        <f>INDEX(ITERAC6[],MATCH(Area_Utilizada[[#This Row],[Variaveis Decisão Área Utilizada]],ITERAC6[Variável],0),2)</f>
        <v>17700</v>
      </c>
      <c r="N26" t="str">
        <f>Area_Utilizada[[#This Row],[Localidade]]&amp;Area_Utilizada[[#This Row],[Periodo Relativo]]</f>
        <v>SORRISO-MT1</v>
      </c>
      <c r="O26" t="str">
        <f>Area_Utilizada[[#This Row],[Localidade]]&amp;Area_Utilizada[[#This Row],[Periodo Relativo]]&amp;Area_Utilizada[[#This Row],[Safra Relativa]]</f>
        <v>SORRISO-MT1Safra Secundaria</v>
      </c>
    </row>
    <row r="27" spans="1:15" x14ac:dyDescent="0.25">
      <c r="A27" t="s">
        <v>707</v>
      </c>
      <c r="B27" t="s">
        <v>705</v>
      </c>
      <c r="C27" s="7">
        <v>0.6</v>
      </c>
      <c r="D27">
        <v>17700</v>
      </c>
      <c r="E27">
        <v>7849.0909090909081</v>
      </c>
      <c r="F27">
        <v>8.3379999999999992</v>
      </c>
      <c r="G27">
        <v>1</v>
      </c>
      <c r="H27" t="s">
        <v>709</v>
      </c>
      <c r="I27" t="s">
        <v>591</v>
      </c>
      <c r="J27">
        <f>INDEX(Val_Min_CO2[],MATCH(Area_Utilizada[[#This Row],[Variaveis Decisão Área Utilizada]],Val_Min_CO2[Variável],0),2)</f>
        <v>0</v>
      </c>
      <c r="K27">
        <f>INDEX(Val_min_Custo[],MATCH(Area_Utilizada[[#This Row],[Variaveis Decisão Área Utilizada]],Val_min_Custo[Variável],0),2)</f>
        <v>17700</v>
      </c>
      <c r="L27">
        <f>INDEX(ITERAC3[],MATCH(Area_Utilizada[[#This Row],[Variaveis Decisão Área Utilizada]],ITERAC3[Variável],0),2)</f>
        <v>17700</v>
      </c>
      <c r="M27">
        <f>INDEX(ITERAC6[],MATCH(Area_Utilizada[[#This Row],[Variaveis Decisão Área Utilizada]],ITERAC6[Variável],0),2)</f>
        <v>17700</v>
      </c>
      <c r="N27" t="str">
        <f>Area_Utilizada[[#This Row],[Localidade]]&amp;Area_Utilizada[[#This Row],[Periodo Relativo]]</f>
        <v>NOVA UBIRATÃ-MT1</v>
      </c>
      <c r="O27" t="str">
        <f>Area_Utilizada[[#This Row],[Localidade]]&amp;Area_Utilizada[[#This Row],[Periodo Relativo]]&amp;Area_Utilizada[[#This Row],[Safra Relativa]]</f>
        <v>NOVA UBIRATÃ-MT1Safra Secundaria</v>
      </c>
    </row>
    <row r="28" spans="1:15" x14ac:dyDescent="0.25">
      <c r="A28" t="s">
        <v>708</v>
      </c>
      <c r="B28" t="s">
        <v>705</v>
      </c>
      <c r="C28" s="7">
        <v>0.6</v>
      </c>
      <c r="D28">
        <v>17700</v>
      </c>
      <c r="E28">
        <v>8729.0909090909081</v>
      </c>
      <c r="F28">
        <v>8.3379999999999992</v>
      </c>
      <c r="G28">
        <v>1</v>
      </c>
      <c r="H28" t="s">
        <v>709</v>
      </c>
      <c r="I28" t="s">
        <v>587</v>
      </c>
      <c r="J28">
        <f>INDEX(Val_Min_CO2[],MATCH(Area_Utilizada[[#This Row],[Variaveis Decisão Área Utilizada]],Val_Min_CO2[Variável],0),2)</f>
        <v>0</v>
      </c>
      <c r="K28">
        <f>INDEX(Val_min_Custo[],MATCH(Area_Utilizada[[#This Row],[Variaveis Decisão Área Utilizada]],Val_min_Custo[Variável],0),2)</f>
        <v>0</v>
      </c>
      <c r="L28">
        <f>INDEX(ITERAC3[],MATCH(Area_Utilizada[[#This Row],[Variaveis Decisão Área Utilizada]],ITERAC3[Variável],0),2)</f>
        <v>0</v>
      </c>
      <c r="M28">
        <f>INDEX(ITERAC6[],MATCH(Area_Utilizada[[#This Row],[Variaveis Decisão Área Utilizada]],ITERAC6[Variável],0),2)</f>
        <v>0</v>
      </c>
      <c r="N28" t="str">
        <f>Area_Utilizada[[#This Row],[Localidade]]&amp;Area_Utilizada[[#This Row],[Periodo Relativo]]</f>
        <v>NOVA MUTUM-MT1</v>
      </c>
      <c r="O28" t="str">
        <f>Area_Utilizada[[#This Row],[Localidade]]&amp;Area_Utilizada[[#This Row],[Periodo Relativo]]&amp;Area_Utilizada[[#This Row],[Safra Relativa]]</f>
        <v>NOVA MUTUM-MT1Safra Secundaria</v>
      </c>
    </row>
    <row r="29" spans="1:15" x14ac:dyDescent="0.25">
      <c r="A29" t="s">
        <v>704</v>
      </c>
      <c r="B29" t="s">
        <v>705</v>
      </c>
      <c r="C29" s="7">
        <v>0.6</v>
      </c>
      <c r="D29">
        <v>17700</v>
      </c>
      <c r="E29">
        <v>8845.4545454545441</v>
      </c>
      <c r="F29">
        <v>8.3379999999999992</v>
      </c>
      <c r="G29">
        <v>1</v>
      </c>
      <c r="H29" t="s">
        <v>709</v>
      </c>
      <c r="I29" t="s">
        <v>567</v>
      </c>
      <c r="J29">
        <f>INDEX(Val_Min_CO2[],MATCH(Area_Utilizada[[#This Row],[Variaveis Decisão Área Utilizada]],Val_Min_CO2[Variável],0),2)</f>
        <v>17700</v>
      </c>
      <c r="K29">
        <f>INDEX(Val_min_Custo[],MATCH(Area_Utilizada[[#This Row],[Variaveis Decisão Área Utilizada]],Val_min_Custo[Variável],0),2)</f>
        <v>17700</v>
      </c>
      <c r="L29">
        <f>INDEX(ITERAC3[],MATCH(Area_Utilizada[[#This Row],[Variaveis Decisão Área Utilizada]],ITERAC3[Variável],0),2)</f>
        <v>17700</v>
      </c>
      <c r="M29">
        <f>INDEX(ITERAC6[],MATCH(Area_Utilizada[[#This Row],[Variaveis Decisão Área Utilizada]],ITERAC6[Variável],0),2)</f>
        <v>17700</v>
      </c>
      <c r="N29" t="str">
        <f>Area_Utilizada[[#This Row],[Localidade]]&amp;Area_Utilizada[[#This Row],[Periodo Relativo]]</f>
        <v>CAMPO NOVO DO PARECIS-MT1</v>
      </c>
      <c r="O29" t="str">
        <f>Area_Utilizada[[#This Row],[Localidade]]&amp;Area_Utilizada[[#This Row],[Periodo Relativo]]&amp;Area_Utilizada[[#This Row],[Safra Relativa]]</f>
        <v>CAMPO NOVO DO PARECIS-MT1Safra Secundaria</v>
      </c>
    </row>
    <row r="30" spans="1:15" x14ac:dyDescent="0.25">
      <c r="A30" t="s">
        <v>716</v>
      </c>
      <c r="B30" t="s">
        <v>718</v>
      </c>
      <c r="C30" s="7">
        <v>0.6</v>
      </c>
      <c r="D30">
        <v>74500</v>
      </c>
      <c r="E30">
        <v>6017.73</v>
      </c>
      <c r="F30">
        <v>9.5060000000000002</v>
      </c>
      <c r="G30">
        <v>1</v>
      </c>
      <c r="H30" t="s">
        <v>709</v>
      </c>
      <c r="I30" t="s">
        <v>599</v>
      </c>
      <c r="J30">
        <f>INDEX(Val_Min_CO2[],MATCH(Area_Utilizada[[#This Row],[Variaveis Decisão Área Utilizada]],Val_Min_CO2[Variável],0),2)</f>
        <v>74500</v>
      </c>
      <c r="K30">
        <f>INDEX(Val_min_Custo[],MATCH(Area_Utilizada[[#This Row],[Variaveis Decisão Área Utilizada]],Val_min_Custo[Variável],0),2)</f>
        <v>0</v>
      </c>
      <c r="L30">
        <f>INDEX(ITERAC3[],MATCH(Area_Utilizada[[#This Row],[Variaveis Decisão Área Utilizada]],ITERAC3[Variável],0),2)</f>
        <v>0</v>
      </c>
      <c r="M30">
        <f>INDEX(ITERAC6[],MATCH(Area_Utilizada[[#This Row],[Variaveis Decisão Área Utilizada]],ITERAC6[Variável],0),2)</f>
        <v>0</v>
      </c>
      <c r="N30" t="str">
        <f>Area_Utilizada[[#This Row],[Localidade]]&amp;Area_Utilizada[[#This Row],[Periodo Relativo]]</f>
        <v>RIO VERDE-GO1</v>
      </c>
      <c r="O30" t="str">
        <f>Area_Utilizada[[#This Row],[Localidade]]&amp;Area_Utilizada[[#This Row],[Periodo Relativo]]&amp;Area_Utilizada[[#This Row],[Safra Relativa]]</f>
        <v>RIO VERDE-GO1Safra Secundaria</v>
      </c>
    </row>
    <row r="31" spans="1:15" x14ac:dyDescent="0.25">
      <c r="A31" t="s">
        <v>717</v>
      </c>
      <c r="B31" t="s">
        <v>718</v>
      </c>
      <c r="C31" s="7">
        <v>0.6</v>
      </c>
      <c r="D31">
        <v>74500</v>
      </c>
      <c r="E31">
        <v>6017.73</v>
      </c>
      <c r="F31">
        <v>9.5060000000000002</v>
      </c>
      <c r="G31">
        <v>1</v>
      </c>
      <c r="H31" t="s">
        <v>709</v>
      </c>
      <c r="I31" t="s">
        <v>579</v>
      </c>
      <c r="J31">
        <f>INDEX(Val_Min_CO2[],MATCH(Area_Utilizada[[#This Row],[Variaveis Decisão Área Utilizada]],Val_Min_CO2[Variável],0),2)</f>
        <v>74500</v>
      </c>
      <c r="K31">
        <f>INDEX(Val_min_Custo[],MATCH(Area_Utilizada[[#This Row],[Variaveis Decisão Área Utilizada]],Val_min_Custo[Variável],0),2)</f>
        <v>0</v>
      </c>
      <c r="L31">
        <f>INDEX(ITERAC3[],MATCH(Area_Utilizada[[#This Row],[Variaveis Decisão Área Utilizada]],ITERAC3[Variável],0),2)</f>
        <v>0</v>
      </c>
      <c r="M31">
        <f>INDEX(ITERAC6[],MATCH(Area_Utilizada[[#This Row],[Variaveis Decisão Área Utilizada]],ITERAC6[Variável],0),2)</f>
        <v>0</v>
      </c>
      <c r="N31" t="str">
        <f>Area_Utilizada[[#This Row],[Localidade]]&amp;Area_Utilizada[[#This Row],[Periodo Relativo]]</f>
        <v>JATAÍ-GO1</v>
      </c>
      <c r="O31" t="str">
        <f>Area_Utilizada[[#This Row],[Localidade]]&amp;Area_Utilizada[[#This Row],[Periodo Relativo]]&amp;Area_Utilizada[[#This Row],[Safra Relativa]]</f>
        <v>JATAÍ-GO1Safra Secundaria</v>
      </c>
    </row>
    <row r="32" spans="1:15" x14ac:dyDescent="0.25">
      <c r="A32" t="s">
        <v>713</v>
      </c>
      <c r="B32" t="s">
        <v>715</v>
      </c>
      <c r="C32" s="7">
        <v>1</v>
      </c>
      <c r="D32">
        <v>35400</v>
      </c>
      <c r="E32">
        <v>6382.24</v>
      </c>
      <c r="F32">
        <v>9.4499999999999993</v>
      </c>
      <c r="G32">
        <v>1</v>
      </c>
      <c r="H32" t="s">
        <v>709</v>
      </c>
      <c r="I32" t="s">
        <v>583</v>
      </c>
      <c r="J32">
        <f>INDEX(Val_Min_CO2[],MATCH(Area_Utilizada[[#This Row],[Variaveis Decisão Área Utilizada]],Val_Min_CO2[Variável],0),2)</f>
        <v>35400</v>
      </c>
      <c r="K32">
        <f>INDEX(Val_min_Custo[],MATCH(Area_Utilizada[[#This Row],[Variaveis Decisão Área Utilizada]],Val_min_Custo[Variável],0),2)</f>
        <v>35400</v>
      </c>
      <c r="L32">
        <f>INDEX(ITERAC3[],MATCH(Area_Utilizada[[#This Row],[Variaveis Decisão Área Utilizada]],ITERAC3[Variável],0),2)</f>
        <v>35400</v>
      </c>
      <c r="M32">
        <f>INDEX(ITERAC6[],MATCH(Area_Utilizada[[#This Row],[Variaveis Decisão Área Utilizada]],ITERAC6[Variável],0),2)</f>
        <v>35400</v>
      </c>
      <c r="N32" t="str">
        <f>Area_Utilizada[[#This Row],[Localidade]]&amp;Area_Utilizada[[#This Row],[Periodo Relativo]]</f>
        <v>MARACAJU-MS1</v>
      </c>
      <c r="O32" t="str">
        <f>Area_Utilizada[[#This Row],[Localidade]]&amp;Area_Utilizada[[#This Row],[Periodo Relativo]]&amp;Area_Utilizada[[#This Row],[Safra Relativa]]</f>
        <v>MARACAJU-MS1Safra Secundaria</v>
      </c>
    </row>
    <row r="33" spans="1:15" x14ac:dyDescent="0.25">
      <c r="A33" t="s">
        <v>714</v>
      </c>
      <c r="B33" t="s">
        <v>715</v>
      </c>
      <c r="C33" s="7">
        <v>1</v>
      </c>
      <c r="D33">
        <v>35400</v>
      </c>
      <c r="E33">
        <v>6382.24</v>
      </c>
      <c r="F33">
        <v>9.4499999999999993</v>
      </c>
      <c r="G33">
        <v>1</v>
      </c>
      <c r="H33" t="s">
        <v>709</v>
      </c>
      <c r="I33" t="s">
        <v>575</v>
      </c>
      <c r="J33">
        <f>INDEX(Val_Min_CO2[],MATCH(Area_Utilizada[[#This Row],[Variaveis Decisão Área Utilizada]],Val_Min_CO2[Variável],0),2)</f>
        <v>35400</v>
      </c>
      <c r="K33">
        <f>INDEX(Val_min_Custo[],MATCH(Area_Utilizada[[#This Row],[Variaveis Decisão Área Utilizada]],Val_min_Custo[Variável],0),2)</f>
        <v>35400</v>
      </c>
      <c r="L33">
        <f>INDEX(ITERAC3[],MATCH(Area_Utilizada[[#This Row],[Variaveis Decisão Área Utilizada]],ITERAC3[Variável],0),2)</f>
        <v>35400</v>
      </c>
      <c r="M33">
        <f>INDEX(ITERAC6[],MATCH(Area_Utilizada[[#This Row],[Variaveis Decisão Área Utilizada]],ITERAC6[Variável],0),2)</f>
        <v>35400</v>
      </c>
      <c r="N33" t="str">
        <f>Area_Utilizada[[#This Row],[Localidade]]&amp;Area_Utilizada[[#This Row],[Periodo Relativo]]</f>
        <v>DOURADOS-MS1</v>
      </c>
      <c r="O33" t="str">
        <f>Area_Utilizada[[#This Row],[Localidade]]&amp;Area_Utilizada[[#This Row],[Periodo Relativo]]&amp;Area_Utilizada[[#This Row],[Safra Relativa]]</f>
        <v>DOURADOS-MS1Safra Secundaria</v>
      </c>
    </row>
    <row r="34" spans="1:15" x14ac:dyDescent="0.25">
      <c r="A34" t="s">
        <v>719</v>
      </c>
      <c r="B34" t="s">
        <v>720</v>
      </c>
      <c r="C34" s="7">
        <v>0.6</v>
      </c>
      <c r="D34">
        <v>342000</v>
      </c>
      <c r="E34">
        <v>3142.3</v>
      </c>
      <c r="F34">
        <v>5.702</v>
      </c>
      <c r="G34">
        <v>1</v>
      </c>
      <c r="H34" t="s">
        <v>709</v>
      </c>
      <c r="I34" t="s">
        <v>595</v>
      </c>
      <c r="J34">
        <f>INDEX(Val_Min_CO2[],MATCH(Area_Utilizada[[#This Row],[Variaveis Decisão Área Utilizada]],Val_Min_CO2[Variável],0),2)</f>
        <v>170445.46</v>
      </c>
      <c r="K34">
        <f>INDEX(Val_min_Custo[],MATCH(Area_Utilizada[[#This Row],[Variaveis Decisão Área Utilizada]],Val_min_Custo[Variável],0),2)</f>
        <v>178705.72</v>
      </c>
      <c r="L34">
        <f>INDEX(ITERAC3[],MATCH(Area_Utilizada[[#This Row],[Variaveis Decisão Área Utilizada]],ITERAC3[Variável],0),2)</f>
        <v>178705.72</v>
      </c>
      <c r="M34">
        <f>INDEX(ITERAC6[],MATCH(Area_Utilizada[[#This Row],[Variaveis Decisão Área Utilizada]],ITERAC6[Variável],0),2)</f>
        <v>178705.72</v>
      </c>
      <c r="N34" t="str">
        <f>Area_Utilizada[[#This Row],[Localidade]]&amp;Area_Utilizada[[#This Row],[Periodo Relativo]]</f>
        <v>PATOS DE MINAS-MG1</v>
      </c>
      <c r="O34" t="str">
        <f>Area_Utilizada[[#This Row],[Localidade]]&amp;Area_Utilizada[[#This Row],[Periodo Relativo]]&amp;Area_Utilizada[[#This Row],[Safra Relativa]]</f>
        <v>PATOS DE MINAS-MG1Safra Secundaria</v>
      </c>
    </row>
    <row r="35" spans="1:15" x14ac:dyDescent="0.25">
      <c r="A35" t="s">
        <v>721</v>
      </c>
      <c r="B35" t="s">
        <v>720</v>
      </c>
      <c r="C35" s="7">
        <v>0.6</v>
      </c>
      <c r="D35">
        <v>342000</v>
      </c>
      <c r="E35">
        <v>3142.3</v>
      </c>
      <c r="F35">
        <v>5.702</v>
      </c>
      <c r="G35">
        <v>1</v>
      </c>
      <c r="H35" t="s">
        <v>709</v>
      </c>
      <c r="I35" t="s">
        <v>611</v>
      </c>
      <c r="J35">
        <f>INDEX(Val_Min_CO2[],MATCH(Area_Utilizada[[#This Row],[Variaveis Decisão Área Utilizada]],Val_Min_CO2[Variável],0),2)</f>
        <v>342000</v>
      </c>
      <c r="K35">
        <f>INDEX(Val_min_Custo[],MATCH(Area_Utilizada[[#This Row],[Variaveis Decisão Área Utilizada]],Val_min_Custo[Variável],0),2)</f>
        <v>342000</v>
      </c>
      <c r="L35">
        <f>INDEX(ITERAC3[],MATCH(Area_Utilizada[[#This Row],[Variaveis Decisão Área Utilizada]],ITERAC3[Variável],0),2)</f>
        <v>342000</v>
      </c>
      <c r="M35">
        <f>INDEX(ITERAC6[],MATCH(Area_Utilizada[[#This Row],[Variaveis Decisão Área Utilizada]],ITERAC6[Variável],0),2)</f>
        <v>342000</v>
      </c>
      <c r="N35" t="str">
        <f>Area_Utilizada[[#This Row],[Localidade]]&amp;Area_Utilizada[[#This Row],[Periodo Relativo]]</f>
        <v>UBERLÂNDIA-MG1</v>
      </c>
      <c r="O35" t="str">
        <f>Area_Utilizada[[#This Row],[Localidade]]&amp;Area_Utilizada[[#This Row],[Periodo Relativo]]&amp;Area_Utilizada[[#This Row],[Safra Relativa]]</f>
        <v>UBERLÂNDIA-MG1Safra Secundaria</v>
      </c>
    </row>
    <row r="36" spans="1:15" x14ac:dyDescent="0.25">
      <c r="A36" t="s">
        <v>710</v>
      </c>
      <c r="B36" t="s">
        <v>712</v>
      </c>
      <c r="C36" s="7">
        <v>1</v>
      </c>
      <c r="D36">
        <v>148150</v>
      </c>
      <c r="E36">
        <v>4583</v>
      </c>
      <c r="F36">
        <v>8.5180000000000007</v>
      </c>
      <c r="G36">
        <v>1</v>
      </c>
      <c r="H36" t="s">
        <v>709</v>
      </c>
      <c r="I36" t="s">
        <v>607</v>
      </c>
      <c r="J36">
        <f>INDEX(Val_Min_CO2[],MATCH(Area_Utilizada[[#This Row],[Variaveis Decisão Área Utilizada]],Val_Min_CO2[Variável],0),2)</f>
        <v>0</v>
      </c>
      <c r="K36">
        <f>INDEX(Val_min_Custo[],MATCH(Area_Utilizada[[#This Row],[Variaveis Decisão Área Utilizada]],Val_min_Custo[Variável],0),2)</f>
        <v>134885.18</v>
      </c>
      <c r="L36">
        <f>INDEX(ITERAC3[],MATCH(Area_Utilizada[[#This Row],[Variaveis Decisão Área Utilizada]],ITERAC3[Variável],0),2)</f>
        <v>134885.18</v>
      </c>
      <c r="M36">
        <f>INDEX(ITERAC6[],MATCH(Area_Utilizada[[#This Row],[Variaveis Decisão Área Utilizada]],ITERAC6[Variável],0),2)</f>
        <v>134885.18</v>
      </c>
      <c r="N36" t="str">
        <f>Area_Utilizada[[#This Row],[Localidade]]&amp;Area_Utilizada[[#This Row],[Periodo Relativo]]</f>
        <v>TOLEDO-PR1</v>
      </c>
      <c r="O36" t="str">
        <f>Area_Utilizada[[#This Row],[Localidade]]&amp;Area_Utilizada[[#This Row],[Periodo Relativo]]&amp;Area_Utilizada[[#This Row],[Safra Relativa]]</f>
        <v>TOLEDO-PR1Safra Secundaria</v>
      </c>
    </row>
    <row r="37" spans="1:15" x14ac:dyDescent="0.25">
      <c r="A37" t="s">
        <v>711</v>
      </c>
      <c r="B37" t="s">
        <v>712</v>
      </c>
      <c r="C37" s="7">
        <v>1</v>
      </c>
      <c r="D37">
        <v>148150</v>
      </c>
      <c r="E37">
        <v>4593</v>
      </c>
      <c r="F37">
        <v>8.5180000000000007</v>
      </c>
      <c r="G37">
        <v>1</v>
      </c>
      <c r="H37" t="s">
        <v>709</v>
      </c>
      <c r="I37" t="s">
        <v>571</v>
      </c>
      <c r="J37">
        <f>INDEX(Val_Min_CO2[],MATCH(Area_Utilizada[[#This Row],[Variaveis Decisão Área Utilizada]],Val_Min_CO2[Variável],0),2)</f>
        <v>0</v>
      </c>
      <c r="K37">
        <f>INDEX(Val_min_Custo[],MATCH(Area_Utilizada[[#This Row],[Variaveis Decisão Área Utilizada]],Val_min_Custo[Variável],0),2)</f>
        <v>143379.20000000001</v>
      </c>
      <c r="L37">
        <f>INDEX(ITERAC3[],MATCH(Area_Utilizada[[#This Row],[Variaveis Decisão Área Utilizada]],ITERAC3[Variável],0),2)</f>
        <v>143379.20000000001</v>
      </c>
      <c r="M37">
        <f>INDEX(ITERAC6[],MATCH(Area_Utilizada[[#This Row],[Variaveis Decisão Área Utilizada]],ITERAC6[Variável],0),2)</f>
        <v>143379.20000000001</v>
      </c>
      <c r="N37" t="str">
        <f>Area_Utilizada[[#This Row],[Localidade]]&amp;Area_Utilizada[[#This Row],[Periodo Relativo]]</f>
        <v>CASCAVEL-PR1</v>
      </c>
      <c r="O37" t="str">
        <f>Area_Utilizada[[#This Row],[Localidade]]&amp;Area_Utilizada[[#This Row],[Periodo Relativo]]&amp;Area_Utilizada[[#This Row],[Safra Relativa]]</f>
        <v>CASCAVEL-PR1Safra Secundaria</v>
      </c>
    </row>
    <row r="38" spans="1:15" x14ac:dyDescent="0.25">
      <c r="A38" t="s">
        <v>703</v>
      </c>
      <c r="B38" t="s">
        <v>705</v>
      </c>
      <c r="C38" s="7">
        <v>0.6</v>
      </c>
      <c r="D38">
        <v>15045</v>
      </c>
      <c r="E38">
        <v>8310</v>
      </c>
      <c r="F38">
        <v>8.3030000000000008</v>
      </c>
      <c r="G38">
        <v>2</v>
      </c>
      <c r="H38" t="s">
        <v>709</v>
      </c>
      <c r="I38" t="s">
        <v>605</v>
      </c>
      <c r="J38">
        <f>INDEX(Val_Min_CO2[],MATCH(Area_Utilizada[[#This Row],[Variaveis Decisão Área Utilizada]],Val_Min_CO2[Variável],0),2)</f>
        <v>0</v>
      </c>
      <c r="K38">
        <f>INDEX(Val_min_Custo[],MATCH(Area_Utilizada[[#This Row],[Variaveis Decisão Área Utilizada]],Val_min_Custo[Variável],0),2)</f>
        <v>15045</v>
      </c>
      <c r="L38">
        <f>INDEX(ITERAC3[],MATCH(Area_Utilizada[[#This Row],[Variaveis Decisão Área Utilizada]],ITERAC3[Variável],0),2)</f>
        <v>15045</v>
      </c>
      <c r="M38">
        <f>INDEX(ITERAC6[],MATCH(Area_Utilizada[[#This Row],[Variaveis Decisão Área Utilizada]],ITERAC6[Variável],0),2)</f>
        <v>15045</v>
      </c>
      <c r="N38" t="str">
        <f>Area_Utilizada[[#This Row],[Localidade]]&amp;Area_Utilizada[[#This Row],[Periodo Relativo]]</f>
        <v>SORRISO-MT2</v>
      </c>
      <c r="O38" t="str">
        <f>Area_Utilizada[[#This Row],[Localidade]]&amp;Area_Utilizada[[#This Row],[Periodo Relativo]]&amp;Area_Utilizada[[#This Row],[Safra Relativa]]</f>
        <v>SORRISO-MT2Safra Secundaria</v>
      </c>
    </row>
    <row r="39" spans="1:15" x14ac:dyDescent="0.25">
      <c r="A39" t="s">
        <v>707</v>
      </c>
      <c r="B39" t="s">
        <v>705</v>
      </c>
      <c r="C39" s="7">
        <v>0.6</v>
      </c>
      <c r="D39">
        <v>15045</v>
      </c>
      <c r="E39">
        <v>8866.363636363636</v>
      </c>
      <c r="F39">
        <v>8.3030000000000008</v>
      </c>
      <c r="G39">
        <v>2</v>
      </c>
      <c r="H39" t="s">
        <v>709</v>
      </c>
      <c r="I39" t="s">
        <v>593</v>
      </c>
      <c r="J39">
        <f>INDEX(Val_Min_CO2[],MATCH(Area_Utilizada[[#This Row],[Variaveis Decisão Área Utilizada]],Val_Min_CO2[Variável],0),2)</f>
        <v>0</v>
      </c>
      <c r="K39">
        <f>INDEX(Val_min_Custo[],MATCH(Area_Utilizada[[#This Row],[Variaveis Decisão Área Utilizada]],Val_min_Custo[Variável],0),2)</f>
        <v>15045</v>
      </c>
      <c r="L39">
        <f>INDEX(ITERAC3[],MATCH(Area_Utilizada[[#This Row],[Variaveis Decisão Área Utilizada]],ITERAC3[Variável],0),2)</f>
        <v>0</v>
      </c>
      <c r="M39">
        <f>INDEX(ITERAC6[],MATCH(Area_Utilizada[[#This Row],[Variaveis Decisão Área Utilizada]],ITERAC6[Variável],0),2)</f>
        <v>15045</v>
      </c>
      <c r="N39" t="str">
        <f>Area_Utilizada[[#This Row],[Localidade]]&amp;Area_Utilizada[[#This Row],[Periodo Relativo]]</f>
        <v>NOVA UBIRATÃ-MT2</v>
      </c>
      <c r="O39" t="str">
        <f>Area_Utilizada[[#This Row],[Localidade]]&amp;Area_Utilizada[[#This Row],[Periodo Relativo]]&amp;Area_Utilizada[[#This Row],[Safra Relativa]]</f>
        <v>NOVA UBIRATÃ-MT2Safra Secundaria</v>
      </c>
    </row>
    <row r="40" spans="1:15" x14ac:dyDescent="0.25">
      <c r="A40" t="s">
        <v>708</v>
      </c>
      <c r="B40" t="s">
        <v>705</v>
      </c>
      <c r="C40" s="7">
        <v>0.6</v>
      </c>
      <c r="D40">
        <v>15045</v>
      </c>
      <c r="E40">
        <v>7879.9999999999991</v>
      </c>
      <c r="F40">
        <v>8.3030000000000008</v>
      </c>
      <c r="G40">
        <v>2</v>
      </c>
      <c r="H40" t="s">
        <v>709</v>
      </c>
      <c r="I40" t="s">
        <v>589</v>
      </c>
      <c r="J40">
        <f>INDEX(Val_Min_CO2[],MATCH(Area_Utilizada[[#This Row],[Variaveis Decisão Área Utilizada]],Val_Min_CO2[Variável],0),2)</f>
        <v>0</v>
      </c>
      <c r="K40">
        <f>INDEX(Val_min_Custo[],MATCH(Area_Utilizada[[#This Row],[Variaveis Decisão Área Utilizada]],Val_min_Custo[Variável],0),2)</f>
        <v>15045</v>
      </c>
      <c r="L40">
        <f>INDEX(ITERAC3[],MATCH(Area_Utilizada[[#This Row],[Variaveis Decisão Área Utilizada]],ITERAC3[Variável],0),2)</f>
        <v>15045</v>
      </c>
      <c r="M40">
        <f>INDEX(ITERAC6[],MATCH(Area_Utilizada[[#This Row],[Variaveis Decisão Área Utilizada]],ITERAC6[Variável],0),2)</f>
        <v>15045</v>
      </c>
      <c r="N40" t="str">
        <f>Area_Utilizada[[#This Row],[Localidade]]&amp;Area_Utilizada[[#This Row],[Periodo Relativo]]</f>
        <v>NOVA MUTUM-MT2</v>
      </c>
      <c r="O40" t="str">
        <f>Area_Utilizada[[#This Row],[Localidade]]&amp;Area_Utilizada[[#This Row],[Periodo Relativo]]&amp;Area_Utilizada[[#This Row],[Safra Relativa]]</f>
        <v>NOVA MUTUM-MT2Safra Secundaria</v>
      </c>
    </row>
    <row r="41" spans="1:15" x14ac:dyDescent="0.25">
      <c r="A41" t="s">
        <v>704</v>
      </c>
      <c r="B41" t="s">
        <v>705</v>
      </c>
      <c r="C41" s="7">
        <v>0.6</v>
      </c>
      <c r="D41">
        <v>15045</v>
      </c>
      <c r="E41">
        <v>7989.0909090909081</v>
      </c>
      <c r="F41">
        <v>8.3030000000000008</v>
      </c>
      <c r="G41">
        <v>2</v>
      </c>
      <c r="H41" t="s">
        <v>709</v>
      </c>
      <c r="I41" t="s">
        <v>569</v>
      </c>
      <c r="J41">
        <f>INDEX(Val_Min_CO2[],MATCH(Area_Utilizada[[#This Row],[Variaveis Decisão Área Utilizada]],Val_Min_CO2[Variável],0),2)</f>
        <v>0</v>
      </c>
      <c r="K41">
        <f>INDEX(Val_min_Custo[],MATCH(Area_Utilizada[[#This Row],[Variaveis Decisão Área Utilizada]],Val_min_Custo[Variável],0),2)</f>
        <v>15045</v>
      </c>
      <c r="L41">
        <f>INDEX(ITERAC3[],MATCH(Area_Utilizada[[#This Row],[Variaveis Decisão Área Utilizada]],ITERAC3[Variável],0),2)</f>
        <v>15045</v>
      </c>
      <c r="M41">
        <f>INDEX(ITERAC6[],MATCH(Area_Utilizada[[#This Row],[Variaveis Decisão Área Utilizada]],ITERAC6[Variável],0),2)</f>
        <v>15045</v>
      </c>
      <c r="N41" t="str">
        <f>Area_Utilizada[[#This Row],[Localidade]]&amp;Area_Utilizada[[#This Row],[Periodo Relativo]]</f>
        <v>CAMPO NOVO DO PARECIS-MT2</v>
      </c>
      <c r="O41" t="str">
        <f>Area_Utilizada[[#This Row],[Localidade]]&amp;Area_Utilizada[[#This Row],[Periodo Relativo]]&amp;Area_Utilizada[[#This Row],[Safra Relativa]]</f>
        <v>CAMPO NOVO DO PARECIS-MT2Safra Secundaria</v>
      </c>
    </row>
    <row r="42" spans="1:15" x14ac:dyDescent="0.25">
      <c r="A42" t="s">
        <v>716</v>
      </c>
      <c r="B42" t="s">
        <v>718</v>
      </c>
      <c r="C42" s="7">
        <v>0.6</v>
      </c>
      <c r="D42">
        <v>63325</v>
      </c>
      <c r="E42">
        <v>6682.6891649999998</v>
      </c>
      <c r="F42">
        <v>9.6760000000000002</v>
      </c>
      <c r="G42">
        <v>2</v>
      </c>
      <c r="H42" t="s">
        <v>709</v>
      </c>
      <c r="I42" t="s">
        <v>601</v>
      </c>
      <c r="J42">
        <f>INDEX(Val_Min_CO2[],MATCH(Area_Utilizada[[#This Row],[Variaveis Decisão Área Utilizada]],Val_Min_CO2[Variável],0),2)</f>
        <v>63325</v>
      </c>
      <c r="K42">
        <f>INDEX(Val_min_Custo[],MATCH(Area_Utilizada[[#This Row],[Variaveis Decisão Área Utilizada]],Val_min_Custo[Variável],0),2)</f>
        <v>0</v>
      </c>
      <c r="L42">
        <f>INDEX(ITERAC3[],MATCH(Area_Utilizada[[#This Row],[Variaveis Decisão Área Utilizada]],ITERAC3[Variável],0),2)</f>
        <v>0</v>
      </c>
      <c r="M42">
        <f>INDEX(ITERAC6[],MATCH(Area_Utilizada[[#This Row],[Variaveis Decisão Área Utilizada]],ITERAC6[Variável],0),2)</f>
        <v>0</v>
      </c>
      <c r="N42" t="str">
        <f>Area_Utilizada[[#This Row],[Localidade]]&amp;Area_Utilizada[[#This Row],[Periodo Relativo]]</f>
        <v>RIO VERDE-GO2</v>
      </c>
      <c r="O42" t="str">
        <f>Area_Utilizada[[#This Row],[Localidade]]&amp;Area_Utilizada[[#This Row],[Periodo Relativo]]&amp;Area_Utilizada[[#This Row],[Safra Relativa]]</f>
        <v>RIO VERDE-GO2Safra Secundaria</v>
      </c>
    </row>
    <row r="43" spans="1:15" x14ac:dyDescent="0.25">
      <c r="A43" t="s">
        <v>717</v>
      </c>
      <c r="B43" t="s">
        <v>718</v>
      </c>
      <c r="C43" s="7">
        <v>0.6</v>
      </c>
      <c r="D43">
        <v>63325</v>
      </c>
      <c r="E43">
        <v>6682.6891649999998</v>
      </c>
      <c r="F43">
        <v>9.6760000000000002</v>
      </c>
      <c r="G43">
        <v>2</v>
      </c>
      <c r="H43" t="s">
        <v>709</v>
      </c>
      <c r="I43" t="s">
        <v>581</v>
      </c>
      <c r="J43">
        <f>INDEX(Val_Min_CO2[],MATCH(Area_Utilizada[[#This Row],[Variaveis Decisão Área Utilizada]],Val_Min_CO2[Variável],0),2)</f>
        <v>63325</v>
      </c>
      <c r="K43">
        <f>INDEX(Val_min_Custo[],MATCH(Area_Utilizada[[#This Row],[Variaveis Decisão Área Utilizada]],Val_min_Custo[Variável],0),2)</f>
        <v>0</v>
      </c>
      <c r="L43">
        <f>INDEX(ITERAC3[],MATCH(Area_Utilizada[[#This Row],[Variaveis Decisão Área Utilizada]],ITERAC3[Variável],0),2)</f>
        <v>0</v>
      </c>
      <c r="M43">
        <f>INDEX(ITERAC6[],MATCH(Area_Utilizada[[#This Row],[Variaveis Decisão Área Utilizada]],ITERAC6[Variável],0),2)</f>
        <v>0</v>
      </c>
      <c r="N43" t="str">
        <f>Area_Utilizada[[#This Row],[Localidade]]&amp;Area_Utilizada[[#This Row],[Periodo Relativo]]</f>
        <v>JATAÍ-GO2</v>
      </c>
      <c r="O43" t="str">
        <f>Area_Utilizada[[#This Row],[Localidade]]&amp;Area_Utilizada[[#This Row],[Periodo Relativo]]&amp;Area_Utilizada[[#This Row],[Safra Relativa]]</f>
        <v>JATAÍ-GO2Safra Secundaria</v>
      </c>
    </row>
    <row r="44" spans="1:15" x14ac:dyDescent="0.25">
      <c r="A44" t="s">
        <v>713</v>
      </c>
      <c r="B44" t="s">
        <v>715</v>
      </c>
      <c r="C44" s="7">
        <v>1</v>
      </c>
      <c r="D44">
        <v>30090</v>
      </c>
      <c r="E44">
        <v>7087.4775200000004</v>
      </c>
      <c r="F44">
        <v>10.118</v>
      </c>
      <c r="G44">
        <v>2</v>
      </c>
      <c r="H44" t="s">
        <v>709</v>
      </c>
      <c r="I44" t="s">
        <v>585</v>
      </c>
      <c r="J44">
        <f>INDEX(Val_Min_CO2[],MATCH(Area_Utilizada[[#This Row],[Variaveis Decisão Área Utilizada]],Val_Min_CO2[Variável],0),2)</f>
        <v>30090</v>
      </c>
      <c r="K44">
        <f>INDEX(Val_min_Custo[],MATCH(Area_Utilizada[[#This Row],[Variaveis Decisão Área Utilizada]],Val_min_Custo[Variável],0),2)</f>
        <v>0</v>
      </c>
      <c r="L44">
        <f>INDEX(ITERAC3[],MATCH(Area_Utilizada[[#This Row],[Variaveis Decisão Área Utilizada]],ITERAC3[Variável],0),2)</f>
        <v>0</v>
      </c>
      <c r="M44">
        <f>INDEX(ITERAC6[],MATCH(Area_Utilizada[[#This Row],[Variaveis Decisão Área Utilizada]],ITERAC6[Variável],0),2)</f>
        <v>0</v>
      </c>
      <c r="N44" t="str">
        <f>Area_Utilizada[[#This Row],[Localidade]]&amp;Area_Utilizada[[#This Row],[Periodo Relativo]]</f>
        <v>MARACAJU-MS2</v>
      </c>
      <c r="O44" t="str">
        <f>Area_Utilizada[[#This Row],[Localidade]]&amp;Area_Utilizada[[#This Row],[Periodo Relativo]]&amp;Area_Utilizada[[#This Row],[Safra Relativa]]</f>
        <v>MARACAJU-MS2Safra Secundaria</v>
      </c>
    </row>
    <row r="45" spans="1:15" x14ac:dyDescent="0.25">
      <c r="A45" t="s">
        <v>714</v>
      </c>
      <c r="B45" t="s">
        <v>715</v>
      </c>
      <c r="C45" s="7">
        <v>1</v>
      </c>
      <c r="D45">
        <v>30090</v>
      </c>
      <c r="E45">
        <v>7087.4775200000004</v>
      </c>
      <c r="F45">
        <v>10.118</v>
      </c>
      <c r="G45">
        <v>2</v>
      </c>
      <c r="H45" t="s">
        <v>709</v>
      </c>
      <c r="I45" t="s">
        <v>577</v>
      </c>
      <c r="J45">
        <f>INDEX(Val_Min_CO2[],MATCH(Area_Utilizada[[#This Row],[Variaveis Decisão Área Utilizada]],Val_Min_CO2[Variável],0),2)</f>
        <v>30090</v>
      </c>
      <c r="K45">
        <f>INDEX(Val_min_Custo[],MATCH(Area_Utilizada[[#This Row],[Variaveis Decisão Área Utilizada]],Val_min_Custo[Variável],0),2)</f>
        <v>0</v>
      </c>
      <c r="L45">
        <f>INDEX(ITERAC3[],MATCH(Area_Utilizada[[#This Row],[Variaveis Decisão Área Utilizada]],ITERAC3[Variável],0),2)</f>
        <v>0</v>
      </c>
      <c r="M45">
        <f>INDEX(ITERAC6[],MATCH(Area_Utilizada[[#This Row],[Variaveis Decisão Área Utilizada]],ITERAC6[Variável],0),2)</f>
        <v>0</v>
      </c>
      <c r="N45" t="str">
        <f>Area_Utilizada[[#This Row],[Localidade]]&amp;Area_Utilizada[[#This Row],[Periodo Relativo]]</f>
        <v>DOURADOS-MS2</v>
      </c>
      <c r="O45" t="str">
        <f>Area_Utilizada[[#This Row],[Localidade]]&amp;Area_Utilizada[[#This Row],[Periodo Relativo]]&amp;Area_Utilizada[[#This Row],[Safra Relativa]]</f>
        <v>DOURADOS-MS2Safra Secundaria</v>
      </c>
    </row>
    <row r="46" spans="1:15" x14ac:dyDescent="0.25">
      <c r="A46" t="s">
        <v>719</v>
      </c>
      <c r="B46" t="s">
        <v>720</v>
      </c>
      <c r="C46" s="7">
        <v>0.6</v>
      </c>
      <c r="D46">
        <v>290700</v>
      </c>
      <c r="E46">
        <v>3489.5241500000002</v>
      </c>
      <c r="F46">
        <v>6.2240000000000002</v>
      </c>
      <c r="G46">
        <v>2</v>
      </c>
      <c r="H46" t="s">
        <v>709</v>
      </c>
      <c r="I46" t="s">
        <v>597</v>
      </c>
      <c r="J46">
        <f>INDEX(Val_Min_CO2[],MATCH(Area_Utilizada[[#This Row],[Variaveis Decisão Área Utilizada]],Val_Min_CO2[Variável],0),2)</f>
        <v>0</v>
      </c>
      <c r="K46">
        <f>INDEX(Val_min_Custo[],MATCH(Area_Utilizada[[#This Row],[Variaveis Decisão Área Utilizada]],Val_min_Custo[Variável],0),2)</f>
        <v>186334.7</v>
      </c>
      <c r="L46">
        <f>INDEX(ITERAC3[],MATCH(Area_Utilizada[[#This Row],[Variaveis Decisão Área Utilizada]],ITERAC3[Variável],0),2)</f>
        <v>186334.7</v>
      </c>
      <c r="M46">
        <f>INDEX(ITERAC6[],MATCH(Area_Utilizada[[#This Row],[Variaveis Decisão Área Utilizada]],ITERAC6[Variável],0),2)</f>
        <v>186334.7</v>
      </c>
      <c r="N46" t="str">
        <f>Area_Utilizada[[#This Row],[Localidade]]&amp;Area_Utilizada[[#This Row],[Periodo Relativo]]</f>
        <v>PATOS DE MINAS-MG2</v>
      </c>
      <c r="O46" t="str">
        <f>Area_Utilizada[[#This Row],[Localidade]]&amp;Area_Utilizada[[#This Row],[Periodo Relativo]]&amp;Area_Utilizada[[#This Row],[Safra Relativa]]</f>
        <v>PATOS DE MINAS-MG2Safra Secundaria</v>
      </c>
    </row>
    <row r="47" spans="1:15" x14ac:dyDescent="0.25">
      <c r="A47" t="s">
        <v>721</v>
      </c>
      <c r="B47" t="s">
        <v>720</v>
      </c>
      <c r="C47" s="7">
        <v>0.6</v>
      </c>
      <c r="D47">
        <v>290700</v>
      </c>
      <c r="E47">
        <v>3489.5241500000002</v>
      </c>
      <c r="F47">
        <v>6.2240000000000002</v>
      </c>
      <c r="G47">
        <v>2</v>
      </c>
      <c r="H47" t="s">
        <v>709</v>
      </c>
      <c r="I47" t="s">
        <v>613</v>
      </c>
      <c r="J47">
        <f>INDEX(Val_Min_CO2[],MATCH(Area_Utilizada[[#This Row],[Variaveis Decisão Área Utilizada]],Val_Min_CO2[Variável],0),2)</f>
        <v>290700</v>
      </c>
      <c r="K47">
        <f>INDEX(Val_min_Custo[],MATCH(Area_Utilizada[[#This Row],[Variaveis Decisão Área Utilizada]],Val_min_Custo[Variável],0),2)</f>
        <v>290700</v>
      </c>
      <c r="L47">
        <f>INDEX(ITERAC3[],MATCH(Area_Utilizada[[#This Row],[Variaveis Decisão Área Utilizada]],ITERAC3[Variável],0),2)</f>
        <v>290700</v>
      </c>
      <c r="M47">
        <f>INDEX(ITERAC6[],MATCH(Area_Utilizada[[#This Row],[Variaveis Decisão Área Utilizada]],ITERAC6[Variável],0),2)</f>
        <v>290700</v>
      </c>
      <c r="N47" t="str">
        <f>Area_Utilizada[[#This Row],[Localidade]]&amp;Area_Utilizada[[#This Row],[Periodo Relativo]]</f>
        <v>UBERLÂNDIA-MG2</v>
      </c>
      <c r="O47" t="str">
        <f>Area_Utilizada[[#This Row],[Localidade]]&amp;Area_Utilizada[[#This Row],[Periodo Relativo]]&amp;Area_Utilizada[[#This Row],[Safra Relativa]]</f>
        <v>UBERLÂNDIA-MG2Safra Secundaria</v>
      </c>
    </row>
    <row r="48" spans="1:15" x14ac:dyDescent="0.25">
      <c r="A48" t="s">
        <v>710</v>
      </c>
      <c r="B48" t="s">
        <v>712</v>
      </c>
      <c r="C48" s="7">
        <v>1</v>
      </c>
      <c r="D48">
        <v>125927.5</v>
      </c>
      <c r="E48">
        <v>4477</v>
      </c>
      <c r="F48">
        <v>9.4160000000000004</v>
      </c>
      <c r="G48">
        <v>2</v>
      </c>
      <c r="H48" t="s">
        <v>709</v>
      </c>
      <c r="I48" t="s">
        <v>609</v>
      </c>
      <c r="J48">
        <f>INDEX(Val_Min_CO2[],MATCH(Area_Utilizada[[#This Row],[Variaveis Decisão Área Utilizada]],Val_Min_CO2[Variável],0),2)</f>
        <v>0</v>
      </c>
      <c r="K48">
        <f>INDEX(Val_min_Custo[],MATCH(Area_Utilizada[[#This Row],[Variaveis Decisão Área Utilizada]],Val_min_Custo[Variável],0),2)</f>
        <v>125798.92</v>
      </c>
      <c r="L48">
        <f>INDEX(ITERAC3[],MATCH(Area_Utilizada[[#This Row],[Variaveis Decisão Área Utilizada]],ITERAC3[Variável],0),2)</f>
        <v>125798.92</v>
      </c>
      <c r="M48">
        <f>INDEX(ITERAC6[],MATCH(Area_Utilizada[[#This Row],[Variaveis Decisão Área Utilizada]],ITERAC6[Variável],0),2)</f>
        <v>125798.92</v>
      </c>
      <c r="N48" t="str">
        <f>Area_Utilizada[[#This Row],[Localidade]]&amp;Area_Utilizada[[#This Row],[Periodo Relativo]]</f>
        <v>TOLEDO-PR2</v>
      </c>
      <c r="O48" t="str">
        <f>Area_Utilizada[[#This Row],[Localidade]]&amp;Area_Utilizada[[#This Row],[Periodo Relativo]]&amp;Area_Utilizada[[#This Row],[Safra Relativa]]</f>
        <v>TOLEDO-PR2Safra Secundaria</v>
      </c>
    </row>
    <row r="49" spans="1:15" x14ac:dyDescent="0.25">
      <c r="A49" t="s">
        <v>711</v>
      </c>
      <c r="B49" t="s">
        <v>712</v>
      </c>
      <c r="C49" s="7">
        <v>1</v>
      </c>
      <c r="D49">
        <v>125927.5</v>
      </c>
      <c r="E49">
        <v>3536</v>
      </c>
      <c r="F49">
        <v>9.4160000000000004</v>
      </c>
      <c r="G49">
        <v>2</v>
      </c>
      <c r="H49" t="s">
        <v>709</v>
      </c>
      <c r="I49" t="s">
        <v>573</v>
      </c>
      <c r="J49">
        <f>INDEX(Val_Min_CO2[],MATCH(Area_Utilizada[[#This Row],[Variaveis Decisão Área Utilizada]],Val_Min_CO2[Variável],0),2)</f>
        <v>0</v>
      </c>
      <c r="K49">
        <f>INDEX(Val_min_Custo[],MATCH(Area_Utilizada[[#This Row],[Variaveis Decisão Área Utilizada]],Val_min_Custo[Variável],0),2)</f>
        <v>125927.5</v>
      </c>
      <c r="L49">
        <f>INDEX(ITERAC3[],MATCH(Area_Utilizada[[#This Row],[Variaveis Decisão Área Utilizada]],ITERAC3[Variável],0),2)</f>
        <v>125927.5</v>
      </c>
      <c r="M49">
        <f>INDEX(ITERAC6[],MATCH(Area_Utilizada[[#This Row],[Variaveis Decisão Área Utilizada]],ITERAC6[Variável],0),2)</f>
        <v>125927.5</v>
      </c>
      <c r="N49" t="str">
        <f>Area_Utilizada[[#This Row],[Localidade]]&amp;Area_Utilizada[[#This Row],[Periodo Relativo]]</f>
        <v>CASCAVEL-PR2</v>
      </c>
      <c r="O49" t="str">
        <f>Area_Utilizada[[#This Row],[Localidade]]&amp;Area_Utilizada[[#This Row],[Periodo Relativo]]&amp;Area_Utilizada[[#This Row],[Safra Relativa]]</f>
        <v>CASCAVEL-PR2Safra Secundaria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BA2F-292A-48D4-ACE8-CB1A66AA5C42}">
  <dimension ref="A1:L73"/>
  <sheetViews>
    <sheetView workbookViewId="0">
      <selection activeCell="E2" sqref="E2"/>
    </sheetView>
  </sheetViews>
  <sheetFormatPr defaultRowHeight="15" x14ac:dyDescent="0.25"/>
  <cols>
    <col min="2" max="2" width="9.28515625" customWidth="1"/>
    <col min="3" max="3" width="18.42578125" customWidth="1"/>
    <col min="4" max="4" width="17.85546875" customWidth="1"/>
    <col min="5" max="5" width="23.5703125" customWidth="1"/>
    <col min="6" max="6" width="27.140625" customWidth="1"/>
    <col min="7" max="7" width="20.7109375" customWidth="1"/>
  </cols>
  <sheetData>
    <row r="1" spans="1:12" x14ac:dyDescent="0.25">
      <c r="A1" t="s">
        <v>690</v>
      </c>
      <c r="B1" t="s">
        <v>615</v>
      </c>
      <c r="C1" t="s">
        <v>701</v>
      </c>
      <c r="D1" t="s">
        <v>696</v>
      </c>
      <c r="E1" t="s">
        <v>691</v>
      </c>
      <c r="F1" t="s">
        <v>739</v>
      </c>
      <c r="G1" t="s">
        <v>740</v>
      </c>
      <c r="H1" t="s">
        <v>723</v>
      </c>
      <c r="I1" t="s">
        <v>745</v>
      </c>
      <c r="J1" t="s">
        <v>746</v>
      </c>
      <c r="K1" t="s">
        <v>1710</v>
      </c>
      <c r="L1" t="s">
        <v>1711</v>
      </c>
    </row>
    <row r="2" spans="1:12" x14ac:dyDescent="0.25">
      <c r="A2" t="s">
        <v>617</v>
      </c>
      <c r="B2">
        <v>1</v>
      </c>
      <c r="C2">
        <v>380968</v>
      </c>
      <c r="D2">
        <v>861616</v>
      </c>
      <c r="E2" t="s">
        <v>704</v>
      </c>
      <c r="F2" t="s">
        <v>2</v>
      </c>
      <c r="G2">
        <v>5000</v>
      </c>
      <c r="H2" t="s">
        <v>705</v>
      </c>
      <c r="I2">
        <f>INDEX(Val_Min_CO2[],MATCH(Ativacao_Silo[[#This Row],[Variaveis de Ativação Binárias]],Val_Min_CO2[Variável],0),2)</f>
        <v>0</v>
      </c>
      <c r="J2">
        <f>INDEX(Val_min_Custo[],MATCH(Ativacao_Silo[[#This Row],[Variaveis de Ativação Binárias]],Val_min_Custo[Variável],0),2)</f>
        <v>0</v>
      </c>
      <c r="K2">
        <f>INDEX(ITERAC3[],MATCH(Ativacao_Silo[[#This Row],[Variaveis de Ativação Binárias]],ITERAC3[Variável],0),2)</f>
        <v>0</v>
      </c>
      <c r="L2">
        <f>INDEX(ITERAC6[],MATCH(Ativacao_Silo[[#This Row],[Variaveis de Ativação Binárias]],ITERAC6[Variável],0),2)</f>
        <v>0</v>
      </c>
    </row>
    <row r="3" spans="1:12" x14ac:dyDescent="0.25">
      <c r="A3" t="s">
        <v>618</v>
      </c>
      <c r="B3">
        <v>1</v>
      </c>
      <c r="C3">
        <v>259638</v>
      </c>
      <c r="D3">
        <v>608384</v>
      </c>
      <c r="E3" t="s">
        <v>704</v>
      </c>
      <c r="F3" t="s">
        <v>4</v>
      </c>
      <c r="G3">
        <v>5000</v>
      </c>
      <c r="H3" t="s">
        <v>705</v>
      </c>
      <c r="I3">
        <f>INDEX(Val_Min_CO2[],MATCH(Ativacao_Silo[[#This Row],[Variaveis de Ativação Binárias]],Val_Min_CO2[Variável],0),2)</f>
        <v>1</v>
      </c>
      <c r="J3">
        <f>INDEX(Val_min_Custo[],MATCH(Ativacao_Silo[[#This Row],[Variaveis de Ativação Binárias]],Val_min_Custo[Variável],0),2)</f>
        <v>1</v>
      </c>
      <c r="K3">
        <f>INDEX(ITERAC3[],MATCH(Ativacao_Silo[[#This Row],[Variaveis de Ativação Binárias]],ITERAC3[Variável],0),2)</f>
        <v>1</v>
      </c>
      <c r="L3">
        <f>INDEX(ITERAC6[],MATCH(Ativacao_Silo[[#This Row],[Variaveis de Ativação Binárias]],ITERAC6[Variável],0),2)</f>
        <v>1</v>
      </c>
    </row>
    <row r="4" spans="1:12" x14ac:dyDescent="0.25">
      <c r="A4" t="s">
        <v>619</v>
      </c>
      <c r="B4">
        <v>1</v>
      </c>
      <c r="C4">
        <v>223999</v>
      </c>
      <c r="D4">
        <v>497055.99999999988</v>
      </c>
      <c r="E4" t="s">
        <v>704</v>
      </c>
      <c r="F4" t="s">
        <v>6</v>
      </c>
      <c r="G4">
        <v>5000</v>
      </c>
      <c r="H4" t="s">
        <v>705</v>
      </c>
      <c r="I4">
        <f>INDEX(Val_Min_CO2[],MATCH(Ativacao_Silo[[#This Row],[Variaveis de Ativação Binárias]],Val_Min_CO2[Variável],0),2)</f>
        <v>0</v>
      </c>
      <c r="J4">
        <f>INDEX(Val_min_Custo[],MATCH(Ativacao_Silo[[#This Row],[Variaveis de Ativação Binárias]],Val_min_Custo[Variável],0),2)</f>
        <v>0</v>
      </c>
      <c r="K4">
        <f>INDEX(ITERAC3[],MATCH(Ativacao_Silo[[#This Row],[Variaveis de Ativação Binárias]],ITERAC3[Variável],0),2)</f>
        <v>0</v>
      </c>
      <c r="L4">
        <f>INDEX(ITERAC6[],MATCH(Ativacao_Silo[[#This Row],[Variaveis de Ativação Binárias]],ITERAC6[Variável],0),2)</f>
        <v>0</v>
      </c>
    </row>
    <row r="5" spans="1:12" x14ac:dyDescent="0.25">
      <c r="A5" t="s">
        <v>647</v>
      </c>
      <c r="B5">
        <v>1</v>
      </c>
      <c r="C5">
        <v>429591</v>
      </c>
      <c r="D5">
        <v>707224</v>
      </c>
      <c r="E5" t="s">
        <v>711</v>
      </c>
      <c r="F5" t="s">
        <v>8</v>
      </c>
      <c r="G5">
        <v>5000</v>
      </c>
      <c r="H5" t="s">
        <v>712</v>
      </c>
      <c r="I5">
        <f>INDEX(Val_Min_CO2[],MATCH(Ativacao_Silo[[#This Row],[Variaveis de Ativação Binárias]],Val_Min_CO2[Variável],0),2)</f>
        <v>1</v>
      </c>
      <c r="J5">
        <f>INDEX(Val_min_Custo[],MATCH(Ativacao_Silo[[#This Row],[Variaveis de Ativação Binárias]],Val_min_Custo[Variável],0),2)</f>
        <v>1</v>
      </c>
      <c r="K5">
        <f>INDEX(ITERAC3[],MATCH(Ativacao_Silo[[#This Row],[Variaveis de Ativação Binárias]],ITERAC3[Variável],0),2)</f>
        <v>1</v>
      </c>
      <c r="L5">
        <f>INDEX(ITERAC6[],MATCH(Ativacao_Silo[[#This Row],[Variaveis de Ativação Binárias]],ITERAC6[Variável],0),2)</f>
        <v>1</v>
      </c>
    </row>
    <row r="6" spans="1:12" x14ac:dyDescent="0.25">
      <c r="A6" t="s">
        <v>648</v>
      </c>
      <c r="B6">
        <v>1</v>
      </c>
      <c r="C6">
        <v>320705</v>
      </c>
      <c r="D6">
        <v>480255.99999999988</v>
      </c>
      <c r="E6" t="s">
        <v>711</v>
      </c>
      <c r="F6" t="s">
        <v>10</v>
      </c>
      <c r="G6">
        <v>5000</v>
      </c>
      <c r="H6" t="s">
        <v>712</v>
      </c>
      <c r="I6">
        <f>INDEX(Val_Min_CO2[],MATCH(Ativacao_Silo[[#This Row],[Variaveis de Ativação Binárias]],Val_Min_CO2[Variável],0),2)</f>
        <v>0</v>
      </c>
      <c r="J6">
        <f>INDEX(Val_min_Custo[],MATCH(Ativacao_Silo[[#This Row],[Variaveis de Ativação Binárias]],Val_min_Custo[Variável],0),2)</f>
        <v>0</v>
      </c>
      <c r="K6">
        <f>INDEX(ITERAC3[],MATCH(Ativacao_Silo[[#This Row],[Variaveis de Ativação Binárias]],ITERAC3[Variável],0),2)</f>
        <v>0</v>
      </c>
      <c r="L6">
        <f>INDEX(ITERAC6[],MATCH(Ativacao_Silo[[#This Row],[Variaveis de Ativação Binárias]],ITERAC6[Variável],0),2)</f>
        <v>0</v>
      </c>
    </row>
    <row r="7" spans="1:12" x14ac:dyDescent="0.25">
      <c r="A7" t="s">
        <v>649</v>
      </c>
      <c r="B7">
        <v>1</v>
      </c>
      <c r="C7">
        <v>250491</v>
      </c>
      <c r="D7">
        <v>514079.99999999988</v>
      </c>
      <c r="E7" t="s">
        <v>711</v>
      </c>
      <c r="F7" t="s">
        <v>12</v>
      </c>
      <c r="G7">
        <v>5000</v>
      </c>
      <c r="H7" t="s">
        <v>712</v>
      </c>
      <c r="I7">
        <f>INDEX(Val_Min_CO2[],MATCH(Ativacao_Silo[[#This Row],[Variaveis de Ativação Binárias]],Val_Min_CO2[Variável],0),2)</f>
        <v>1</v>
      </c>
      <c r="J7">
        <f>INDEX(Val_min_Custo[],MATCH(Ativacao_Silo[[#This Row],[Variaveis de Ativação Binárias]],Val_min_Custo[Variável],0),2)</f>
        <v>1</v>
      </c>
      <c r="K7">
        <f>INDEX(ITERAC3[],MATCH(Ativacao_Silo[[#This Row],[Variaveis de Ativação Binárias]],ITERAC3[Variável],0),2)</f>
        <v>1</v>
      </c>
      <c r="L7">
        <f>INDEX(ITERAC6[],MATCH(Ativacao_Silo[[#This Row],[Variaveis de Ativação Binárias]],ITERAC6[Variável],0),2)</f>
        <v>1</v>
      </c>
    </row>
    <row r="8" spans="1:12" x14ac:dyDescent="0.25">
      <c r="A8" t="s">
        <v>635</v>
      </c>
      <c r="B8">
        <v>1</v>
      </c>
      <c r="C8">
        <v>371715</v>
      </c>
      <c r="D8">
        <v>612584</v>
      </c>
      <c r="E8" t="s">
        <v>714</v>
      </c>
      <c r="F8" t="s">
        <v>14</v>
      </c>
      <c r="G8">
        <v>5000</v>
      </c>
      <c r="H8" t="s">
        <v>715</v>
      </c>
      <c r="I8">
        <f>INDEX(Val_Min_CO2[],MATCH(Ativacao_Silo[[#This Row],[Variaveis de Ativação Binárias]],Val_Min_CO2[Variável],0),2)</f>
        <v>1</v>
      </c>
      <c r="J8">
        <f>INDEX(Val_min_Custo[],MATCH(Ativacao_Silo[[#This Row],[Variaveis de Ativação Binárias]],Val_min_Custo[Variável],0),2)</f>
        <v>1</v>
      </c>
      <c r="K8">
        <f>INDEX(ITERAC3[],MATCH(Ativacao_Silo[[#This Row],[Variaveis de Ativação Binárias]],ITERAC3[Variável],0),2)</f>
        <v>1</v>
      </c>
      <c r="L8">
        <f>INDEX(ITERAC6[],MATCH(Ativacao_Silo[[#This Row],[Variaveis de Ativação Binárias]],ITERAC6[Variável],0),2)</f>
        <v>1</v>
      </c>
    </row>
    <row r="9" spans="1:12" x14ac:dyDescent="0.25">
      <c r="A9" t="s">
        <v>636</v>
      </c>
      <c r="B9">
        <v>1</v>
      </c>
      <c r="C9">
        <v>388786</v>
      </c>
      <c r="D9">
        <v>455672</v>
      </c>
      <c r="E9" t="s">
        <v>714</v>
      </c>
      <c r="F9" t="s">
        <v>16</v>
      </c>
      <c r="G9">
        <v>5000</v>
      </c>
      <c r="H9" t="s">
        <v>715</v>
      </c>
      <c r="I9">
        <f>INDEX(Val_Min_CO2[],MATCH(Ativacao_Silo[[#This Row],[Variaveis de Ativação Binárias]],Val_Min_CO2[Variável],0),2)</f>
        <v>1</v>
      </c>
      <c r="J9">
        <f>INDEX(Val_min_Custo[],MATCH(Ativacao_Silo[[#This Row],[Variaveis de Ativação Binárias]],Val_min_Custo[Variável],0),2)</f>
        <v>1</v>
      </c>
      <c r="K9">
        <f>INDEX(ITERAC3[],MATCH(Ativacao_Silo[[#This Row],[Variaveis de Ativação Binárias]],ITERAC3[Variável],0),2)</f>
        <v>1</v>
      </c>
      <c r="L9">
        <f>INDEX(ITERAC6[],MATCH(Ativacao_Silo[[#This Row],[Variaveis de Ativação Binárias]],ITERAC6[Variável],0),2)</f>
        <v>1</v>
      </c>
    </row>
    <row r="10" spans="1:12" x14ac:dyDescent="0.25">
      <c r="A10" t="s">
        <v>637</v>
      </c>
      <c r="B10">
        <v>1</v>
      </c>
      <c r="C10">
        <v>174604</v>
      </c>
      <c r="D10">
        <v>425320</v>
      </c>
      <c r="E10" t="s">
        <v>714</v>
      </c>
      <c r="F10" t="s">
        <v>18</v>
      </c>
      <c r="G10">
        <v>5000</v>
      </c>
      <c r="H10" t="s">
        <v>715</v>
      </c>
      <c r="I10">
        <f>INDEX(Val_Min_CO2[],MATCH(Ativacao_Silo[[#This Row],[Variaveis de Ativação Binárias]],Val_Min_CO2[Variável],0),2)</f>
        <v>0</v>
      </c>
      <c r="J10">
        <f>INDEX(Val_min_Custo[],MATCH(Ativacao_Silo[[#This Row],[Variaveis de Ativação Binárias]],Val_min_Custo[Variável],0),2)</f>
        <v>0</v>
      </c>
      <c r="K10">
        <f>INDEX(ITERAC3[],MATCH(Ativacao_Silo[[#This Row],[Variaveis de Ativação Binárias]],ITERAC3[Variável],0),2)</f>
        <v>0</v>
      </c>
      <c r="L10">
        <f>INDEX(ITERAC6[],MATCH(Ativacao_Silo[[#This Row],[Variaveis de Ativação Binárias]],ITERAC6[Variável],0),2)</f>
        <v>0</v>
      </c>
    </row>
    <row r="11" spans="1:12" x14ac:dyDescent="0.25">
      <c r="A11" t="s">
        <v>629</v>
      </c>
      <c r="B11">
        <v>1</v>
      </c>
      <c r="C11">
        <v>325883</v>
      </c>
      <c r="D11">
        <v>794416</v>
      </c>
      <c r="E11" t="s">
        <v>717</v>
      </c>
      <c r="F11" t="s">
        <v>20</v>
      </c>
      <c r="G11">
        <v>5000</v>
      </c>
      <c r="H11" t="s">
        <v>718</v>
      </c>
      <c r="I11">
        <f>INDEX(Val_Min_CO2[],MATCH(Ativacao_Silo[[#This Row],[Variaveis de Ativação Binárias]],Val_Min_CO2[Variável],0),2)</f>
        <v>1</v>
      </c>
      <c r="J11">
        <f>INDEX(Val_min_Custo[],MATCH(Ativacao_Silo[[#This Row],[Variaveis de Ativação Binárias]],Val_min_Custo[Variável],0),2)</f>
        <v>1</v>
      </c>
      <c r="K11">
        <f>INDEX(ITERAC3[],MATCH(Ativacao_Silo[[#This Row],[Variaveis de Ativação Binárias]],ITERAC3[Variável],0),2)</f>
        <v>1</v>
      </c>
      <c r="L11">
        <f>INDEX(ITERAC6[],MATCH(Ativacao_Silo[[#This Row],[Variaveis de Ativação Binárias]],ITERAC6[Variável],0),2)</f>
        <v>1</v>
      </c>
    </row>
    <row r="12" spans="1:12" x14ac:dyDescent="0.25">
      <c r="A12" t="s">
        <v>630</v>
      </c>
      <c r="B12">
        <v>1</v>
      </c>
      <c r="C12">
        <v>410587</v>
      </c>
      <c r="D12">
        <v>546448</v>
      </c>
      <c r="E12" t="s">
        <v>717</v>
      </c>
      <c r="F12" t="s">
        <v>22</v>
      </c>
      <c r="G12">
        <v>5000</v>
      </c>
      <c r="H12" t="s">
        <v>718</v>
      </c>
      <c r="I12">
        <f>INDEX(Val_Min_CO2[],MATCH(Ativacao_Silo[[#This Row],[Variaveis de Ativação Binárias]],Val_Min_CO2[Variável],0),2)</f>
        <v>0</v>
      </c>
      <c r="J12">
        <f>INDEX(Val_min_Custo[],MATCH(Ativacao_Silo[[#This Row],[Variaveis de Ativação Binárias]],Val_min_Custo[Variável],0),2)</f>
        <v>1</v>
      </c>
      <c r="K12">
        <f>INDEX(ITERAC3[],MATCH(Ativacao_Silo[[#This Row],[Variaveis de Ativação Binárias]],ITERAC3[Variável],0),2)</f>
        <v>0</v>
      </c>
      <c r="L12">
        <f>INDEX(ITERAC6[],MATCH(Ativacao_Silo[[#This Row],[Variaveis de Ativação Binárias]],ITERAC6[Variável],0),2)</f>
        <v>1</v>
      </c>
    </row>
    <row r="13" spans="1:12" x14ac:dyDescent="0.25">
      <c r="A13" t="s">
        <v>631</v>
      </c>
      <c r="B13">
        <v>1</v>
      </c>
      <c r="C13">
        <v>269108</v>
      </c>
      <c r="D13">
        <v>526232</v>
      </c>
      <c r="E13" t="s">
        <v>717</v>
      </c>
      <c r="F13" t="s">
        <v>24</v>
      </c>
      <c r="G13">
        <v>5000</v>
      </c>
      <c r="H13" t="s">
        <v>718</v>
      </c>
      <c r="I13">
        <f>INDEX(Val_Min_CO2[],MATCH(Ativacao_Silo[[#This Row],[Variaveis de Ativação Binárias]],Val_Min_CO2[Variável],0),2)</f>
        <v>1</v>
      </c>
      <c r="J13">
        <f>INDEX(Val_min_Custo[],MATCH(Ativacao_Silo[[#This Row],[Variaveis de Ativação Binárias]],Val_min_Custo[Variável],0),2)</f>
        <v>0</v>
      </c>
      <c r="K13">
        <f>INDEX(ITERAC3[],MATCH(Ativacao_Silo[[#This Row],[Variaveis de Ativação Binárias]],ITERAC3[Variável],0),2)</f>
        <v>1</v>
      </c>
      <c r="L13">
        <f>INDEX(ITERAC6[],MATCH(Ativacao_Silo[[#This Row],[Variaveis de Ativação Binárias]],ITERAC6[Variável],0),2)</f>
        <v>0</v>
      </c>
    </row>
    <row r="14" spans="1:12" x14ac:dyDescent="0.25">
      <c r="A14" t="s">
        <v>638</v>
      </c>
      <c r="B14">
        <v>1</v>
      </c>
      <c r="C14">
        <v>246718</v>
      </c>
      <c r="D14">
        <v>601748</v>
      </c>
      <c r="E14" t="s">
        <v>713</v>
      </c>
      <c r="F14" t="s">
        <v>26</v>
      </c>
      <c r="G14">
        <v>5000</v>
      </c>
      <c r="H14" t="s">
        <v>715</v>
      </c>
      <c r="I14">
        <f>INDEX(Val_Min_CO2[],MATCH(Ativacao_Silo[[#This Row],[Variaveis de Ativação Binárias]],Val_Min_CO2[Variável],0),2)</f>
        <v>1</v>
      </c>
      <c r="J14">
        <f>INDEX(Val_min_Custo[],MATCH(Ativacao_Silo[[#This Row],[Variaveis de Ativação Binárias]],Val_min_Custo[Variável],0),2)</f>
        <v>1</v>
      </c>
      <c r="K14">
        <f>INDEX(ITERAC3[],MATCH(Ativacao_Silo[[#This Row],[Variaveis de Ativação Binárias]],ITERAC3[Variável],0),2)</f>
        <v>1</v>
      </c>
      <c r="L14">
        <f>INDEX(ITERAC6[],MATCH(Ativacao_Silo[[#This Row],[Variaveis de Ativação Binárias]],ITERAC6[Variável],0),2)</f>
        <v>1</v>
      </c>
    </row>
    <row r="15" spans="1:12" x14ac:dyDescent="0.25">
      <c r="A15" t="s">
        <v>639</v>
      </c>
      <c r="B15">
        <v>1</v>
      </c>
      <c r="C15">
        <v>372223</v>
      </c>
      <c r="D15">
        <v>561456</v>
      </c>
      <c r="E15" t="s">
        <v>713</v>
      </c>
      <c r="F15" t="s">
        <v>28</v>
      </c>
      <c r="G15">
        <v>5000</v>
      </c>
      <c r="H15" t="s">
        <v>715</v>
      </c>
      <c r="I15">
        <f>INDEX(Val_Min_CO2[],MATCH(Ativacao_Silo[[#This Row],[Variaveis de Ativação Binárias]],Val_Min_CO2[Variável],0),2)</f>
        <v>1</v>
      </c>
      <c r="J15">
        <f>INDEX(Val_min_Custo[],MATCH(Ativacao_Silo[[#This Row],[Variaveis de Ativação Binárias]],Val_min_Custo[Variável],0),2)</f>
        <v>0</v>
      </c>
      <c r="K15">
        <f>INDEX(ITERAC3[],MATCH(Ativacao_Silo[[#This Row],[Variaveis de Ativação Binárias]],ITERAC3[Variável],0),2)</f>
        <v>1</v>
      </c>
      <c r="L15">
        <f>INDEX(ITERAC6[],MATCH(Ativacao_Silo[[#This Row],[Variaveis de Ativação Binárias]],ITERAC6[Variável],0),2)</f>
        <v>0</v>
      </c>
    </row>
    <row r="16" spans="1:12" x14ac:dyDescent="0.25">
      <c r="A16" t="s">
        <v>640</v>
      </c>
      <c r="B16">
        <v>1</v>
      </c>
      <c r="C16">
        <v>404681</v>
      </c>
      <c r="D16">
        <v>463959.99999999988</v>
      </c>
      <c r="E16" t="s">
        <v>713</v>
      </c>
      <c r="F16" t="s">
        <v>30</v>
      </c>
      <c r="G16">
        <v>5000</v>
      </c>
      <c r="H16" t="s">
        <v>715</v>
      </c>
      <c r="I16">
        <f>INDEX(Val_Min_CO2[],MATCH(Ativacao_Silo[[#This Row],[Variaveis de Ativação Binárias]],Val_Min_CO2[Variável],0),2)</f>
        <v>0</v>
      </c>
      <c r="J16">
        <f>INDEX(Val_min_Custo[],MATCH(Ativacao_Silo[[#This Row],[Variaveis de Ativação Binárias]],Val_min_Custo[Variável],0),2)</f>
        <v>1</v>
      </c>
      <c r="K16">
        <f>INDEX(ITERAC3[],MATCH(Ativacao_Silo[[#This Row],[Variaveis de Ativação Binárias]],ITERAC3[Variável],0),2)</f>
        <v>0</v>
      </c>
      <c r="L16">
        <f>INDEX(ITERAC6[],MATCH(Ativacao_Silo[[#This Row],[Variaveis de Ativação Binárias]],ITERAC6[Variável],0),2)</f>
        <v>1</v>
      </c>
    </row>
    <row r="17" spans="1:12" x14ac:dyDescent="0.25">
      <c r="A17" t="s">
        <v>620</v>
      </c>
      <c r="B17">
        <v>1</v>
      </c>
      <c r="C17">
        <v>369292</v>
      </c>
      <c r="D17">
        <v>1165192</v>
      </c>
      <c r="E17" t="s">
        <v>708</v>
      </c>
      <c r="F17" t="s">
        <v>32</v>
      </c>
      <c r="G17">
        <v>5000</v>
      </c>
      <c r="H17" t="s">
        <v>705</v>
      </c>
      <c r="I17">
        <f>INDEX(Val_Min_CO2[],MATCH(Ativacao_Silo[[#This Row],[Variaveis de Ativação Binárias]],Val_Min_CO2[Variável],0),2)</f>
        <v>0</v>
      </c>
      <c r="J17">
        <f>INDEX(Val_min_Custo[],MATCH(Ativacao_Silo[[#This Row],[Variaveis de Ativação Binárias]],Val_min_Custo[Variável],0),2)</f>
        <v>0</v>
      </c>
      <c r="K17">
        <f>INDEX(ITERAC3[],MATCH(Ativacao_Silo[[#This Row],[Variaveis de Ativação Binárias]],ITERAC3[Variável],0),2)</f>
        <v>0</v>
      </c>
      <c r="L17">
        <f>INDEX(ITERAC6[],MATCH(Ativacao_Silo[[#This Row],[Variaveis de Ativação Binárias]],ITERAC6[Variável],0),2)</f>
        <v>0</v>
      </c>
    </row>
    <row r="18" spans="1:12" x14ac:dyDescent="0.25">
      <c r="A18" t="s">
        <v>621</v>
      </c>
      <c r="B18">
        <v>1</v>
      </c>
      <c r="C18">
        <v>162715</v>
      </c>
      <c r="D18">
        <v>644112</v>
      </c>
      <c r="E18" t="s">
        <v>708</v>
      </c>
      <c r="F18" t="s">
        <v>34</v>
      </c>
      <c r="G18">
        <v>5000</v>
      </c>
      <c r="H18" t="s">
        <v>705</v>
      </c>
      <c r="I18">
        <f>INDEX(Val_Min_CO2[],MATCH(Ativacao_Silo[[#This Row],[Variaveis de Ativação Binárias]],Val_Min_CO2[Variável],0),2)</f>
        <v>0</v>
      </c>
      <c r="J18">
        <f>INDEX(Val_min_Custo[],MATCH(Ativacao_Silo[[#This Row],[Variaveis de Ativação Binárias]],Val_min_Custo[Variável],0),2)</f>
        <v>0</v>
      </c>
      <c r="K18">
        <f>INDEX(ITERAC3[],MATCH(Ativacao_Silo[[#This Row],[Variaveis de Ativação Binárias]],ITERAC3[Variável],0),2)</f>
        <v>0</v>
      </c>
      <c r="L18">
        <f>INDEX(ITERAC6[],MATCH(Ativacao_Silo[[#This Row],[Variaveis de Ativação Binárias]],ITERAC6[Variável],0),2)</f>
        <v>0</v>
      </c>
    </row>
    <row r="19" spans="1:12" x14ac:dyDescent="0.25">
      <c r="A19" t="s">
        <v>622</v>
      </c>
      <c r="B19">
        <v>1</v>
      </c>
      <c r="C19">
        <v>170691</v>
      </c>
      <c r="D19">
        <v>420000</v>
      </c>
      <c r="E19" t="s">
        <v>708</v>
      </c>
      <c r="F19" t="s">
        <v>36</v>
      </c>
      <c r="G19">
        <v>5000</v>
      </c>
      <c r="H19" t="s">
        <v>705</v>
      </c>
      <c r="I19">
        <f>INDEX(Val_Min_CO2[],MATCH(Ativacao_Silo[[#This Row],[Variaveis de Ativação Binárias]],Val_Min_CO2[Variável],0),2)</f>
        <v>0</v>
      </c>
      <c r="J19">
        <f>INDEX(Val_min_Custo[],MATCH(Ativacao_Silo[[#This Row],[Variaveis de Ativação Binárias]],Val_min_Custo[Variável],0),2)</f>
        <v>0</v>
      </c>
      <c r="K19">
        <f>INDEX(ITERAC3[],MATCH(Ativacao_Silo[[#This Row],[Variaveis de Ativação Binárias]],ITERAC3[Variável],0),2)</f>
        <v>0</v>
      </c>
      <c r="L19">
        <f>INDEX(ITERAC6[],MATCH(Ativacao_Silo[[#This Row],[Variaveis de Ativação Binárias]],ITERAC6[Variável],0),2)</f>
        <v>0</v>
      </c>
    </row>
    <row r="20" spans="1:12" x14ac:dyDescent="0.25">
      <c r="A20" t="s">
        <v>623</v>
      </c>
      <c r="B20">
        <v>1</v>
      </c>
      <c r="C20">
        <v>263601</v>
      </c>
      <c r="D20">
        <v>1456000</v>
      </c>
      <c r="E20" t="s">
        <v>707</v>
      </c>
      <c r="F20" t="s">
        <v>38</v>
      </c>
      <c r="G20">
        <v>5000</v>
      </c>
      <c r="H20" t="s">
        <v>705</v>
      </c>
      <c r="I20">
        <f>INDEX(Val_Min_CO2[],MATCH(Ativacao_Silo[[#This Row],[Variaveis de Ativação Binárias]],Val_Min_CO2[Variável],0),2)</f>
        <v>0</v>
      </c>
      <c r="J20">
        <f>INDEX(Val_min_Custo[],MATCH(Ativacao_Silo[[#This Row],[Variaveis de Ativação Binárias]],Val_min_Custo[Variável],0),2)</f>
        <v>0</v>
      </c>
      <c r="K20">
        <f>INDEX(ITERAC3[],MATCH(Ativacao_Silo[[#This Row],[Variaveis de Ativação Binárias]],ITERAC3[Variável],0),2)</f>
        <v>0</v>
      </c>
      <c r="L20">
        <f>INDEX(ITERAC6[],MATCH(Ativacao_Silo[[#This Row],[Variaveis de Ativação Binárias]],ITERAC6[Variável],0),2)</f>
        <v>0</v>
      </c>
    </row>
    <row r="21" spans="1:12" x14ac:dyDescent="0.25">
      <c r="A21" t="s">
        <v>624</v>
      </c>
      <c r="B21">
        <v>1</v>
      </c>
      <c r="C21">
        <v>353051</v>
      </c>
      <c r="D21">
        <v>536984</v>
      </c>
      <c r="E21" t="s">
        <v>707</v>
      </c>
      <c r="F21" t="s">
        <v>40</v>
      </c>
      <c r="G21">
        <v>5000</v>
      </c>
      <c r="H21" t="s">
        <v>705</v>
      </c>
      <c r="I21">
        <f>INDEX(Val_Min_CO2[],MATCH(Ativacao_Silo[[#This Row],[Variaveis de Ativação Binárias]],Val_Min_CO2[Variável],0),2)</f>
        <v>0</v>
      </c>
      <c r="J21">
        <f>INDEX(Val_min_Custo[],MATCH(Ativacao_Silo[[#This Row],[Variaveis de Ativação Binárias]],Val_min_Custo[Variável],0),2)</f>
        <v>0</v>
      </c>
      <c r="K21">
        <f>INDEX(ITERAC3[],MATCH(Ativacao_Silo[[#This Row],[Variaveis de Ativação Binárias]],ITERAC3[Variável],0),2)</f>
        <v>0</v>
      </c>
      <c r="L21">
        <f>INDEX(ITERAC6[],MATCH(Ativacao_Silo[[#This Row],[Variaveis de Ativação Binárias]],ITERAC6[Variável],0),2)</f>
        <v>0</v>
      </c>
    </row>
    <row r="22" spans="1:12" x14ac:dyDescent="0.25">
      <c r="A22" t="s">
        <v>625</v>
      </c>
      <c r="B22">
        <v>1</v>
      </c>
      <c r="C22">
        <v>365024</v>
      </c>
      <c r="D22">
        <v>471071.99999999988</v>
      </c>
      <c r="E22" t="s">
        <v>707</v>
      </c>
      <c r="F22" t="s">
        <v>42</v>
      </c>
      <c r="G22">
        <v>5000</v>
      </c>
      <c r="H22" t="s">
        <v>705</v>
      </c>
      <c r="I22">
        <f>INDEX(Val_Min_CO2[],MATCH(Ativacao_Silo[[#This Row],[Variaveis de Ativação Binárias]],Val_Min_CO2[Variável],0),2)</f>
        <v>0</v>
      </c>
      <c r="J22">
        <f>INDEX(Val_min_Custo[],MATCH(Ativacao_Silo[[#This Row],[Variaveis de Ativação Binárias]],Val_min_Custo[Variável],0),2)</f>
        <v>0</v>
      </c>
      <c r="K22">
        <f>INDEX(ITERAC3[],MATCH(Ativacao_Silo[[#This Row],[Variaveis de Ativação Binárias]],ITERAC3[Variável],0),2)</f>
        <v>0</v>
      </c>
      <c r="L22">
        <f>INDEX(ITERAC6[],MATCH(Ativacao_Silo[[#This Row],[Variaveis de Ativação Binárias]],ITERAC6[Variável],0),2)</f>
        <v>0</v>
      </c>
    </row>
    <row r="23" spans="1:12" x14ac:dyDescent="0.25">
      <c r="A23" t="s">
        <v>641</v>
      </c>
      <c r="B23">
        <v>1</v>
      </c>
      <c r="C23">
        <v>431852</v>
      </c>
      <c r="D23">
        <v>506631.99999999988</v>
      </c>
      <c r="E23" t="s">
        <v>719</v>
      </c>
      <c r="F23" t="s">
        <v>44</v>
      </c>
      <c r="G23">
        <v>5000</v>
      </c>
      <c r="H23" t="s">
        <v>720</v>
      </c>
      <c r="I23">
        <f>INDEX(Val_Min_CO2[],MATCH(Ativacao_Silo[[#This Row],[Variaveis de Ativação Binárias]],Val_Min_CO2[Variável],0),2)</f>
        <v>1</v>
      </c>
      <c r="J23">
        <f>INDEX(Val_min_Custo[],MATCH(Ativacao_Silo[[#This Row],[Variaveis de Ativação Binárias]],Val_min_Custo[Variável],0),2)</f>
        <v>1</v>
      </c>
      <c r="K23">
        <f>INDEX(ITERAC3[],MATCH(Ativacao_Silo[[#This Row],[Variaveis de Ativação Binárias]],ITERAC3[Variável],0),2)</f>
        <v>1</v>
      </c>
      <c r="L23">
        <f>INDEX(ITERAC6[],MATCH(Ativacao_Silo[[#This Row],[Variaveis de Ativação Binárias]],ITERAC6[Variável],0),2)</f>
        <v>1</v>
      </c>
    </row>
    <row r="24" spans="1:12" x14ac:dyDescent="0.25">
      <c r="A24" t="s">
        <v>642</v>
      </c>
      <c r="B24">
        <v>1</v>
      </c>
      <c r="C24">
        <v>186600</v>
      </c>
      <c r="D24">
        <v>465247.99999999988</v>
      </c>
      <c r="E24" t="s">
        <v>719</v>
      </c>
      <c r="F24" t="s">
        <v>46</v>
      </c>
      <c r="G24">
        <v>5000</v>
      </c>
      <c r="H24" t="s">
        <v>720</v>
      </c>
      <c r="I24">
        <f>INDEX(Val_Min_CO2[],MATCH(Ativacao_Silo[[#This Row],[Variaveis de Ativação Binárias]],Val_Min_CO2[Variável],0),2)</f>
        <v>1</v>
      </c>
      <c r="J24">
        <f>INDEX(Val_min_Custo[],MATCH(Ativacao_Silo[[#This Row],[Variaveis de Ativação Binárias]],Val_min_Custo[Variável],0),2)</f>
        <v>1</v>
      </c>
      <c r="K24">
        <f>INDEX(ITERAC3[],MATCH(Ativacao_Silo[[#This Row],[Variaveis de Ativação Binárias]],ITERAC3[Variável],0),2)</f>
        <v>1</v>
      </c>
      <c r="L24">
        <f>INDEX(ITERAC6[],MATCH(Ativacao_Silo[[#This Row],[Variaveis de Ativação Binárias]],ITERAC6[Variável],0),2)</f>
        <v>1</v>
      </c>
    </row>
    <row r="25" spans="1:12" x14ac:dyDescent="0.25">
      <c r="A25" t="s">
        <v>643</v>
      </c>
      <c r="B25">
        <v>1</v>
      </c>
      <c r="C25">
        <v>265216</v>
      </c>
      <c r="D25">
        <v>461126.40000000002</v>
      </c>
      <c r="E25" t="s">
        <v>719</v>
      </c>
      <c r="F25" t="s">
        <v>48</v>
      </c>
      <c r="G25">
        <v>5000</v>
      </c>
      <c r="H25" t="s">
        <v>720</v>
      </c>
      <c r="I25">
        <f>INDEX(Val_Min_CO2[],MATCH(Ativacao_Silo[[#This Row],[Variaveis de Ativação Binárias]],Val_Min_CO2[Variável],0),2)</f>
        <v>0</v>
      </c>
      <c r="J25">
        <f>INDEX(Val_min_Custo[],MATCH(Ativacao_Silo[[#This Row],[Variaveis de Ativação Binárias]],Val_min_Custo[Variável],0),2)</f>
        <v>0</v>
      </c>
      <c r="K25">
        <f>INDEX(ITERAC3[],MATCH(Ativacao_Silo[[#This Row],[Variaveis de Ativação Binárias]],ITERAC3[Variável],0),2)</f>
        <v>0</v>
      </c>
      <c r="L25">
        <f>INDEX(ITERAC6[],MATCH(Ativacao_Silo[[#This Row],[Variaveis de Ativação Binárias]],ITERAC6[Variável],0),2)</f>
        <v>0</v>
      </c>
    </row>
    <row r="26" spans="1:12" x14ac:dyDescent="0.25">
      <c r="A26" t="s">
        <v>632</v>
      </c>
      <c r="B26">
        <v>1</v>
      </c>
      <c r="C26">
        <v>389283</v>
      </c>
      <c r="D26">
        <v>674520</v>
      </c>
      <c r="E26" t="s">
        <v>716</v>
      </c>
      <c r="F26" t="s">
        <v>50</v>
      </c>
      <c r="G26">
        <v>5000</v>
      </c>
      <c r="H26" t="s">
        <v>718</v>
      </c>
      <c r="I26">
        <f>INDEX(Val_Min_CO2[],MATCH(Ativacao_Silo[[#This Row],[Variaveis de Ativação Binárias]],Val_Min_CO2[Variável],0),2)</f>
        <v>1</v>
      </c>
      <c r="J26">
        <f>INDEX(Val_min_Custo[],MATCH(Ativacao_Silo[[#This Row],[Variaveis de Ativação Binárias]],Val_min_Custo[Variável],0),2)</f>
        <v>1</v>
      </c>
      <c r="K26">
        <f>INDEX(ITERAC3[],MATCH(Ativacao_Silo[[#This Row],[Variaveis de Ativação Binárias]],ITERAC3[Variável],0),2)</f>
        <v>1</v>
      </c>
      <c r="L26">
        <f>INDEX(ITERAC6[],MATCH(Ativacao_Silo[[#This Row],[Variaveis de Ativação Binárias]],ITERAC6[Variável],0),2)</f>
        <v>1</v>
      </c>
    </row>
    <row r="27" spans="1:12" x14ac:dyDescent="0.25">
      <c r="A27" t="s">
        <v>633</v>
      </c>
      <c r="B27">
        <v>1</v>
      </c>
      <c r="C27">
        <v>410543</v>
      </c>
      <c r="D27">
        <v>648424</v>
      </c>
      <c r="E27" t="s">
        <v>716</v>
      </c>
      <c r="F27" t="s">
        <v>52</v>
      </c>
      <c r="G27">
        <v>5000</v>
      </c>
      <c r="H27" t="s">
        <v>718</v>
      </c>
      <c r="I27">
        <f>INDEX(Val_Min_CO2[],MATCH(Ativacao_Silo[[#This Row],[Variaveis de Ativação Binárias]],Val_Min_CO2[Variável],0),2)</f>
        <v>1</v>
      </c>
      <c r="J27">
        <f>INDEX(Val_min_Custo[],MATCH(Ativacao_Silo[[#This Row],[Variaveis de Ativação Binárias]],Val_min_Custo[Variável],0),2)</f>
        <v>1</v>
      </c>
      <c r="K27">
        <f>INDEX(ITERAC3[],MATCH(Ativacao_Silo[[#This Row],[Variaveis de Ativação Binárias]],ITERAC3[Variável],0),2)</f>
        <v>1</v>
      </c>
      <c r="L27">
        <f>INDEX(ITERAC6[],MATCH(Ativacao_Silo[[#This Row],[Variaveis de Ativação Binárias]],ITERAC6[Variável],0),2)</f>
        <v>1</v>
      </c>
    </row>
    <row r="28" spans="1:12" x14ac:dyDescent="0.25">
      <c r="A28" t="s">
        <v>634</v>
      </c>
      <c r="B28">
        <v>1</v>
      </c>
      <c r="C28">
        <v>322056</v>
      </c>
      <c r="D28">
        <v>636216</v>
      </c>
      <c r="E28" t="s">
        <v>716</v>
      </c>
      <c r="F28" t="s">
        <v>54</v>
      </c>
      <c r="G28">
        <v>5000</v>
      </c>
      <c r="H28" t="s">
        <v>718</v>
      </c>
      <c r="I28">
        <f>INDEX(Val_Min_CO2[],MATCH(Ativacao_Silo[[#This Row],[Variaveis de Ativação Binárias]],Val_Min_CO2[Variável],0),2)</f>
        <v>0</v>
      </c>
      <c r="J28">
        <f>INDEX(Val_min_Custo[],MATCH(Ativacao_Silo[[#This Row],[Variaveis de Ativação Binárias]],Val_min_Custo[Variável],0),2)</f>
        <v>0</v>
      </c>
      <c r="K28">
        <f>INDEX(ITERAC3[],MATCH(Ativacao_Silo[[#This Row],[Variaveis de Ativação Binárias]],ITERAC3[Variável],0),2)</f>
        <v>0</v>
      </c>
      <c r="L28">
        <f>INDEX(ITERAC6[],MATCH(Ativacao_Silo[[#This Row],[Variaveis de Ativação Binárias]],ITERAC6[Variável],0),2)</f>
        <v>0</v>
      </c>
    </row>
    <row r="29" spans="1:12" x14ac:dyDescent="0.25">
      <c r="A29" t="s">
        <v>626</v>
      </c>
      <c r="B29">
        <v>1</v>
      </c>
      <c r="C29">
        <v>170399</v>
      </c>
      <c r="D29">
        <v>1112384</v>
      </c>
      <c r="E29" t="s">
        <v>703</v>
      </c>
      <c r="F29" t="s">
        <v>56</v>
      </c>
      <c r="G29">
        <v>5000</v>
      </c>
      <c r="H29" t="s">
        <v>705</v>
      </c>
      <c r="I29">
        <f>INDEX(Val_Min_CO2[],MATCH(Ativacao_Silo[[#This Row],[Variaveis de Ativação Binárias]],Val_Min_CO2[Variável],0),2)</f>
        <v>1</v>
      </c>
      <c r="J29">
        <f>INDEX(Val_min_Custo[],MATCH(Ativacao_Silo[[#This Row],[Variaveis de Ativação Binárias]],Val_min_Custo[Variável],0),2)</f>
        <v>0</v>
      </c>
      <c r="K29">
        <f>INDEX(ITERAC3[],MATCH(Ativacao_Silo[[#This Row],[Variaveis de Ativação Binárias]],ITERAC3[Variável],0),2)</f>
        <v>1</v>
      </c>
      <c r="L29">
        <f>INDEX(ITERAC6[],MATCH(Ativacao_Silo[[#This Row],[Variaveis de Ativação Binárias]],ITERAC6[Variável],0),2)</f>
        <v>1</v>
      </c>
    </row>
    <row r="30" spans="1:12" x14ac:dyDescent="0.25">
      <c r="A30" t="s">
        <v>627</v>
      </c>
      <c r="B30">
        <v>1</v>
      </c>
      <c r="C30">
        <v>175488</v>
      </c>
      <c r="D30">
        <v>687422.39999999991</v>
      </c>
      <c r="E30" t="s">
        <v>703</v>
      </c>
      <c r="F30" t="s">
        <v>58</v>
      </c>
      <c r="G30">
        <v>5000</v>
      </c>
      <c r="H30" t="s">
        <v>705</v>
      </c>
      <c r="I30">
        <f>INDEX(Val_Min_CO2[],MATCH(Ativacao_Silo[[#This Row],[Variaveis de Ativação Binárias]],Val_Min_CO2[Variável],0),2)</f>
        <v>0</v>
      </c>
      <c r="J30">
        <f>INDEX(Val_min_Custo[],MATCH(Ativacao_Silo[[#This Row],[Variaveis de Ativação Binárias]],Val_min_Custo[Variável],0),2)</f>
        <v>1</v>
      </c>
      <c r="K30">
        <f>INDEX(ITERAC3[],MATCH(Ativacao_Silo[[#This Row],[Variaveis de Ativação Binárias]],ITERAC3[Variável],0),2)</f>
        <v>0</v>
      </c>
      <c r="L30">
        <f>INDEX(ITERAC6[],MATCH(Ativacao_Silo[[#This Row],[Variaveis de Ativação Binárias]],ITERAC6[Variável],0),2)</f>
        <v>0</v>
      </c>
    </row>
    <row r="31" spans="1:12" x14ac:dyDescent="0.25">
      <c r="A31" t="s">
        <v>628</v>
      </c>
      <c r="B31">
        <v>1</v>
      </c>
      <c r="C31">
        <v>220090</v>
      </c>
      <c r="D31">
        <v>439152</v>
      </c>
      <c r="E31" t="s">
        <v>703</v>
      </c>
      <c r="F31" t="s">
        <v>60</v>
      </c>
      <c r="G31">
        <v>5000</v>
      </c>
      <c r="H31" t="s">
        <v>705</v>
      </c>
      <c r="I31">
        <f>INDEX(Val_Min_CO2[],MATCH(Ativacao_Silo[[#This Row],[Variaveis de Ativação Binárias]],Val_Min_CO2[Variável],0),2)</f>
        <v>0</v>
      </c>
      <c r="J31">
        <f>INDEX(Val_min_Custo[],MATCH(Ativacao_Silo[[#This Row],[Variaveis de Ativação Binárias]],Val_min_Custo[Variável],0),2)</f>
        <v>0</v>
      </c>
      <c r="K31">
        <f>INDEX(ITERAC3[],MATCH(Ativacao_Silo[[#This Row],[Variaveis de Ativação Binárias]],ITERAC3[Variável],0),2)</f>
        <v>0</v>
      </c>
      <c r="L31">
        <f>INDEX(ITERAC6[],MATCH(Ativacao_Silo[[#This Row],[Variaveis de Ativação Binárias]],ITERAC6[Variável],0),2)</f>
        <v>0</v>
      </c>
    </row>
    <row r="32" spans="1:12" x14ac:dyDescent="0.25">
      <c r="A32" t="s">
        <v>650</v>
      </c>
      <c r="B32">
        <v>1</v>
      </c>
      <c r="C32">
        <v>322810</v>
      </c>
      <c r="D32">
        <v>582400</v>
      </c>
      <c r="E32" t="s">
        <v>710</v>
      </c>
      <c r="F32" t="s">
        <v>62</v>
      </c>
      <c r="G32">
        <v>5000</v>
      </c>
      <c r="H32" t="s">
        <v>712</v>
      </c>
      <c r="I32">
        <f>INDEX(Val_Min_CO2[],MATCH(Ativacao_Silo[[#This Row],[Variaveis de Ativação Binárias]],Val_Min_CO2[Variável],0),2)</f>
        <v>1</v>
      </c>
      <c r="J32">
        <f>INDEX(Val_min_Custo[],MATCH(Ativacao_Silo[[#This Row],[Variaveis de Ativação Binárias]],Val_min_Custo[Variável],0),2)</f>
        <v>1</v>
      </c>
      <c r="K32">
        <f>INDEX(ITERAC3[],MATCH(Ativacao_Silo[[#This Row],[Variaveis de Ativação Binárias]],ITERAC3[Variável],0),2)</f>
        <v>1</v>
      </c>
      <c r="L32">
        <f>INDEX(ITERAC6[],MATCH(Ativacao_Silo[[#This Row],[Variaveis de Ativação Binárias]],ITERAC6[Variável],0),2)</f>
        <v>1</v>
      </c>
    </row>
    <row r="33" spans="1:12" x14ac:dyDescent="0.25">
      <c r="A33" t="s">
        <v>651</v>
      </c>
      <c r="B33">
        <v>1</v>
      </c>
      <c r="C33">
        <v>304345</v>
      </c>
      <c r="D33">
        <v>566552</v>
      </c>
      <c r="E33" t="s">
        <v>710</v>
      </c>
      <c r="F33" t="s">
        <v>64</v>
      </c>
      <c r="G33">
        <v>5000</v>
      </c>
      <c r="H33" t="s">
        <v>712</v>
      </c>
      <c r="I33">
        <f>INDEX(Val_Min_CO2[],MATCH(Ativacao_Silo[[#This Row],[Variaveis de Ativação Binárias]],Val_Min_CO2[Variável],0),2)</f>
        <v>1</v>
      </c>
      <c r="J33">
        <f>INDEX(Val_min_Custo[],MATCH(Ativacao_Silo[[#This Row],[Variaveis de Ativação Binárias]],Val_min_Custo[Variável],0),2)</f>
        <v>1</v>
      </c>
      <c r="K33">
        <f>INDEX(ITERAC3[],MATCH(Ativacao_Silo[[#This Row],[Variaveis de Ativação Binárias]],ITERAC3[Variável],0),2)</f>
        <v>1</v>
      </c>
      <c r="L33">
        <f>INDEX(ITERAC6[],MATCH(Ativacao_Silo[[#This Row],[Variaveis de Ativação Binárias]],ITERAC6[Variável],0),2)</f>
        <v>1</v>
      </c>
    </row>
    <row r="34" spans="1:12" x14ac:dyDescent="0.25">
      <c r="A34" t="s">
        <v>652</v>
      </c>
      <c r="B34">
        <v>1</v>
      </c>
      <c r="C34">
        <v>164226</v>
      </c>
      <c r="D34">
        <v>547120</v>
      </c>
      <c r="E34" t="s">
        <v>710</v>
      </c>
      <c r="F34" t="s">
        <v>66</v>
      </c>
      <c r="G34">
        <v>5000</v>
      </c>
      <c r="H34" t="s">
        <v>712</v>
      </c>
      <c r="I34">
        <f>INDEX(Val_Min_CO2[],MATCH(Ativacao_Silo[[#This Row],[Variaveis de Ativação Binárias]],Val_Min_CO2[Variável],0),2)</f>
        <v>0</v>
      </c>
      <c r="J34">
        <f>INDEX(Val_min_Custo[],MATCH(Ativacao_Silo[[#This Row],[Variaveis de Ativação Binárias]],Val_min_Custo[Variável],0),2)</f>
        <v>0</v>
      </c>
      <c r="K34">
        <f>INDEX(ITERAC3[],MATCH(Ativacao_Silo[[#This Row],[Variaveis de Ativação Binárias]],ITERAC3[Variável],0),2)</f>
        <v>0</v>
      </c>
      <c r="L34">
        <f>INDEX(ITERAC6[],MATCH(Ativacao_Silo[[#This Row],[Variaveis de Ativação Binárias]],ITERAC6[Variável],0),2)</f>
        <v>0</v>
      </c>
    </row>
    <row r="35" spans="1:12" x14ac:dyDescent="0.25">
      <c r="A35" t="s">
        <v>644</v>
      </c>
      <c r="B35">
        <v>1</v>
      </c>
      <c r="C35">
        <v>430625</v>
      </c>
      <c r="D35">
        <v>1295616</v>
      </c>
      <c r="E35" t="s">
        <v>721</v>
      </c>
      <c r="F35" t="s">
        <v>68</v>
      </c>
      <c r="G35">
        <v>5000</v>
      </c>
      <c r="H35" t="s">
        <v>720</v>
      </c>
      <c r="I35">
        <f>INDEX(Val_Min_CO2[],MATCH(Ativacao_Silo[[#This Row],[Variaveis de Ativação Binárias]],Val_Min_CO2[Variável],0),2)</f>
        <v>1</v>
      </c>
      <c r="J35">
        <f>INDEX(Val_min_Custo[],MATCH(Ativacao_Silo[[#This Row],[Variaveis de Ativação Binárias]],Val_min_Custo[Variável],0),2)</f>
        <v>1</v>
      </c>
      <c r="K35">
        <f>INDEX(ITERAC3[],MATCH(Ativacao_Silo[[#This Row],[Variaveis de Ativação Binárias]],ITERAC3[Variável],0),2)</f>
        <v>1</v>
      </c>
      <c r="L35">
        <f>INDEX(ITERAC6[],MATCH(Ativacao_Silo[[#This Row],[Variaveis de Ativação Binárias]],ITERAC6[Variável],0),2)</f>
        <v>1</v>
      </c>
    </row>
    <row r="36" spans="1:12" x14ac:dyDescent="0.25">
      <c r="A36" t="s">
        <v>645</v>
      </c>
      <c r="B36">
        <v>1</v>
      </c>
      <c r="C36">
        <v>347442</v>
      </c>
      <c r="D36">
        <v>701568</v>
      </c>
      <c r="E36" t="s">
        <v>721</v>
      </c>
      <c r="F36" t="s">
        <v>70</v>
      </c>
      <c r="G36">
        <v>5000</v>
      </c>
      <c r="H36" t="s">
        <v>720</v>
      </c>
      <c r="I36">
        <f>INDEX(Val_Min_CO2[],MATCH(Ativacao_Silo[[#This Row],[Variaveis de Ativação Binárias]],Val_Min_CO2[Variável],0),2)</f>
        <v>1</v>
      </c>
      <c r="J36">
        <f>INDEX(Val_min_Custo[],MATCH(Ativacao_Silo[[#This Row],[Variaveis de Ativação Binárias]],Val_min_Custo[Variável],0),2)</f>
        <v>1</v>
      </c>
      <c r="K36">
        <f>INDEX(ITERAC3[],MATCH(Ativacao_Silo[[#This Row],[Variaveis de Ativação Binárias]],ITERAC3[Variável],0),2)</f>
        <v>1</v>
      </c>
      <c r="L36">
        <f>INDEX(ITERAC6[],MATCH(Ativacao_Silo[[#This Row],[Variaveis de Ativação Binárias]],ITERAC6[Variável],0),2)</f>
        <v>1</v>
      </c>
    </row>
    <row r="37" spans="1:12" x14ac:dyDescent="0.25">
      <c r="A37" t="s">
        <v>646</v>
      </c>
      <c r="B37">
        <v>1</v>
      </c>
      <c r="C37">
        <v>169928</v>
      </c>
      <c r="D37">
        <v>475271.99999999988</v>
      </c>
      <c r="E37" t="s">
        <v>721</v>
      </c>
      <c r="F37" t="s">
        <v>72</v>
      </c>
      <c r="G37">
        <v>5000</v>
      </c>
      <c r="H37" t="s">
        <v>720</v>
      </c>
      <c r="I37">
        <f>INDEX(Val_Min_CO2[],MATCH(Ativacao_Silo[[#This Row],[Variaveis de Ativação Binárias]],Val_Min_CO2[Variável],0),2)</f>
        <v>0</v>
      </c>
      <c r="J37">
        <f>INDEX(Val_min_Custo[],MATCH(Ativacao_Silo[[#This Row],[Variaveis de Ativação Binárias]],Val_min_Custo[Variável],0),2)</f>
        <v>0</v>
      </c>
      <c r="K37">
        <f>INDEX(ITERAC3[],MATCH(Ativacao_Silo[[#This Row],[Variaveis de Ativação Binárias]],ITERAC3[Variável],0),2)</f>
        <v>0</v>
      </c>
      <c r="L37">
        <f>INDEX(ITERAC6[],MATCH(Ativacao_Silo[[#This Row],[Variaveis de Ativação Binárias]],ITERAC6[Variável],0),2)</f>
        <v>0</v>
      </c>
    </row>
    <row r="38" spans="1:12" x14ac:dyDescent="0.25">
      <c r="A38" t="s">
        <v>617</v>
      </c>
      <c r="B38">
        <v>2</v>
      </c>
      <c r="C38">
        <v>380968</v>
      </c>
      <c r="D38">
        <v>861616</v>
      </c>
      <c r="E38" t="s">
        <v>704</v>
      </c>
      <c r="F38" t="s">
        <v>3</v>
      </c>
      <c r="G38">
        <v>5000</v>
      </c>
      <c r="H38" t="s">
        <v>705</v>
      </c>
      <c r="I38">
        <f>INDEX(Val_Min_CO2[],MATCH(Ativacao_Silo[[#This Row],[Variaveis de Ativação Binárias]],Val_Min_CO2[Variável],0),2)</f>
        <v>0</v>
      </c>
      <c r="J38">
        <f>INDEX(Val_min_Custo[],MATCH(Ativacao_Silo[[#This Row],[Variaveis de Ativação Binárias]],Val_min_Custo[Variável],0),2)</f>
        <v>0</v>
      </c>
      <c r="K38">
        <f>INDEX(ITERAC3[],MATCH(Ativacao_Silo[[#This Row],[Variaveis de Ativação Binárias]],ITERAC3[Variável],0),2)</f>
        <v>0</v>
      </c>
      <c r="L38">
        <f>INDEX(ITERAC6[],MATCH(Ativacao_Silo[[#This Row],[Variaveis de Ativação Binárias]],ITERAC6[Variável],0),2)</f>
        <v>0</v>
      </c>
    </row>
    <row r="39" spans="1:12" x14ac:dyDescent="0.25">
      <c r="A39" t="s">
        <v>618</v>
      </c>
      <c r="B39">
        <v>2</v>
      </c>
      <c r="C39">
        <v>259638</v>
      </c>
      <c r="D39">
        <v>608384</v>
      </c>
      <c r="E39" t="s">
        <v>704</v>
      </c>
      <c r="F39" t="s">
        <v>5</v>
      </c>
      <c r="G39">
        <v>5000</v>
      </c>
      <c r="H39" t="s">
        <v>705</v>
      </c>
      <c r="I39">
        <f>INDEX(Val_Min_CO2[],MATCH(Ativacao_Silo[[#This Row],[Variaveis de Ativação Binárias]],Val_Min_CO2[Variável],0),2)</f>
        <v>0</v>
      </c>
      <c r="J39">
        <f>INDEX(Val_min_Custo[],MATCH(Ativacao_Silo[[#This Row],[Variaveis de Ativação Binárias]],Val_min_Custo[Variável],0),2)</f>
        <v>1</v>
      </c>
      <c r="K39">
        <f>INDEX(ITERAC3[],MATCH(Ativacao_Silo[[#This Row],[Variaveis de Ativação Binárias]],ITERAC3[Variável],0),2)</f>
        <v>1</v>
      </c>
      <c r="L39">
        <f>INDEX(ITERAC6[],MATCH(Ativacao_Silo[[#This Row],[Variaveis de Ativação Binárias]],ITERAC6[Variável],0),2)</f>
        <v>1</v>
      </c>
    </row>
    <row r="40" spans="1:12" x14ac:dyDescent="0.25">
      <c r="A40" t="s">
        <v>619</v>
      </c>
      <c r="B40">
        <v>2</v>
      </c>
      <c r="C40">
        <v>223999</v>
      </c>
      <c r="D40">
        <v>497055.99999999988</v>
      </c>
      <c r="E40" t="s">
        <v>704</v>
      </c>
      <c r="F40" t="s">
        <v>7</v>
      </c>
      <c r="G40">
        <v>5000</v>
      </c>
      <c r="H40" t="s">
        <v>705</v>
      </c>
      <c r="I40">
        <f>INDEX(Val_Min_CO2[],MATCH(Ativacao_Silo[[#This Row],[Variaveis de Ativação Binárias]],Val_Min_CO2[Variável],0),2)</f>
        <v>0</v>
      </c>
      <c r="J40">
        <f>INDEX(Val_min_Custo[],MATCH(Ativacao_Silo[[#This Row],[Variaveis de Ativação Binárias]],Val_min_Custo[Variável],0),2)</f>
        <v>0</v>
      </c>
      <c r="K40">
        <f>INDEX(ITERAC3[],MATCH(Ativacao_Silo[[#This Row],[Variaveis de Ativação Binárias]],ITERAC3[Variável],0),2)</f>
        <v>0</v>
      </c>
      <c r="L40">
        <f>INDEX(ITERAC6[],MATCH(Ativacao_Silo[[#This Row],[Variaveis de Ativação Binárias]],ITERAC6[Variável],0),2)</f>
        <v>0</v>
      </c>
    </row>
    <row r="41" spans="1:12" x14ac:dyDescent="0.25">
      <c r="A41" t="s">
        <v>647</v>
      </c>
      <c r="B41">
        <v>2</v>
      </c>
      <c r="C41">
        <v>429591</v>
      </c>
      <c r="D41">
        <v>707224</v>
      </c>
      <c r="E41" t="s">
        <v>711</v>
      </c>
      <c r="F41" t="s">
        <v>9</v>
      </c>
      <c r="G41">
        <v>5000</v>
      </c>
      <c r="H41" t="s">
        <v>712</v>
      </c>
      <c r="I41">
        <f>INDEX(Val_Min_CO2[],MATCH(Ativacao_Silo[[#This Row],[Variaveis de Ativação Binárias]],Val_Min_CO2[Variável],0),2)</f>
        <v>1</v>
      </c>
      <c r="J41">
        <f>INDEX(Val_min_Custo[],MATCH(Ativacao_Silo[[#This Row],[Variaveis de Ativação Binárias]],Val_min_Custo[Variável],0),2)</f>
        <v>1</v>
      </c>
      <c r="K41">
        <f>INDEX(ITERAC3[],MATCH(Ativacao_Silo[[#This Row],[Variaveis de Ativação Binárias]],ITERAC3[Variável],0),2)</f>
        <v>1</v>
      </c>
      <c r="L41">
        <f>INDEX(ITERAC6[],MATCH(Ativacao_Silo[[#This Row],[Variaveis de Ativação Binárias]],ITERAC6[Variável],0),2)</f>
        <v>1</v>
      </c>
    </row>
    <row r="42" spans="1:12" x14ac:dyDescent="0.25">
      <c r="A42" t="s">
        <v>648</v>
      </c>
      <c r="B42">
        <v>2</v>
      </c>
      <c r="C42">
        <v>320705</v>
      </c>
      <c r="D42">
        <v>480255.99999999988</v>
      </c>
      <c r="E42" t="s">
        <v>711</v>
      </c>
      <c r="F42" t="s">
        <v>11</v>
      </c>
      <c r="G42">
        <v>5000</v>
      </c>
      <c r="H42" t="s">
        <v>712</v>
      </c>
      <c r="I42">
        <f>INDEX(Val_Min_CO2[],MATCH(Ativacao_Silo[[#This Row],[Variaveis de Ativação Binárias]],Val_Min_CO2[Variável],0),2)</f>
        <v>0</v>
      </c>
      <c r="J42">
        <f>INDEX(Val_min_Custo[],MATCH(Ativacao_Silo[[#This Row],[Variaveis de Ativação Binárias]],Val_min_Custo[Variável],0),2)</f>
        <v>0</v>
      </c>
      <c r="K42">
        <f>INDEX(ITERAC3[],MATCH(Ativacao_Silo[[#This Row],[Variaveis de Ativação Binárias]],ITERAC3[Variável],0),2)</f>
        <v>0</v>
      </c>
      <c r="L42">
        <f>INDEX(ITERAC6[],MATCH(Ativacao_Silo[[#This Row],[Variaveis de Ativação Binárias]],ITERAC6[Variável],0),2)</f>
        <v>0</v>
      </c>
    </row>
    <row r="43" spans="1:12" x14ac:dyDescent="0.25">
      <c r="A43" t="s">
        <v>649</v>
      </c>
      <c r="B43">
        <v>2</v>
      </c>
      <c r="C43">
        <v>250491</v>
      </c>
      <c r="D43">
        <v>514079.99999999988</v>
      </c>
      <c r="E43" t="s">
        <v>711</v>
      </c>
      <c r="F43" t="s">
        <v>13</v>
      </c>
      <c r="G43">
        <v>5000</v>
      </c>
      <c r="H43" t="s">
        <v>712</v>
      </c>
      <c r="I43">
        <f>INDEX(Val_Min_CO2[],MATCH(Ativacao_Silo[[#This Row],[Variaveis de Ativação Binárias]],Val_Min_CO2[Variável],0),2)</f>
        <v>1</v>
      </c>
      <c r="J43">
        <f>INDEX(Val_min_Custo[],MATCH(Ativacao_Silo[[#This Row],[Variaveis de Ativação Binárias]],Val_min_Custo[Variável],0),2)</f>
        <v>1</v>
      </c>
      <c r="K43">
        <f>INDEX(ITERAC3[],MATCH(Ativacao_Silo[[#This Row],[Variaveis de Ativação Binárias]],ITERAC3[Variável],0),2)</f>
        <v>1</v>
      </c>
      <c r="L43">
        <f>INDEX(ITERAC6[],MATCH(Ativacao_Silo[[#This Row],[Variaveis de Ativação Binárias]],ITERAC6[Variável],0),2)</f>
        <v>1</v>
      </c>
    </row>
    <row r="44" spans="1:12" x14ac:dyDescent="0.25">
      <c r="A44" t="s">
        <v>635</v>
      </c>
      <c r="B44">
        <v>2</v>
      </c>
      <c r="C44">
        <v>371715</v>
      </c>
      <c r="D44">
        <v>612584</v>
      </c>
      <c r="E44" t="s">
        <v>714</v>
      </c>
      <c r="F44" t="s">
        <v>15</v>
      </c>
      <c r="G44">
        <v>5000</v>
      </c>
      <c r="H44" t="s">
        <v>715</v>
      </c>
      <c r="I44">
        <f>INDEX(Val_Min_CO2[],MATCH(Ativacao_Silo[[#This Row],[Variaveis de Ativação Binárias]],Val_Min_CO2[Variável],0),2)</f>
        <v>1</v>
      </c>
      <c r="J44">
        <f>INDEX(Val_min_Custo[],MATCH(Ativacao_Silo[[#This Row],[Variaveis de Ativação Binárias]],Val_min_Custo[Variável],0),2)</f>
        <v>1</v>
      </c>
      <c r="K44">
        <f>INDEX(ITERAC3[],MATCH(Ativacao_Silo[[#This Row],[Variaveis de Ativação Binárias]],ITERAC3[Variável],0),2)</f>
        <v>1</v>
      </c>
      <c r="L44">
        <f>INDEX(ITERAC6[],MATCH(Ativacao_Silo[[#This Row],[Variaveis de Ativação Binárias]],ITERAC6[Variável],0),2)</f>
        <v>1</v>
      </c>
    </row>
    <row r="45" spans="1:12" x14ac:dyDescent="0.25">
      <c r="A45" t="s">
        <v>636</v>
      </c>
      <c r="B45">
        <v>2</v>
      </c>
      <c r="C45">
        <v>388786</v>
      </c>
      <c r="D45">
        <v>455672</v>
      </c>
      <c r="E45" t="s">
        <v>714</v>
      </c>
      <c r="F45" t="s">
        <v>17</v>
      </c>
      <c r="G45">
        <v>5000</v>
      </c>
      <c r="H45" t="s">
        <v>715</v>
      </c>
      <c r="I45">
        <f>INDEX(Val_Min_CO2[],MATCH(Ativacao_Silo[[#This Row],[Variaveis de Ativação Binárias]],Val_Min_CO2[Variável],0),2)</f>
        <v>1</v>
      </c>
      <c r="J45">
        <f>INDEX(Val_min_Custo[],MATCH(Ativacao_Silo[[#This Row],[Variaveis de Ativação Binárias]],Val_min_Custo[Variável],0),2)</f>
        <v>1</v>
      </c>
      <c r="K45">
        <f>INDEX(ITERAC3[],MATCH(Ativacao_Silo[[#This Row],[Variaveis de Ativação Binárias]],ITERAC3[Variável],0),2)</f>
        <v>1</v>
      </c>
      <c r="L45">
        <f>INDEX(ITERAC6[],MATCH(Ativacao_Silo[[#This Row],[Variaveis de Ativação Binárias]],ITERAC6[Variável],0),2)</f>
        <v>1</v>
      </c>
    </row>
    <row r="46" spans="1:12" x14ac:dyDescent="0.25">
      <c r="A46" t="s">
        <v>637</v>
      </c>
      <c r="B46">
        <v>2</v>
      </c>
      <c r="C46">
        <v>174604</v>
      </c>
      <c r="D46">
        <v>425320</v>
      </c>
      <c r="E46" t="s">
        <v>714</v>
      </c>
      <c r="F46" t="s">
        <v>19</v>
      </c>
      <c r="G46">
        <v>5000</v>
      </c>
      <c r="H46" t="s">
        <v>715</v>
      </c>
      <c r="I46">
        <f>INDEX(Val_Min_CO2[],MATCH(Ativacao_Silo[[#This Row],[Variaveis de Ativação Binárias]],Val_Min_CO2[Variável],0),2)</f>
        <v>0</v>
      </c>
      <c r="J46">
        <f>INDEX(Val_min_Custo[],MATCH(Ativacao_Silo[[#This Row],[Variaveis de Ativação Binárias]],Val_min_Custo[Variável],0),2)</f>
        <v>0</v>
      </c>
      <c r="K46">
        <f>INDEX(ITERAC3[],MATCH(Ativacao_Silo[[#This Row],[Variaveis de Ativação Binárias]],ITERAC3[Variável],0),2)</f>
        <v>0</v>
      </c>
      <c r="L46">
        <f>INDEX(ITERAC6[],MATCH(Ativacao_Silo[[#This Row],[Variaveis de Ativação Binárias]],ITERAC6[Variável],0),2)</f>
        <v>0</v>
      </c>
    </row>
    <row r="47" spans="1:12" x14ac:dyDescent="0.25">
      <c r="A47" t="s">
        <v>629</v>
      </c>
      <c r="B47">
        <v>2</v>
      </c>
      <c r="C47">
        <v>325883</v>
      </c>
      <c r="D47">
        <v>794416</v>
      </c>
      <c r="E47" t="s">
        <v>717</v>
      </c>
      <c r="F47" t="s">
        <v>21</v>
      </c>
      <c r="G47">
        <v>5000</v>
      </c>
      <c r="H47" t="s">
        <v>718</v>
      </c>
      <c r="I47">
        <f>INDEX(Val_Min_CO2[],MATCH(Ativacao_Silo[[#This Row],[Variaveis de Ativação Binárias]],Val_Min_CO2[Variável],0),2)</f>
        <v>1</v>
      </c>
      <c r="J47">
        <f>INDEX(Val_min_Custo[],MATCH(Ativacao_Silo[[#This Row],[Variaveis de Ativação Binárias]],Val_min_Custo[Variável],0),2)</f>
        <v>1</v>
      </c>
      <c r="K47">
        <f>INDEX(ITERAC3[],MATCH(Ativacao_Silo[[#This Row],[Variaveis de Ativação Binárias]],ITERAC3[Variável],0),2)</f>
        <v>1</v>
      </c>
      <c r="L47">
        <f>INDEX(ITERAC6[],MATCH(Ativacao_Silo[[#This Row],[Variaveis de Ativação Binárias]],ITERAC6[Variável],0),2)</f>
        <v>1</v>
      </c>
    </row>
    <row r="48" spans="1:12" x14ac:dyDescent="0.25">
      <c r="A48" t="s">
        <v>630</v>
      </c>
      <c r="B48">
        <v>2</v>
      </c>
      <c r="C48">
        <v>410587</v>
      </c>
      <c r="D48">
        <v>546448</v>
      </c>
      <c r="E48" t="s">
        <v>717</v>
      </c>
      <c r="F48" t="s">
        <v>23</v>
      </c>
      <c r="G48">
        <v>5000</v>
      </c>
      <c r="H48" t="s">
        <v>718</v>
      </c>
      <c r="I48">
        <f>INDEX(Val_Min_CO2[],MATCH(Ativacao_Silo[[#This Row],[Variaveis de Ativação Binárias]],Val_Min_CO2[Variável],0),2)</f>
        <v>0</v>
      </c>
      <c r="J48">
        <f>INDEX(Val_min_Custo[],MATCH(Ativacao_Silo[[#This Row],[Variaveis de Ativação Binárias]],Val_min_Custo[Variável],0),2)</f>
        <v>1</v>
      </c>
      <c r="K48">
        <f>INDEX(ITERAC3[],MATCH(Ativacao_Silo[[#This Row],[Variaveis de Ativação Binárias]],ITERAC3[Variável],0),2)</f>
        <v>0</v>
      </c>
      <c r="L48">
        <f>INDEX(ITERAC6[],MATCH(Ativacao_Silo[[#This Row],[Variaveis de Ativação Binárias]],ITERAC6[Variável],0),2)</f>
        <v>1</v>
      </c>
    </row>
    <row r="49" spans="1:12" x14ac:dyDescent="0.25">
      <c r="A49" t="s">
        <v>631</v>
      </c>
      <c r="B49">
        <v>2</v>
      </c>
      <c r="C49">
        <v>269108</v>
      </c>
      <c r="D49">
        <v>526232</v>
      </c>
      <c r="E49" t="s">
        <v>717</v>
      </c>
      <c r="F49" t="s">
        <v>25</v>
      </c>
      <c r="G49">
        <v>5000</v>
      </c>
      <c r="H49" t="s">
        <v>718</v>
      </c>
      <c r="I49">
        <f>INDEX(Val_Min_CO2[],MATCH(Ativacao_Silo[[#This Row],[Variaveis de Ativação Binárias]],Val_Min_CO2[Variável],0),2)</f>
        <v>1</v>
      </c>
      <c r="J49">
        <f>INDEX(Val_min_Custo[],MATCH(Ativacao_Silo[[#This Row],[Variaveis de Ativação Binárias]],Val_min_Custo[Variável],0),2)</f>
        <v>0</v>
      </c>
      <c r="K49">
        <f>INDEX(ITERAC3[],MATCH(Ativacao_Silo[[#This Row],[Variaveis de Ativação Binárias]],ITERAC3[Variável],0),2)</f>
        <v>1</v>
      </c>
      <c r="L49">
        <f>INDEX(ITERAC6[],MATCH(Ativacao_Silo[[#This Row],[Variaveis de Ativação Binárias]],ITERAC6[Variável],0),2)</f>
        <v>0</v>
      </c>
    </row>
    <row r="50" spans="1:12" x14ac:dyDescent="0.25">
      <c r="A50" t="s">
        <v>638</v>
      </c>
      <c r="B50">
        <v>2</v>
      </c>
      <c r="C50">
        <v>246718</v>
      </c>
      <c r="D50">
        <v>601748</v>
      </c>
      <c r="E50" t="s">
        <v>713</v>
      </c>
      <c r="F50" t="s">
        <v>27</v>
      </c>
      <c r="G50">
        <v>5000</v>
      </c>
      <c r="H50" t="s">
        <v>715</v>
      </c>
      <c r="I50">
        <f>INDEX(Val_Min_CO2[],MATCH(Ativacao_Silo[[#This Row],[Variaveis de Ativação Binárias]],Val_Min_CO2[Variável],0),2)</f>
        <v>1</v>
      </c>
      <c r="J50">
        <f>INDEX(Val_min_Custo[],MATCH(Ativacao_Silo[[#This Row],[Variaveis de Ativação Binárias]],Val_min_Custo[Variável],0),2)</f>
        <v>1</v>
      </c>
      <c r="K50">
        <f>INDEX(ITERAC3[],MATCH(Ativacao_Silo[[#This Row],[Variaveis de Ativação Binárias]],ITERAC3[Variável],0),2)</f>
        <v>1</v>
      </c>
      <c r="L50">
        <f>INDEX(ITERAC6[],MATCH(Ativacao_Silo[[#This Row],[Variaveis de Ativação Binárias]],ITERAC6[Variável],0),2)</f>
        <v>1</v>
      </c>
    </row>
    <row r="51" spans="1:12" x14ac:dyDescent="0.25">
      <c r="A51" t="s">
        <v>639</v>
      </c>
      <c r="B51">
        <v>2</v>
      </c>
      <c r="C51">
        <v>372223</v>
      </c>
      <c r="D51">
        <v>561456</v>
      </c>
      <c r="E51" t="s">
        <v>713</v>
      </c>
      <c r="F51" t="s">
        <v>29</v>
      </c>
      <c r="G51">
        <v>5000</v>
      </c>
      <c r="H51" t="s">
        <v>715</v>
      </c>
      <c r="I51">
        <f>INDEX(Val_Min_CO2[],MATCH(Ativacao_Silo[[#This Row],[Variaveis de Ativação Binárias]],Val_Min_CO2[Variável],0),2)</f>
        <v>1</v>
      </c>
      <c r="J51">
        <f>INDEX(Val_min_Custo[],MATCH(Ativacao_Silo[[#This Row],[Variaveis de Ativação Binárias]],Val_min_Custo[Variável],0),2)</f>
        <v>1</v>
      </c>
      <c r="K51">
        <f>INDEX(ITERAC3[],MATCH(Ativacao_Silo[[#This Row],[Variaveis de Ativação Binárias]],ITERAC3[Variável],0),2)</f>
        <v>1</v>
      </c>
      <c r="L51">
        <f>INDEX(ITERAC6[],MATCH(Ativacao_Silo[[#This Row],[Variaveis de Ativação Binárias]],ITERAC6[Variável],0),2)</f>
        <v>1</v>
      </c>
    </row>
    <row r="52" spans="1:12" x14ac:dyDescent="0.25">
      <c r="A52" t="s">
        <v>640</v>
      </c>
      <c r="B52">
        <v>2</v>
      </c>
      <c r="C52">
        <v>404681</v>
      </c>
      <c r="D52">
        <v>463959.99999999988</v>
      </c>
      <c r="E52" t="s">
        <v>713</v>
      </c>
      <c r="F52" t="s">
        <v>31</v>
      </c>
      <c r="G52">
        <v>5000</v>
      </c>
      <c r="H52" t="s">
        <v>715</v>
      </c>
      <c r="I52">
        <f>INDEX(Val_Min_CO2[],MATCH(Ativacao_Silo[[#This Row],[Variaveis de Ativação Binárias]],Val_Min_CO2[Variável],0),2)</f>
        <v>0</v>
      </c>
      <c r="J52">
        <f>INDEX(Val_min_Custo[],MATCH(Ativacao_Silo[[#This Row],[Variaveis de Ativação Binárias]],Val_min_Custo[Variável],0),2)</f>
        <v>0</v>
      </c>
      <c r="K52">
        <f>INDEX(ITERAC3[],MATCH(Ativacao_Silo[[#This Row],[Variaveis de Ativação Binárias]],ITERAC3[Variável],0),2)</f>
        <v>0</v>
      </c>
      <c r="L52">
        <f>INDEX(ITERAC6[],MATCH(Ativacao_Silo[[#This Row],[Variaveis de Ativação Binárias]],ITERAC6[Variável],0),2)</f>
        <v>0</v>
      </c>
    </row>
    <row r="53" spans="1:12" x14ac:dyDescent="0.25">
      <c r="A53" t="s">
        <v>620</v>
      </c>
      <c r="B53">
        <v>2</v>
      </c>
      <c r="C53">
        <v>369292</v>
      </c>
      <c r="D53">
        <v>1165192</v>
      </c>
      <c r="E53" t="s">
        <v>708</v>
      </c>
      <c r="F53" t="s">
        <v>33</v>
      </c>
      <c r="G53">
        <v>5000</v>
      </c>
      <c r="H53" t="s">
        <v>705</v>
      </c>
      <c r="I53">
        <f>INDEX(Val_Min_CO2[],MATCH(Ativacao_Silo[[#This Row],[Variaveis de Ativação Binárias]],Val_Min_CO2[Variável],0),2)</f>
        <v>0</v>
      </c>
      <c r="J53">
        <f>INDEX(Val_min_Custo[],MATCH(Ativacao_Silo[[#This Row],[Variaveis de Ativação Binárias]],Val_min_Custo[Variável],0),2)</f>
        <v>0</v>
      </c>
      <c r="K53">
        <f>INDEX(ITERAC3[],MATCH(Ativacao_Silo[[#This Row],[Variaveis de Ativação Binárias]],ITERAC3[Variável],0),2)</f>
        <v>0</v>
      </c>
      <c r="L53">
        <f>INDEX(ITERAC6[],MATCH(Ativacao_Silo[[#This Row],[Variaveis de Ativação Binárias]],ITERAC6[Variável],0),2)</f>
        <v>0</v>
      </c>
    </row>
    <row r="54" spans="1:12" x14ac:dyDescent="0.25">
      <c r="A54" t="s">
        <v>621</v>
      </c>
      <c r="B54">
        <v>2</v>
      </c>
      <c r="C54">
        <v>162715</v>
      </c>
      <c r="D54">
        <v>644112</v>
      </c>
      <c r="E54" t="s">
        <v>708</v>
      </c>
      <c r="F54" t="s">
        <v>35</v>
      </c>
      <c r="G54">
        <v>5000</v>
      </c>
      <c r="H54" t="s">
        <v>705</v>
      </c>
      <c r="I54">
        <f>INDEX(Val_Min_CO2[],MATCH(Ativacao_Silo[[#This Row],[Variaveis de Ativação Binárias]],Val_Min_CO2[Variável],0),2)</f>
        <v>0</v>
      </c>
      <c r="J54">
        <f>INDEX(Val_min_Custo[],MATCH(Ativacao_Silo[[#This Row],[Variaveis de Ativação Binárias]],Val_min_Custo[Variável],0),2)</f>
        <v>0</v>
      </c>
      <c r="K54">
        <f>INDEX(ITERAC3[],MATCH(Ativacao_Silo[[#This Row],[Variaveis de Ativação Binárias]],ITERAC3[Variável],0),2)</f>
        <v>0</v>
      </c>
      <c r="L54">
        <f>INDEX(ITERAC6[],MATCH(Ativacao_Silo[[#This Row],[Variaveis de Ativação Binárias]],ITERAC6[Variável],0),2)</f>
        <v>0</v>
      </c>
    </row>
    <row r="55" spans="1:12" x14ac:dyDescent="0.25">
      <c r="A55" t="s">
        <v>622</v>
      </c>
      <c r="B55">
        <v>2</v>
      </c>
      <c r="C55">
        <v>170691</v>
      </c>
      <c r="D55">
        <v>420000</v>
      </c>
      <c r="E55" t="s">
        <v>708</v>
      </c>
      <c r="F55" t="s">
        <v>37</v>
      </c>
      <c r="G55">
        <v>5000</v>
      </c>
      <c r="H55" t="s">
        <v>705</v>
      </c>
      <c r="I55">
        <f>INDEX(Val_Min_CO2[],MATCH(Ativacao_Silo[[#This Row],[Variaveis de Ativação Binárias]],Val_Min_CO2[Variável],0),2)</f>
        <v>0</v>
      </c>
      <c r="J55">
        <f>INDEX(Val_min_Custo[],MATCH(Ativacao_Silo[[#This Row],[Variaveis de Ativação Binárias]],Val_min_Custo[Variável],0),2)</f>
        <v>0</v>
      </c>
      <c r="K55">
        <f>INDEX(ITERAC3[],MATCH(Ativacao_Silo[[#This Row],[Variaveis de Ativação Binárias]],ITERAC3[Variável],0),2)</f>
        <v>0</v>
      </c>
      <c r="L55">
        <f>INDEX(ITERAC6[],MATCH(Ativacao_Silo[[#This Row],[Variaveis de Ativação Binárias]],ITERAC6[Variável],0),2)</f>
        <v>0</v>
      </c>
    </row>
    <row r="56" spans="1:12" x14ac:dyDescent="0.25">
      <c r="A56" t="s">
        <v>623</v>
      </c>
      <c r="B56">
        <v>2</v>
      </c>
      <c r="C56">
        <v>263601</v>
      </c>
      <c r="D56">
        <v>1456000</v>
      </c>
      <c r="E56" t="s">
        <v>707</v>
      </c>
      <c r="F56" t="s">
        <v>39</v>
      </c>
      <c r="G56">
        <v>5000</v>
      </c>
      <c r="H56" t="s">
        <v>705</v>
      </c>
      <c r="I56">
        <f>INDEX(Val_Min_CO2[],MATCH(Ativacao_Silo[[#This Row],[Variaveis de Ativação Binárias]],Val_Min_CO2[Variável],0),2)</f>
        <v>0</v>
      </c>
      <c r="J56">
        <f>INDEX(Val_min_Custo[],MATCH(Ativacao_Silo[[#This Row],[Variaveis de Ativação Binárias]],Val_min_Custo[Variável],0),2)</f>
        <v>0</v>
      </c>
      <c r="K56">
        <f>INDEX(ITERAC3[],MATCH(Ativacao_Silo[[#This Row],[Variaveis de Ativação Binárias]],ITERAC3[Variável],0),2)</f>
        <v>0</v>
      </c>
      <c r="L56">
        <f>INDEX(ITERAC6[],MATCH(Ativacao_Silo[[#This Row],[Variaveis de Ativação Binárias]],ITERAC6[Variável],0),2)</f>
        <v>0</v>
      </c>
    </row>
    <row r="57" spans="1:12" x14ac:dyDescent="0.25">
      <c r="A57" t="s">
        <v>624</v>
      </c>
      <c r="B57">
        <v>2</v>
      </c>
      <c r="C57">
        <v>353051</v>
      </c>
      <c r="D57">
        <v>536984</v>
      </c>
      <c r="E57" t="s">
        <v>707</v>
      </c>
      <c r="F57" t="s">
        <v>41</v>
      </c>
      <c r="G57">
        <v>5000</v>
      </c>
      <c r="H57" t="s">
        <v>705</v>
      </c>
      <c r="I57">
        <f>INDEX(Val_Min_CO2[],MATCH(Ativacao_Silo[[#This Row],[Variaveis de Ativação Binárias]],Val_Min_CO2[Variável],0),2)</f>
        <v>0</v>
      </c>
      <c r="J57">
        <f>INDEX(Val_min_Custo[],MATCH(Ativacao_Silo[[#This Row],[Variaveis de Ativação Binárias]],Val_min_Custo[Variável],0),2)</f>
        <v>0</v>
      </c>
      <c r="K57">
        <f>INDEX(ITERAC3[],MATCH(Ativacao_Silo[[#This Row],[Variaveis de Ativação Binárias]],ITERAC3[Variável],0),2)</f>
        <v>0</v>
      </c>
      <c r="L57">
        <f>INDEX(ITERAC6[],MATCH(Ativacao_Silo[[#This Row],[Variaveis de Ativação Binárias]],ITERAC6[Variável],0),2)</f>
        <v>0</v>
      </c>
    </row>
    <row r="58" spans="1:12" x14ac:dyDescent="0.25">
      <c r="A58" t="s">
        <v>625</v>
      </c>
      <c r="B58">
        <v>2</v>
      </c>
      <c r="C58">
        <v>365024</v>
      </c>
      <c r="D58">
        <v>471071.99999999988</v>
      </c>
      <c r="E58" t="s">
        <v>707</v>
      </c>
      <c r="F58" t="s">
        <v>43</v>
      </c>
      <c r="G58">
        <v>5000</v>
      </c>
      <c r="H58" t="s">
        <v>705</v>
      </c>
      <c r="I58">
        <f>INDEX(Val_Min_CO2[],MATCH(Ativacao_Silo[[#This Row],[Variaveis de Ativação Binárias]],Val_Min_CO2[Variável],0),2)</f>
        <v>0</v>
      </c>
      <c r="J58">
        <f>INDEX(Val_min_Custo[],MATCH(Ativacao_Silo[[#This Row],[Variaveis de Ativação Binárias]],Val_min_Custo[Variável],0),2)</f>
        <v>0</v>
      </c>
      <c r="K58">
        <f>INDEX(ITERAC3[],MATCH(Ativacao_Silo[[#This Row],[Variaveis de Ativação Binárias]],ITERAC3[Variável],0),2)</f>
        <v>0</v>
      </c>
      <c r="L58">
        <f>INDEX(ITERAC6[],MATCH(Ativacao_Silo[[#This Row],[Variaveis de Ativação Binárias]],ITERAC6[Variável],0),2)</f>
        <v>0</v>
      </c>
    </row>
    <row r="59" spans="1:12" x14ac:dyDescent="0.25">
      <c r="A59" t="s">
        <v>641</v>
      </c>
      <c r="B59">
        <v>2</v>
      </c>
      <c r="C59">
        <v>431852</v>
      </c>
      <c r="D59">
        <v>506631.99999999988</v>
      </c>
      <c r="E59" t="s">
        <v>719</v>
      </c>
      <c r="F59" t="s">
        <v>45</v>
      </c>
      <c r="G59">
        <v>5000</v>
      </c>
      <c r="H59" t="s">
        <v>720</v>
      </c>
      <c r="I59">
        <f>INDEX(Val_Min_CO2[],MATCH(Ativacao_Silo[[#This Row],[Variaveis de Ativação Binárias]],Val_Min_CO2[Variável],0),2)</f>
        <v>1</v>
      </c>
      <c r="J59">
        <f>INDEX(Val_min_Custo[],MATCH(Ativacao_Silo[[#This Row],[Variaveis de Ativação Binárias]],Val_min_Custo[Variável],0),2)</f>
        <v>1</v>
      </c>
      <c r="K59">
        <f>INDEX(ITERAC3[],MATCH(Ativacao_Silo[[#This Row],[Variaveis de Ativação Binárias]],ITERAC3[Variável],0),2)</f>
        <v>1</v>
      </c>
      <c r="L59">
        <f>INDEX(ITERAC6[],MATCH(Ativacao_Silo[[#This Row],[Variaveis de Ativação Binárias]],ITERAC6[Variável],0),2)</f>
        <v>1</v>
      </c>
    </row>
    <row r="60" spans="1:12" x14ac:dyDescent="0.25">
      <c r="A60" t="s">
        <v>642</v>
      </c>
      <c r="B60">
        <v>2</v>
      </c>
      <c r="C60">
        <v>186600</v>
      </c>
      <c r="D60">
        <v>465247.99999999988</v>
      </c>
      <c r="E60" t="s">
        <v>719</v>
      </c>
      <c r="F60" t="s">
        <v>47</v>
      </c>
      <c r="G60">
        <v>5000</v>
      </c>
      <c r="H60" t="s">
        <v>720</v>
      </c>
      <c r="I60">
        <f>INDEX(Val_Min_CO2[],MATCH(Ativacao_Silo[[#This Row],[Variaveis de Ativação Binárias]],Val_Min_CO2[Variável],0),2)</f>
        <v>1</v>
      </c>
      <c r="J60">
        <f>INDEX(Val_min_Custo[],MATCH(Ativacao_Silo[[#This Row],[Variaveis de Ativação Binárias]],Val_min_Custo[Variável],0),2)</f>
        <v>1</v>
      </c>
      <c r="K60">
        <f>INDEX(ITERAC3[],MATCH(Ativacao_Silo[[#This Row],[Variaveis de Ativação Binárias]],ITERAC3[Variável],0),2)</f>
        <v>1</v>
      </c>
      <c r="L60">
        <f>INDEX(ITERAC6[],MATCH(Ativacao_Silo[[#This Row],[Variaveis de Ativação Binárias]],ITERAC6[Variável],0),2)</f>
        <v>1</v>
      </c>
    </row>
    <row r="61" spans="1:12" x14ac:dyDescent="0.25">
      <c r="A61" t="s">
        <v>643</v>
      </c>
      <c r="B61">
        <v>2</v>
      </c>
      <c r="C61">
        <v>265216</v>
      </c>
      <c r="D61">
        <v>461126.40000000002</v>
      </c>
      <c r="E61" t="s">
        <v>719</v>
      </c>
      <c r="F61" t="s">
        <v>49</v>
      </c>
      <c r="G61">
        <v>5000</v>
      </c>
      <c r="H61" t="s">
        <v>720</v>
      </c>
      <c r="I61">
        <f>INDEX(Val_Min_CO2[],MATCH(Ativacao_Silo[[#This Row],[Variaveis de Ativação Binárias]],Val_Min_CO2[Variável],0),2)</f>
        <v>0</v>
      </c>
      <c r="J61">
        <f>INDEX(Val_min_Custo[],MATCH(Ativacao_Silo[[#This Row],[Variaveis de Ativação Binárias]],Val_min_Custo[Variável],0),2)</f>
        <v>0</v>
      </c>
      <c r="K61">
        <f>INDEX(ITERAC3[],MATCH(Ativacao_Silo[[#This Row],[Variaveis de Ativação Binárias]],ITERAC3[Variável],0),2)</f>
        <v>0</v>
      </c>
      <c r="L61">
        <f>INDEX(ITERAC6[],MATCH(Ativacao_Silo[[#This Row],[Variaveis de Ativação Binárias]],ITERAC6[Variável],0),2)</f>
        <v>0</v>
      </c>
    </row>
    <row r="62" spans="1:12" x14ac:dyDescent="0.25">
      <c r="A62" t="s">
        <v>632</v>
      </c>
      <c r="B62">
        <v>2</v>
      </c>
      <c r="C62">
        <v>389283</v>
      </c>
      <c r="D62">
        <v>674520</v>
      </c>
      <c r="E62" t="s">
        <v>716</v>
      </c>
      <c r="F62" t="s">
        <v>51</v>
      </c>
      <c r="G62">
        <v>5000</v>
      </c>
      <c r="H62" t="s">
        <v>718</v>
      </c>
      <c r="I62">
        <f>INDEX(Val_Min_CO2[],MATCH(Ativacao_Silo[[#This Row],[Variaveis de Ativação Binárias]],Val_Min_CO2[Variável],0),2)</f>
        <v>1</v>
      </c>
      <c r="J62">
        <f>INDEX(Val_min_Custo[],MATCH(Ativacao_Silo[[#This Row],[Variaveis de Ativação Binárias]],Val_min_Custo[Variável],0),2)</f>
        <v>1</v>
      </c>
      <c r="K62">
        <f>INDEX(ITERAC3[],MATCH(Ativacao_Silo[[#This Row],[Variaveis de Ativação Binárias]],ITERAC3[Variável],0),2)</f>
        <v>1</v>
      </c>
      <c r="L62">
        <f>INDEX(ITERAC6[],MATCH(Ativacao_Silo[[#This Row],[Variaveis de Ativação Binárias]],ITERAC6[Variável],0),2)</f>
        <v>1</v>
      </c>
    </row>
    <row r="63" spans="1:12" x14ac:dyDescent="0.25">
      <c r="A63" t="s">
        <v>633</v>
      </c>
      <c r="B63">
        <v>2</v>
      </c>
      <c r="C63">
        <v>410543</v>
      </c>
      <c r="D63">
        <v>648424</v>
      </c>
      <c r="E63" t="s">
        <v>716</v>
      </c>
      <c r="F63" t="s">
        <v>53</v>
      </c>
      <c r="G63">
        <v>5000</v>
      </c>
      <c r="H63" t="s">
        <v>718</v>
      </c>
      <c r="I63">
        <f>INDEX(Val_Min_CO2[],MATCH(Ativacao_Silo[[#This Row],[Variaveis de Ativação Binárias]],Val_Min_CO2[Variável],0),2)</f>
        <v>1</v>
      </c>
      <c r="J63">
        <f>INDEX(Val_min_Custo[],MATCH(Ativacao_Silo[[#This Row],[Variaveis de Ativação Binárias]],Val_min_Custo[Variável],0),2)</f>
        <v>1</v>
      </c>
      <c r="K63">
        <f>INDEX(ITERAC3[],MATCH(Ativacao_Silo[[#This Row],[Variaveis de Ativação Binárias]],ITERAC3[Variável],0),2)</f>
        <v>1</v>
      </c>
      <c r="L63">
        <f>INDEX(ITERAC6[],MATCH(Ativacao_Silo[[#This Row],[Variaveis de Ativação Binárias]],ITERAC6[Variável],0),2)</f>
        <v>1</v>
      </c>
    </row>
    <row r="64" spans="1:12" x14ac:dyDescent="0.25">
      <c r="A64" t="s">
        <v>634</v>
      </c>
      <c r="B64">
        <v>2</v>
      </c>
      <c r="C64">
        <v>322056</v>
      </c>
      <c r="D64">
        <v>636216</v>
      </c>
      <c r="E64" t="s">
        <v>716</v>
      </c>
      <c r="F64" t="s">
        <v>55</v>
      </c>
      <c r="G64">
        <v>5000</v>
      </c>
      <c r="H64" t="s">
        <v>718</v>
      </c>
      <c r="I64">
        <f>INDEX(Val_Min_CO2[],MATCH(Ativacao_Silo[[#This Row],[Variaveis de Ativação Binárias]],Val_Min_CO2[Variável],0),2)</f>
        <v>0</v>
      </c>
      <c r="J64">
        <f>INDEX(Val_min_Custo[],MATCH(Ativacao_Silo[[#This Row],[Variaveis de Ativação Binárias]],Val_min_Custo[Variável],0),2)</f>
        <v>0</v>
      </c>
      <c r="K64">
        <f>INDEX(ITERAC3[],MATCH(Ativacao_Silo[[#This Row],[Variaveis de Ativação Binárias]],ITERAC3[Variável],0),2)</f>
        <v>0</v>
      </c>
      <c r="L64">
        <f>INDEX(ITERAC6[],MATCH(Ativacao_Silo[[#This Row],[Variaveis de Ativação Binárias]],ITERAC6[Variável],0),2)</f>
        <v>0</v>
      </c>
    </row>
    <row r="65" spans="1:12" x14ac:dyDescent="0.25">
      <c r="A65" t="s">
        <v>626</v>
      </c>
      <c r="B65">
        <v>2</v>
      </c>
      <c r="C65">
        <v>170399</v>
      </c>
      <c r="D65">
        <v>1112384</v>
      </c>
      <c r="E65" t="s">
        <v>703</v>
      </c>
      <c r="F65" t="s">
        <v>57</v>
      </c>
      <c r="G65">
        <v>5000</v>
      </c>
      <c r="H65" t="s">
        <v>705</v>
      </c>
      <c r="I65">
        <f>INDEX(Val_Min_CO2[],MATCH(Ativacao_Silo[[#This Row],[Variaveis de Ativação Binárias]],Val_Min_CO2[Variável],0),2)</f>
        <v>0</v>
      </c>
      <c r="J65">
        <f>INDEX(Val_min_Custo[],MATCH(Ativacao_Silo[[#This Row],[Variaveis de Ativação Binárias]],Val_min_Custo[Variável],0),2)</f>
        <v>1</v>
      </c>
      <c r="K65">
        <f>INDEX(ITERAC3[],MATCH(Ativacao_Silo[[#This Row],[Variaveis de Ativação Binárias]],ITERAC3[Variável],0),2)</f>
        <v>1</v>
      </c>
      <c r="L65">
        <f>INDEX(ITERAC6[],MATCH(Ativacao_Silo[[#This Row],[Variaveis de Ativação Binárias]],ITERAC6[Variável],0),2)</f>
        <v>1</v>
      </c>
    </row>
    <row r="66" spans="1:12" x14ac:dyDescent="0.25">
      <c r="A66" t="s">
        <v>627</v>
      </c>
      <c r="B66">
        <v>2</v>
      </c>
      <c r="C66">
        <v>175488</v>
      </c>
      <c r="D66">
        <v>687422.39999999991</v>
      </c>
      <c r="E66" t="s">
        <v>703</v>
      </c>
      <c r="F66" t="s">
        <v>59</v>
      </c>
      <c r="G66">
        <v>5000</v>
      </c>
      <c r="H66" t="s">
        <v>705</v>
      </c>
      <c r="I66">
        <f>INDEX(Val_Min_CO2[],MATCH(Ativacao_Silo[[#This Row],[Variaveis de Ativação Binárias]],Val_Min_CO2[Variável],0),2)</f>
        <v>0</v>
      </c>
      <c r="J66">
        <f>INDEX(Val_min_Custo[],MATCH(Ativacao_Silo[[#This Row],[Variaveis de Ativação Binárias]],Val_min_Custo[Variável],0),2)</f>
        <v>0</v>
      </c>
      <c r="K66">
        <f>INDEX(ITERAC3[],MATCH(Ativacao_Silo[[#This Row],[Variaveis de Ativação Binárias]],ITERAC3[Variável],0),2)</f>
        <v>0</v>
      </c>
      <c r="L66">
        <f>INDEX(ITERAC6[],MATCH(Ativacao_Silo[[#This Row],[Variaveis de Ativação Binárias]],ITERAC6[Variável],0),2)</f>
        <v>0</v>
      </c>
    </row>
    <row r="67" spans="1:12" x14ac:dyDescent="0.25">
      <c r="A67" t="s">
        <v>628</v>
      </c>
      <c r="B67">
        <v>2</v>
      </c>
      <c r="C67">
        <v>220090</v>
      </c>
      <c r="D67">
        <v>439152</v>
      </c>
      <c r="E67" t="s">
        <v>703</v>
      </c>
      <c r="F67" t="s">
        <v>61</v>
      </c>
      <c r="G67">
        <v>5000</v>
      </c>
      <c r="H67" t="s">
        <v>705</v>
      </c>
      <c r="I67">
        <f>INDEX(Val_Min_CO2[],MATCH(Ativacao_Silo[[#This Row],[Variaveis de Ativação Binárias]],Val_Min_CO2[Variável],0),2)</f>
        <v>0</v>
      </c>
      <c r="J67">
        <f>INDEX(Val_min_Custo[],MATCH(Ativacao_Silo[[#This Row],[Variaveis de Ativação Binárias]],Val_min_Custo[Variável],0),2)</f>
        <v>0</v>
      </c>
      <c r="K67">
        <f>INDEX(ITERAC3[],MATCH(Ativacao_Silo[[#This Row],[Variaveis de Ativação Binárias]],ITERAC3[Variável],0),2)</f>
        <v>0</v>
      </c>
      <c r="L67">
        <f>INDEX(ITERAC6[],MATCH(Ativacao_Silo[[#This Row],[Variaveis de Ativação Binárias]],ITERAC6[Variável],0),2)</f>
        <v>0</v>
      </c>
    </row>
    <row r="68" spans="1:12" x14ac:dyDescent="0.25">
      <c r="A68" t="s">
        <v>650</v>
      </c>
      <c r="B68">
        <v>2</v>
      </c>
      <c r="C68">
        <v>322810</v>
      </c>
      <c r="D68">
        <v>582400</v>
      </c>
      <c r="E68" t="s">
        <v>710</v>
      </c>
      <c r="F68" t="s">
        <v>63</v>
      </c>
      <c r="G68">
        <v>5000</v>
      </c>
      <c r="H68" t="s">
        <v>712</v>
      </c>
      <c r="I68">
        <f>INDEX(Val_Min_CO2[],MATCH(Ativacao_Silo[[#This Row],[Variaveis de Ativação Binárias]],Val_Min_CO2[Variável],0),2)</f>
        <v>1</v>
      </c>
      <c r="J68">
        <f>INDEX(Val_min_Custo[],MATCH(Ativacao_Silo[[#This Row],[Variaveis de Ativação Binárias]],Val_min_Custo[Variável],0),2)</f>
        <v>1</v>
      </c>
      <c r="K68">
        <f>INDEX(ITERAC3[],MATCH(Ativacao_Silo[[#This Row],[Variaveis de Ativação Binárias]],ITERAC3[Variável],0),2)</f>
        <v>1</v>
      </c>
      <c r="L68">
        <f>INDEX(ITERAC6[],MATCH(Ativacao_Silo[[#This Row],[Variaveis de Ativação Binárias]],ITERAC6[Variável],0),2)</f>
        <v>1</v>
      </c>
    </row>
    <row r="69" spans="1:12" x14ac:dyDescent="0.25">
      <c r="A69" t="s">
        <v>651</v>
      </c>
      <c r="B69">
        <v>2</v>
      </c>
      <c r="C69">
        <v>304345</v>
      </c>
      <c r="D69">
        <v>566552</v>
      </c>
      <c r="E69" t="s">
        <v>710</v>
      </c>
      <c r="F69" t="s">
        <v>65</v>
      </c>
      <c r="G69">
        <v>5000</v>
      </c>
      <c r="H69" t="s">
        <v>712</v>
      </c>
      <c r="I69">
        <f>INDEX(Val_Min_CO2[],MATCH(Ativacao_Silo[[#This Row],[Variaveis de Ativação Binárias]],Val_Min_CO2[Variável],0),2)</f>
        <v>1</v>
      </c>
      <c r="J69">
        <f>INDEX(Val_min_Custo[],MATCH(Ativacao_Silo[[#This Row],[Variaveis de Ativação Binárias]],Val_min_Custo[Variável],0),2)</f>
        <v>1</v>
      </c>
      <c r="K69">
        <f>INDEX(ITERAC3[],MATCH(Ativacao_Silo[[#This Row],[Variaveis de Ativação Binárias]],ITERAC3[Variável],0),2)</f>
        <v>1</v>
      </c>
      <c r="L69">
        <f>INDEX(ITERAC6[],MATCH(Ativacao_Silo[[#This Row],[Variaveis de Ativação Binárias]],ITERAC6[Variável],0),2)</f>
        <v>1</v>
      </c>
    </row>
    <row r="70" spans="1:12" x14ac:dyDescent="0.25">
      <c r="A70" t="s">
        <v>652</v>
      </c>
      <c r="B70">
        <v>2</v>
      </c>
      <c r="C70">
        <v>164226</v>
      </c>
      <c r="D70">
        <v>547120</v>
      </c>
      <c r="E70" t="s">
        <v>710</v>
      </c>
      <c r="F70" t="s">
        <v>67</v>
      </c>
      <c r="G70">
        <v>5000</v>
      </c>
      <c r="H70" t="s">
        <v>712</v>
      </c>
      <c r="I70">
        <f>INDEX(Val_Min_CO2[],MATCH(Ativacao_Silo[[#This Row],[Variaveis de Ativação Binárias]],Val_Min_CO2[Variável],0),2)</f>
        <v>0</v>
      </c>
      <c r="J70">
        <f>INDEX(Val_min_Custo[],MATCH(Ativacao_Silo[[#This Row],[Variaveis de Ativação Binárias]],Val_min_Custo[Variável],0),2)</f>
        <v>0</v>
      </c>
      <c r="K70">
        <f>INDEX(ITERAC3[],MATCH(Ativacao_Silo[[#This Row],[Variaveis de Ativação Binárias]],ITERAC3[Variável],0),2)</f>
        <v>0</v>
      </c>
      <c r="L70">
        <f>INDEX(ITERAC6[],MATCH(Ativacao_Silo[[#This Row],[Variaveis de Ativação Binárias]],ITERAC6[Variável],0),2)</f>
        <v>0</v>
      </c>
    </row>
    <row r="71" spans="1:12" x14ac:dyDescent="0.25">
      <c r="A71" t="s">
        <v>644</v>
      </c>
      <c r="B71">
        <v>2</v>
      </c>
      <c r="C71">
        <v>430625</v>
      </c>
      <c r="D71">
        <v>1295616</v>
      </c>
      <c r="E71" t="s">
        <v>721</v>
      </c>
      <c r="F71" t="s">
        <v>69</v>
      </c>
      <c r="G71">
        <v>5000</v>
      </c>
      <c r="H71" t="s">
        <v>720</v>
      </c>
      <c r="I71">
        <f>INDEX(Val_Min_CO2[],MATCH(Ativacao_Silo[[#This Row],[Variaveis de Ativação Binárias]],Val_Min_CO2[Variável],0),2)</f>
        <v>1</v>
      </c>
      <c r="J71">
        <f>INDEX(Val_min_Custo[],MATCH(Ativacao_Silo[[#This Row],[Variaveis de Ativação Binárias]],Val_min_Custo[Variável],0),2)</f>
        <v>1</v>
      </c>
      <c r="K71">
        <f>INDEX(ITERAC3[],MATCH(Ativacao_Silo[[#This Row],[Variaveis de Ativação Binárias]],ITERAC3[Variável],0),2)</f>
        <v>1</v>
      </c>
      <c r="L71">
        <f>INDEX(ITERAC6[],MATCH(Ativacao_Silo[[#This Row],[Variaveis de Ativação Binárias]],ITERAC6[Variável],0),2)</f>
        <v>1</v>
      </c>
    </row>
    <row r="72" spans="1:12" x14ac:dyDescent="0.25">
      <c r="A72" t="s">
        <v>645</v>
      </c>
      <c r="B72">
        <v>2</v>
      </c>
      <c r="C72">
        <v>347442</v>
      </c>
      <c r="D72">
        <v>701568</v>
      </c>
      <c r="E72" t="s">
        <v>721</v>
      </c>
      <c r="F72" t="s">
        <v>71</v>
      </c>
      <c r="G72">
        <v>5000</v>
      </c>
      <c r="H72" t="s">
        <v>720</v>
      </c>
      <c r="I72">
        <f>INDEX(Val_Min_CO2[],MATCH(Ativacao_Silo[[#This Row],[Variaveis de Ativação Binárias]],Val_Min_CO2[Variável],0),2)</f>
        <v>1</v>
      </c>
      <c r="J72">
        <f>INDEX(Val_min_Custo[],MATCH(Ativacao_Silo[[#This Row],[Variaveis de Ativação Binárias]],Val_min_Custo[Variável],0),2)</f>
        <v>1</v>
      </c>
      <c r="K72">
        <f>INDEX(ITERAC3[],MATCH(Ativacao_Silo[[#This Row],[Variaveis de Ativação Binárias]],ITERAC3[Variável],0),2)</f>
        <v>1</v>
      </c>
      <c r="L72">
        <f>INDEX(ITERAC6[],MATCH(Ativacao_Silo[[#This Row],[Variaveis de Ativação Binárias]],ITERAC6[Variável],0),2)</f>
        <v>1</v>
      </c>
    </row>
    <row r="73" spans="1:12" x14ac:dyDescent="0.25">
      <c r="A73" t="s">
        <v>646</v>
      </c>
      <c r="B73">
        <v>2</v>
      </c>
      <c r="C73">
        <v>169928</v>
      </c>
      <c r="D73">
        <v>475271.99999999988</v>
      </c>
      <c r="E73" t="s">
        <v>721</v>
      </c>
      <c r="F73" t="s">
        <v>73</v>
      </c>
      <c r="G73">
        <v>5000</v>
      </c>
      <c r="H73" t="s">
        <v>720</v>
      </c>
      <c r="I73">
        <f>INDEX(Val_Min_CO2[],MATCH(Ativacao_Silo[[#This Row],[Variaveis de Ativação Binárias]],Val_Min_CO2[Variável],0),2)</f>
        <v>0</v>
      </c>
      <c r="J73">
        <f>INDEX(Val_min_Custo[],MATCH(Ativacao_Silo[[#This Row],[Variaveis de Ativação Binárias]],Val_min_Custo[Variável],0),2)</f>
        <v>0</v>
      </c>
      <c r="K73">
        <f>INDEX(ITERAC3[],MATCH(Ativacao_Silo[[#This Row],[Variaveis de Ativação Binárias]],ITERAC3[Variável],0),2)</f>
        <v>0</v>
      </c>
      <c r="L73">
        <f>INDEX(ITERAC6[],MATCH(Ativacao_Silo[[#This Row],[Variaveis de Ativação Binárias]],ITERAC6[Variável],0),2)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C86B-524A-422F-AD58-2D31D4645EC1}">
  <dimension ref="A1:S289"/>
  <sheetViews>
    <sheetView tabSelected="1" workbookViewId="0">
      <selection activeCell="C1" sqref="C1"/>
    </sheetView>
  </sheetViews>
  <sheetFormatPr defaultRowHeight="15" x14ac:dyDescent="0.25"/>
  <cols>
    <col min="1" max="1" width="16.28515625" customWidth="1"/>
    <col min="3" max="3" width="28.5703125" bestFit="1" customWidth="1"/>
    <col min="4" max="4" width="18.5703125" customWidth="1"/>
    <col min="5" max="5" width="10" customWidth="1"/>
    <col min="6" max="6" width="15.7109375" customWidth="1"/>
    <col min="7" max="9" width="12.7109375" customWidth="1"/>
    <col min="10" max="10" width="14.28515625" customWidth="1"/>
    <col min="11" max="11" width="61.140625" bestFit="1" customWidth="1"/>
    <col min="12" max="12" width="17.7109375" customWidth="1"/>
    <col min="13" max="13" width="19.140625" customWidth="1"/>
  </cols>
  <sheetData>
    <row r="1" spans="1:19" x14ac:dyDescent="0.25">
      <c r="A1" t="s">
        <v>1678</v>
      </c>
      <c r="B1" t="s">
        <v>1679</v>
      </c>
      <c r="C1" t="s">
        <v>1734</v>
      </c>
      <c r="D1" t="s">
        <v>1680</v>
      </c>
      <c r="E1" t="s">
        <v>1681</v>
      </c>
      <c r="F1" t="s">
        <v>1682</v>
      </c>
      <c r="G1" t="s">
        <v>698</v>
      </c>
      <c r="H1" t="s">
        <v>1731</v>
      </c>
      <c r="I1" t="s">
        <v>1732</v>
      </c>
      <c r="J1" t="s">
        <v>1683</v>
      </c>
      <c r="K1" t="s">
        <v>1684</v>
      </c>
      <c r="L1" t="s">
        <v>1712</v>
      </c>
      <c r="M1" t="s">
        <v>1713</v>
      </c>
      <c r="N1" t="s">
        <v>1714</v>
      </c>
      <c r="O1" t="s">
        <v>1715</v>
      </c>
      <c r="P1" t="s">
        <v>1723</v>
      </c>
      <c r="Q1" t="s">
        <v>1649</v>
      </c>
      <c r="R1" t="s">
        <v>1699</v>
      </c>
      <c r="S1" t="s">
        <v>1727</v>
      </c>
    </row>
    <row r="2" spans="1:19" x14ac:dyDescent="0.25">
      <c r="A2" t="s">
        <v>617</v>
      </c>
      <c r="B2" t="s">
        <v>1685</v>
      </c>
      <c r="C2" t="str">
        <f>INDEX(Produtor_Silo[],MATCH(Silo_Porto[[#This Row],[Localidade Silo]],Produtor_Silo[destino],0),3)</f>
        <v>CAMPO NOVO DO PARECIS-MT</v>
      </c>
      <c r="D2">
        <v>12412541.9</v>
      </c>
      <c r="E2">
        <v>1</v>
      </c>
      <c r="F2" s="7">
        <v>1937.1949999999999</v>
      </c>
      <c r="G2" t="s">
        <v>705</v>
      </c>
      <c r="H2" s="10">
        <v>2.63E-4</v>
      </c>
      <c r="I2" s="10">
        <v>0.6</v>
      </c>
      <c r="J2" t="s">
        <v>737</v>
      </c>
      <c r="K2" t="s">
        <v>786</v>
      </c>
      <c r="L2">
        <f>INDEX(Val_Min_CO2[],MATCH(Silo_Porto[[#This Row],[Variaveis Decisão Transporte Silo-Porto]],Val_Min_CO2[Variável],0),2)</f>
        <v>0</v>
      </c>
      <c r="M2">
        <f>INDEX(Val_min_Custo[],MATCH(Silo_Porto[[#This Row],[Variaveis Decisão Transporte Silo-Porto]],Val_min_Custo[Variável],0),2)</f>
        <v>0</v>
      </c>
      <c r="N2">
        <f>INDEX(ITERAC3[],MATCH(Silo_Porto[[#This Row],[Variaveis Decisão Transporte Silo-Porto]],ITERAC3[Variável],0),2)</f>
        <v>0</v>
      </c>
      <c r="O2">
        <f>INDEX(ITERAC6[],MATCH(Silo_Porto[[#This Row],[Variaveis Decisão Transporte Silo-Porto]],ITERAC6[Variável],0),2)</f>
        <v>0</v>
      </c>
      <c r="P2">
        <v>1.1200000000000001</v>
      </c>
      <c r="Q2">
        <v>1110</v>
      </c>
      <c r="R2" t="str">
        <f>Silo_Porto[[#This Row],[Estado Silo]]&amp;Silo_Porto[[#This Row],[Estado Porto]]</f>
        <v>MTSP</v>
      </c>
      <c r="S2" s="7">
        <f>Silo_Porto[[#This Row],[ICMS]]*Silo_Porto[[#This Row],[Coluna1]]</f>
        <v>1243.2</v>
      </c>
    </row>
    <row r="3" spans="1:19" x14ac:dyDescent="0.25">
      <c r="A3" t="s">
        <v>618</v>
      </c>
      <c r="B3" t="s">
        <v>1685</v>
      </c>
      <c r="C3" t="str">
        <f>INDEX(Produtor_Silo[],MATCH(Silo_Porto[[#This Row],[Localidade Silo]],Produtor_Silo[destino],0),3)</f>
        <v>CAMPO NOVO DO PARECIS-MT</v>
      </c>
      <c r="D3">
        <v>12412541.9</v>
      </c>
      <c r="E3">
        <v>1</v>
      </c>
      <c r="F3" s="7">
        <v>2011.749</v>
      </c>
      <c r="G3" t="s">
        <v>705</v>
      </c>
      <c r="H3" s="10">
        <v>2.63E-4</v>
      </c>
      <c r="I3" s="10">
        <v>0.6</v>
      </c>
      <c r="J3" t="s">
        <v>737</v>
      </c>
      <c r="K3" t="s">
        <v>794</v>
      </c>
      <c r="L3">
        <f>INDEX(Val_Min_CO2[],MATCH(Silo_Porto[[#This Row],[Variaveis Decisão Transporte Silo-Porto]],Val_Min_CO2[Variável],0),2)</f>
        <v>0</v>
      </c>
      <c r="M3">
        <f>INDEX(Val_min_Custo[],MATCH(Silo_Porto[[#This Row],[Variaveis Decisão Transporte Silo-Porto]],Val_min_Custo[Variável],0),2)</f>
        <v>0</v>
      </c>
      <c r="N3">
        <f>INDEX(ITERAC3[],MATCH(Silo_Porto[[#This Row],[Variaveis Decisão Transporte Silo-Porto]],ITERAC3[Variável],0),2)</f>
        <v>0</v>
      </c>
      <c r="O3">
        <f>INDEX(ITERAC6[],MATCH(Silo_Porto[[#This Row],[Variaveis Decisão Transporte Silo-Porto]],ITERAC6[Variável],0),2)</f>
        <v>0</v>
      </c>
      <c r="P3">
        <v>1.1200000000000001</v>
      </c>
      <c r="Q3">
        <v>1110</v>
      </c>
      <c r="R3" t="str">
        <f>Silo_Porto[[#This Row],[Estado Silo]]&amp;Silo_Porto[[#This Row],[Estado Porto]]</f>
        <v>MTSP</v>
      </c>
      <c r="S3" s="7">
        <f>Silo_Porto[[#This Row],[ICMS]]*Silo_Porto[[#This Row],[Coluna1]]</f>
        <v>1243.2</v>
      </c>
    </row>
    <row r="4" spans="1:19" x14ac:dyDescent="0.25">
      <c r="A4" t="s">
        <v>619</v>
      </c>
      <c r="B4" t="s">
        <v>1685</v>
      </c>
      <c r="C4" t="str">
        <f>INDEX(Produtor_Silo[],MATCH(Silo_Porto[[#This Row],[Localidade Silo]],Produtor_Silo[destino],0),3)</f>
        <v>CAMPO NOVO DO PARECIS-MT</v>
      </c>
      <c r="D4">
        <v>12412541.9</v>
      </c>
      <c r="E4">
        <v>1</v>
      </c>
      <c r="F4" s="7">
        <v>1937.0170000000001</v>
      </c>
      <c r="G4" t="s">
        <v>705</v>
      </c>
      <c r="H4" s="10">
        <v>2.63E-4</v>
      </c>
      <c r="I4" s="10">
        <v>0.6</v>
      </c>
      <c r="J4" t="s">
        <v>737</v>
      </c>
      <c r="K4" t="s">
        <v>802</v>
      </c>
      <c r="L4">
        <f>INDEX(Val_Min_CO2[],MATCH(Silo_Porto[[#This Row],[Variaveis Decisão Transporte Silo-Porto]],Val_Min_CO2[Variável],0),2)</f>
        <v>0</v>
      </c>
      <c r="M4">
        <f>INDEX(Val_min_Custo[],MATCH(Silo_Porto[[#This Row],[Variaveis Decisão Transporte Silo-Porto]],Val_min_Custo[Variável],0),2)</f>
        <v>0</v>
      </c>
      <c r="N4">
        <f>INDEX(ITERAC3[],MATCH(Silo_Porto[[#This Row],[Variaveis Decisão Transporte Silo-Porto]],ITERAC3[Variável],0),2)</f>
        <v>0</v>
      </c>
      <c r="O4">
        <f>INDEX(ITERAC6[],MATCH(Silo_Porto[[#This Row],[Variaveis Decisão Transporte Silo-Porto]],ITERAC6[Variável],0),2)</f>
        <v>0</v>
      </c>
      <c r="P4">
        <v>1.1200000000000001</v>
      </c>
      <c r="Q4">
        <v>1110</v>
      </c>
      <c r="R4" t="str">
        <f>Silo_Porto[[#This Row],[Estado Silo]]&amp;Silo_Porto[[#This Row],[Estado Porto]]</f>
        <v>MTSP</v>
      </c>
      <c r="S4" s="7">
        <f>Silo_Porto[[#This Row],[ICMS]]*Silo_Porto[[#This Row],[Coluna1]]</f>
        <v>1243.2</v>
      </c>
    </row>
    <row r="5" spans="1:19" x14ac:dyDescent="0.25">
      <c r="A5" t="s">
        <v>647</v>
      </c>
      <c r="B5" t="s">
        <v>1685</v>
      </c>
      <c r="C5" t="str">
        <f>INDEX(Produtor_Silo[],MATCH(Silo_Porto[[#This Row],[Localidade Silo]],Produtor_Silo[destino],0),3)</f>
        <v>CASCAVEL-PR</v>
      </c>
      <c r="D5">
        <v>12412541.9</v>
      </c>
      <c r="E5">
        <v>1</v>
      </c>
      <c r="F5" s="7">
        <v>901.447</v>
      </c>
      <c r="G5" t="s">
        <v>712</v>
      </c>
      <c r="H5" s="10">
        <v>2.05E-4</v>
      </c>
      <c r="I5" s="10">
        <v>1</v>
      </c>
      <c r="J5" t="s">
        <v>737</v>
      </c>
      <c r="K5" t="s">
        <v>810</v>
      </c>
      <c r="L5">
        <f>INDEX(Val_Min_CO2[],MATCH(Silo_Porto[[#This Row],[Variaveis Decisão Transporte Silo-Porto]],Val_Min_CO2[Variável],0),2)</f>
        <v>0</v>
      </c>
      <c r="M5">
        <f>INDEX(Val_min_Custo[],MATCH(Silo_Porto[[#This Row],[Variaveis Decisão Transporte Silo-Porto]],Val_min_Custo[Variável],0),2)</f>
        <v>0</v>
      </c>
      <c r="N5">
        <f>INDEX(ITERAC3[],MATCH(Silo_Porto[[#This Row],[Variaveis Decisão Transporte Silo-Porto]],ITERAC3[Variável],0),2)</f>
        <v>0</v>
      </c>
      <c r="O5">
        <f>INDEX(ITERAC6[],MATCH(Silo_Porto[[#This Row],[Variaveis Decisão Transporte Silo-Porto]],ITERAC6[Variável],0),2)</f>
        <v>707224</v>
      </c>
      <c r="P5">
        <v>1.1200000000000001</v>
      </c>
      <c r="Q5">
        <v>1110</v>
      </c>
      <c r="R5" t="str">
        <f>Silo_Porto[[#This Row],[Estado Silo]]&amp;Silo_Porto[[#This Row],[Estado Porto]]</f>
        <v>PRSP</v>
      </c>
      <c r="S5" s="7">
        <f>Silo_Porto[[#This Row],[ICMS]]*Silo_Porto[[#This Row],[Coluna1]]</f>
        <v>1243.2</v>
      </c>
    </row>
    <row r="6" spans="1:19" x14ac:dyDescent="0.25">
      <c r="A6" t="s">
        <v>648</v>
      </c>
      <c r="B6" t="s">
        <v>1685</v>
      </c>
      <c r="C6" t="str">
        <f>INDEX(Produtor_Silo[],MATCH(Silo_Porto[[#This Row],[Localidade Silo]],Produtor_Silo[destino],0),3)</f>
        <v>CASCAVEL-PR</v>
      </c>
      <c r="D6">
        <v>12412541.9</v>
      </c>
      <c r="E6">
        <v>1</v>
      </c>
      <c r="F6" s="7">
        <v>900.03700000000003</v>
      </c>
      <c r="G6" t="s">
        <v>712</v>
      </c>
      <c r="H6" s="10">
        <v>2.05E-4</v>
      </c>
      <c r="I6" s="10">
        <v>1</v>
      </c>
      <c r="J6" t="s">
        <v>737</v>
      </c>
      <c r="K6" t="s">
        <v>818</v>
      </c>
      <c r="L6">
        <f>INDEX(Val_Min_CO2[],MATCH(Silo_Porto[[#This Row],[Variaveis Decisão Transporte Silo-Porto]],Val_Min_CO2[Variável],0),2)</f>
        <v>0</v>
      </c>
      <c r="M6">
        <f>INDEX(Val_min_Custo[],MATCH(Silo_Porto[[#This Row],[Variaveis Decisão Transporte Silo-Porto]],Val_min_Custo[Variável],0),2)</f>
        <v>0</v>
      </c>
      <c r="N6">
        <f>INDEX(ITERAC3[],MATCH(Silo_Porto[[#This Row],[Variaveis Decisão Transporte Silo-Porto]],ITERAC3[Variável],0),2)</f>
        <v>0</v>
      </c>
      <c r="O6">
        <f>INDEX(ITERAC6[],MATCH(Silo_Porto[[#This Row],[Variaveis Decisão Transporte Silo-Porto]],ITERAC6[Variável],0),2)</f>
        <v>0</v>
      </c>
      <c r="P6">
        <v>1.1200000000000001</v>
      </c>
      <c r="Q6">
        <v>1110</v>
      </c>
      <c r="R6" t="str">
        <f>Silo_Porto[[#This Row],[Estado Silo]]&amp;Silo_Porto[[#This Row],[Estado Porto]]</f>
        <v>PRSP</v>
      </c>
      <c r="S6" s="7">
        <f>Silo_Porto[[#This Row],[ICMS]]*Silo_Porto[[#This Row],[Coluna1]]</f>
        <v>1243.2</v>
      </c>
    </row>
    <row r="7" spans="1:19" x14ac:dyDescent="0.25">
      <c r="A7" t="s">
        <v>649</v>
      </c>
      <c r="B7" t="s">
        <v>1685</v>
      </c>
      <c r="C7" t="str">
        <f>INDEX(Produtor_Silo[],MATCH(Silo_Porto[[#This Row],[Localidade Silo]],Produtor_Silo[destino],0),3)</f>
        <v>CASCAVEL-PR</v>
      </c>
      <c r="D7">
        <v>12412541.9</v>
      </c>
      <c r="E7">
        <v>1</v>
      </c>
      <c r="F7" s="7">
        <v>991.72900000000004</v>
      </c>
      <c r="G7" t="s">
        <v>712</v>
      </c>
      <c r="H7" s="10">
        <v>2.05E-4</v>
      </c>
      <c r="I7" s="10">
        <v>1</v>
      </c>
      <c r="J7" t="s">
        <v>737</v>
      </c>
      <c r="K7" t="s">
        <v>826</v>
      </c>
      <c r="L7">
        <f>INDEX(Val_Min_CO2[],MATCH(Silo_Porto[[#This Row],[Variaveis Decisão Transporte Silo-Porto]],Val_Min_CO2[Variável],0),2)</f>
        <v>0</v>
      </c>
      <c r="M7">
        <f>INDEX(Val_min_Custo[],MATCH(Silo_Porto[[#This Row],[Variaveis Decisão Transporte Silo-Porto]],Val_min_Custo[Variável],0),2)</f>
        <v>0</v>
      </c>
      <c r="N7">
        <f>INDEX(ITERAC3[],MATCH(Silo_Porto[[#This Row],[Variaveis Decisão Transporte Silo-Porto]],ITERAC3[Variável],0),2)</f>
        <v>0</v>
      </c>
      <c r="O7">
        <f>INDEX(ITERAC6[],MATCH(Silo_Porto[[#This Row],[Variaveis Decisão Transporte Silo-Porto]],ITERAC6[Variável],0),2)</f>
        <v>0</v>
      </c>
      <c r="P7">
        <v>1.1200000000000001</v>
      </c>
      <c r="Q7">
        <v>1110</v>
      </c>
      <c r="R7" t="str">
        <f>Silo_Porto[[#This Row],[Estado Silo]]&amp;Silo_Porto[[#This Row],[Estado Porto]]</f>
        <v>PRSP</v>
      </c>
      <c r="S7" s="7">
        <f>Silo_Porto[[#This Row],[ICMS]]*Silo_Porto[[#This Row],[Coluna1]]</f>
        <v>1243.2</v>
      </c>
    </row>
    <row r="8" spans="1:19" x14ac:dyDescent="0.25">
      <c r="A8" t="s">
        <v>635</v>
      </c>
      <c r="B8" t="s">
        <v>1685</v>
      </c>
      <c r="C8" t="str">
        <f>INDEX(Produtor_Silo[],MATCH(Silo_Porto[[#This Row],[Localidade Silo]],Produtor_Silo[destino],0),3)</f>
        <v>DOURADOS-MS</v>
      </c>
      <c r="D8">
        <v>12412541.9</v>
      </c>
      <c r="E8">
        <v>1</v>
      </c>
      <c r="F8" s="7">
        <v>1082.6220000000001</v>
      </c>
      <c r="G8" t="s">
        <v>715</v>
      </c>
      <c r="H8" s="10">
        <v>2.05E-4</v>
      </c>
      <c r="I8" s="10">
        <v>1</v>
      </c>
      <c r="J8" t="s">
        <v>737</v>
      </c>
      <c r="K8" t="s">
        <v>834</v>
      </c>
      <c r="L8">
        <f>INDEX(Val_Min_CO2[],MATCH(Silo_Porto[[#This Row],[Variaveis Decisão Transporte Silo-Porto]],Val_Min_CO2[Variável],0),2)</f>
        <v>0</v>
      </c>
      <c r="M8">
        <f>INDEX(Val_min_Custo[],MATCH(Silo_Porto[[#This Row],[Variaveis Decisão Transporte Silo-Porto]],Val_min_Custo[Variável],0),2)</f>
        <v>0</v>
      </c>
      <c r="N8">
        <f>INDEX(ITERAC3[],MATCH(Silo_Porto[[#This Row],[Variaveis Decisão Transporte Silo-Porto]],ITERAC3[Variável],0),2)</f>
        <v>0</v>
      </c>
      <c r="O8">
        <f>INDEX(ITERAC6[],MATCH(Silo_Porto[[#This Row],[Variaveis Decisão Transporte Silo-Porto]],ITERAC6[Variável],0),2)</f>
        <v>0</v>
      </c>
      <c r="P8">
        <v>1.1200000000000001</v>
      </c>
      <c r="Q8">
        <v>1110</v>
      </c>
      <c r="R8" t="str">
        <f>Silo_Porto[[#This Row],[Estado Silo]]&amp;Silo_Porto[[#This Row],[Estado Porto]]</f>
        <v>MSSP</v>
      </c>
      <c r="S8" s="7">
        <f>Silo_Porto[[#This Row],[ICMS]]*Silo_Porto[[#This Row],[Coluna1]]</f>
        <v>1243.2</v>
      </c>
    </row>
    <row r="9" spans="1:19" x14ac:dyDescent="0.25">
      <c r="A9" t="s">
        <v>636</v>
      </c>
      <c r="B9" t="s">
        <v>1685</v>
      </c>
      <c r="C9" t="str">
        <f>INDEX(Produtor_Silo[],MATCH(Silo_Porto[[#This Row],[Localidade Silo]],Produtor_Silo[destino],0),3)</f>
        <v>DOURADOS-MS</v>
      </c>
      <c r="D9">
        <v>12412541.9</v>
      </c>
      <c r="E9">
        <v>1</v>
      </c>
      <c r="F9" s="7">
        <v>1059.854</v>
      </c>
      <c r="G9" t="s">
        <v>715</v>
      </c>
      <c r="H9" s="10">
        <v>2.05E-4</v>
      </c>
      <c r="I9" s="10">
        <v>1</v>
      </c>
      <c r="J9" t="s">
        <v>737</v>
      </c>
      <c r="K9" t="s">
        <v>842</v>
      </c>
      <c r="L9">
        <f>INDEX(Val_Min_CO2[],MATCH(Silo_Porto[[#This Row],[Variaveis Decisão Transporte Silo-Porto]],Val_Min_CO2[Variável],0),2)</f>
        <v>0</v>
      </c>
      <c r="M9">
        <f>INDEX(Val_min_Custo[],MATCH(Silo_Porto[[#This Row],[Variaveis Decisão Transporte Silo-Porto]],Val_min_Custo[Variável],0),2)</f>
        <v>0</v>
      </c>
      <c r="N9">
        <f>INDEX(ITERAC3[],MATCH(Silo_Porto[[#This Row],[Variaveis Decisão Transporte Silo-Porto]],ITERAC3[Variável],0),2)</f>
        <v>70073</v>
      </c>
      <c r="O9">
        <f>INDEX(ITERAC6[],MATCH(Silo_Porto[[#This Row],[Variaveis Decisão Transporte Silo-Porto]],ITERAC6[Variável],0),2)</f>
        <v>0</v>
      </c>
      <c r="P9">
        <v>1.1200000000000001</v>
      </c>
      <c r="Q9">
        <v>1110</v>
      </c>
      <c r="R9" t="str">
        <f>Silo_Porto[[#This Row],[Estado Silo]]&amp;Silo_Porto[[#This Row],[Estado Porto]]</f>
        <v>MSSP</v>
      </c>
      <c r="S9" s="7">
        <f>Silo_Porto[[#This Row],[ICMS]]*Silo_Porto[[#This Row],[Coluna1]]</f>
        <v>1243.2</v>
      </c>
    </row>
    <row r="10" spans="1:19" x14ac:dyDescent="0.25">
      <c r="A10" t="s">
        <v>637</v>
      </c>
      <c r="B10" t="s">
        <v>1685</v>
      </c>
      <c r="C10" t="str">
        <f>INDEX(Produtor_Silo[],MATCH(Silo_Porto[[#This Row],[Localidade Silo]],Produtor_Silo[destino],0),3)</f>
        <v>DOURADOS-MS</v>
      </c>
      <c r="D10">
        <v>12412541.9</v>
      </c>
      <c r="E10">
        <v>1</v>
      </c>
      <c r="F10" s="7">
        <v>1076.77</v>
      </c>
      <c r="G10" t="s">
        <v>715</v>
      </c>
      <c r="H10" s="10">
        <v>2.05E-4</v>
      </c>
      <c r="I10" s="10">
        <v>1</v>
      </c>
      <c r="J10" t="s">
        <v>737</v>
      </c>
      <c r="K10" t="s">
        <v>850</v>
      </c>
      <c r="L10">
        <f>INDEX(Val_Min_CO2[],MATCH(Silo_Porto[[#This Row],[Variaveis Decisão Transporte Silo-Porto]],Val_Min_CO2[Variável],0),2)</f>
        <v>0</v>
      </c>
      <c r="M10">
        <f>INDEX(Val_min_Custo[],MATCH(Silo_Porto[[#This Row],[Variaveis Decisão Transporte Silo-Porto]],Val_min_Custo[Variável],0),2)</f>
        <v>0</v>
      </c>
      <c r="N10">
        <f>INDEX(ITERAC3[],MATCH(Silo_Porto[[#This Row],[Variaveis Decisão Transporte Silo-Porto]],ITERAC3[Variável],0),2)</f>
        <v>0</v>
      </c>
      <c r="O10">
        <f>INDEX(ITERAC6[],MATCH(Silo_Porto[[#This Row],[Variaveis Decisão Transporte Silo-Porto]],ITERAC6[Variável],0),2)</f>
        <v>0</v>
      </c>
      <c r="P10">
        <v>1.1200000000000001</v>
      </c>
      <c r="Q10">
        <v>1110</v>
      </c>
      <c r="R10" t="str">
        <f>Silo_Porto[[#This Row],[Estado Silo]]&amp;Silo_Porto[[#This Row],[Estado Porto]]</f>
        <v>MSSP</v>
      </c>
      <c r="S10" s="7">
        <f>Silo_Porto[[#This Row],[ICMS]]*Silo_Porto[[#This Row],[Coluna1]]</f>
        <v>1243.2</v>
      </c>
    </row>
    <row r="11" spans="1:19" x14ac:dyDescent="0.25">
      <c r="A11" t="s">
        <v>629</v>
      </c>
      <c r="B11" t="s">
        <v>1685</v>
      </c>
      <c r="C11" t="str">
        <f>INDEX(Produtor_Silo[],MATCH(Silo_Porto[[#This Row],[Localidade Silo]],Produtor_Silo[destino],0),3)</f>
        <v>JATAÍ-GO</v>
      </c>
      <c r="D11">
        <v>12412541.9</v>
      </c>
      <c r="E11">
        <v>1</v>
      </c>
      <c r="F11" s="7">
        <v>1044.2090000000001</v>
      </c>
      <c r="G11" t="s">
        <v>718</v>
      </c>
      <c r="H11" s="10">
        <v>2.63E-4</v>
      </c>
      <c r="I11" s="10">
        <v>0.6</v>
      </c>
      <c r="J11" t="s">
        <v>737</v>
      </c>
      <c r="K11" t="s">
        <v>858</v>
      </c>
      <c r="L11">
        <f>INDEX(Val_Min_CO2[],MATCH(Silo_Porto[[#This Row],[Variaveis Decisão Transporte Silo-Porto]],Val_Min_CO2[Variável],0),2)</f>
        <v>0</v>
      </c>
      <c r="M11">
        <f>INDEX(Val_min_Custo[],MATCH(Silo_Porto[[#This Row],[Variaveis Decisão Transporte Silo-Porto]],Val_min_Custo[Variável],0),2)</f>
        <v>0</v>
      </c>
      <c r="N11">
        <f>INDEX(ITERAC3[],MATCH(Silo_Porto[[#This Row],[Variaveis Decisão Transporte Silo-Porto]],ITERAC3[Variável],0),2)</f>
        <v>406323</v>
      </c>
      <c r="O11">
        <f>INDEX(ITERAC6[],MATCH(Silo_Porto[[#This Row],[Variaveis Decisão Transporte Silo-Porto]],ITERAC6[Variável],0),2)</f>
        <v>0</v>
      </c>
      <c r="P11">
        <v>1.1200000000000001</v>
      </c>
      <c r="Q11">
        <v>1110</v>
      </c>
      <c r="R11" t="str">
        <f>Silo_Porto[[#This Row],[Estado Silo]]&amp;Silo_Porto[[#This Row],[Estado Porto]]</f>
        <v>GOSP</v>
      </c>
      <c r="S11" s="7">
        <f>Silo_Porto[[#This Row],[ICMS]]*Silo_Porto[[#This Row],[Coluna1]]</f>
        <v>1243.2</v>
      </c>
    </row>
    <row r="12" spans="1:19" x14ac:dyDescent="0.25">
      <c r="A12" t="s">
        <v>630</v>
      </c>
      <c r="B12" t="s">
        <v>1685</v>
      </c>
      <c r="C12" t="str">
        <f>INDEX(Produtor_Silo[],MATCH(Silo_Porto[[#This Row],[Localidade Silo]],Produtor_Silo[destino],0),3)</f>
        <v>JATAÍ-GO</v>
      </c>
      <c r="D12">
        <v>12412541.9</v>
      </c>
      <c r="E12">
        <v>1</v>
      </c>
      <c r="F12" s="7">
        <v>1043.79</v>
      </c>
      <c r="G12" t="s">
        <v>718</v>
      </c>
      <c r="H12" s="10">
        <v>2.63E-4</v>
      </c>
      <c r="I12" s="10">
        <v>0.6</v>
      </c>
      <c r="J12" t="s">
        <v>737</v>
      </c>
      <c r="K12" t="s">
        <v>866</v>
      </c>
      <c r="L12">
        <f>INDEX(Val_Min_CO2[],MATCH(Silo_Porto[[#This Row],[Variaveis Decisão Transporte Silo-Porto]],Val_Min_CO2[Variável],0),2)</f>
        <v>0</v>
      </c>
      <c r="M12">
        <f>INDEX(Val_min_Custo[],MATCH(Silo_Porto[[#This Row],[Variaveis Decisão Transporte Silo-Porto]],Val_min_Custo[Variável],0),2)</f>
        <v>0</v>
      </c>
      <c r="N12">
        <f>INDEX(ITERAC3[],MATCH(Silo_Porto[[#This Row],[Variaveis Decisão Transporte Silo-Porto]],ITERAC3[Variável],0),2)</f>
        <v>0</v>
      </c>
      <c r="O12">
        <f>INDEX(ITERAC6[],MATCH(Silo_Porto[[#This Row],[Variaveis Decisão Transporte Silo-Porto]],ITERAC6[Variável],0),2)</f>
        <v>0</v>
      </c>
      <c r="P12">
        <v>1.1200000000000001</v>
      </c>
      <c r="Q12">
        <v>1110</v>
      </c>
      <c r="R12" t="str">
        <f>Silo_Porto[[#This Row],[Estado Silo]]&amp;Silo_Porto[[#This Row],[Estado Porto]]</f>
        <v>GOSP</v>
      </c>
      <c r="S12" s="7">
        <f>Silo_Porto[[#This Row],[ICMS]]*Silo_Porto[[#This Row],[Coluna1]]</f>
        <v>1243.2</v>
      </c>
    </row>
    <row r="13" spans="1:19" x14ac:dyDescent="0.25">
      <c r="A13" t="s">
        <v>631</v>
      </c>
      <c r="B13" t="s">
        <v>1685</v>
      </c>
      <c r="C13" t="str">
        <f>INDEX(Produtor_Silo[],MATCH(Silo_Porto[[#This Row],[Localidade Silo]],Produtor_Silo[destino],0),3)</f>
        <v>JATAÍ-GO</v>
      </c>
      <c r="D13">
        <v>12412541.9</v>
      </c>
      <c r="E13">
        <v>1</v>
      </c>
      <c r="F13" s="7">
        <v>1040.94</v>
      </c>
      <c r="G13" t="s">
        <v>718</v>
      </c>
      <c r="H13" s="10">
        <v>2.63E-4</v>
      </c>
      <c r="I13" s="10">
        <v>0.6</v>
      </c>
      <c r="J13" t="s">
        <v>737</v>
      </c>
      <c r="K13" t="s">
        <v>874</v>
      </c>
      <c r="L13">
        <f>INDEX(Val_Min_CO2[],MATCH(Silo_Porto[[#This Row],[Variaveis Decisão Transporte Silo-Porto]],Val_Min_CO2[Variável],0),2)</f>
        <v>0</v>
      </c>
      <c r="M13">
        <f>INDEX(Val_min_Custo[],MATCH(Silo_Porto[[#This Row],[Variaveis Decisão Transporte Silo-Porto]],Val_min_Custo[Variável],0),2)</f>
        <v>0</v>
      </c>
      <c r="N13">
        <f>INDEX(ITERAC3[],MATCH(Silo_Porto[[#This Row],[Variaveis Decisão Transporte Silo-Porto]],ITERAC3[Variável],0),2)</f>
        <v>0</v>
      </c>
      <c r="O13">
        <f>INDEX(ITERAC6[],MATCH(Silo_Porto[[#This Row],[Variaveis Decisão Transporte Silo-Porto]],ITERAC6[Variável],0),2)</f>
        <v>0</v>
      </c>
      <c r="P13">
        <v>1.1200000000000001</v>
      </c>
      <c r="Q13">
        <v>1110</v>
      </c>
      <c r="R13" t="str">
        <f>Silo_Porto[[#This Row],[Estado Silo]]&amp;Silo_Porto[[#This Row],[Estado Porto]]</f>
        <v>GOSP</v>
      </c>
      <c r="S13" s="7">
        <f>Silo_Porto[[#This Row],[ICMS]]*Silo_Porto[[#This Row],[Coluna1]]</f>
        <v>1243.2</v>
      </c>
    </row>
    <row r="14" spans="1:19" x14ac:dyDescent="0.25">
      <c r="A14" t="s">
        <v>638</v>
      </c>
      <c r="B14" t="s">
        <v>1685</v>
      </c>
      <c r="C14" t="str">
        <f>INDEX(Produtor_Silo[],MATCH(Silo_Porto[[#This Row],[Localidade Silo]],Produtor_Silo[destino],0),3)</f>
        <v>MARACAJU-MS</v>
      </c>
      <c r="D14">
        <v>12412541.9</v>
      </c>
      <c r="E14">
        <v>1</v>
      </c>
      <c r="F14" s="7">
        <v>1092.17</v>
      </c>
      <c r="G14" t="s">
        <v>715</v>
      </c>
      <c r="H14" s="10">
        <v>2.05E-4</v>
      </c>
      <c r="I14" s="10">
        <v>1</v>
      </c>
      <c r="J14" t="s">
        <v>737</v>
      </c>
      <c r="K14" t="s">
        <v>882</v>
      </c>
      <c r="L14">
        <f>INDEX(Val_Min_CO2[],MATCH(Silo_Porto[[#This Row],[Variaveis Decisão Transporte Silo-Porto]],Val_Min_CO2[Variável],0),2)</f>
        <v>0</v>
      </c>
      <c r="M14">
        <f>INDEX(Val_min_Custo[],MATCH(Silo_Porto[[#This Row],[Variaveis Decisão Transporte Silo-Porto]],Val_min_Custo[Variável],0),2)</f>
        <v>0</v>
      </c>
      <c r="N14">
        <f>INDEX(ITERAC3[],MATCH(Silo_Porto[[#This Row],[Variaveis Decisão Transporte Silo-Porto]],ITERAC3[Variável],0),2)</f>
        <v>0</v>
      </c>
      <c r="O14">
        <f>INDEX(ITERAC6[],MATCH(Silo_Porto[[#This Row],[Variaveis Decisão Transporte Silo-Porto]],ITERAC6[Variável],0),2)</f>
        <v>0</v>
      </c>
      <c r="P14">
        <v>1.1200000000000001</v>
      </c>
      <c r="Q14">
        <v>1110</v>
      </c>
      <c r="R14" t="str">
        <f>Silo_Porto[[#This Row],[Estado Silo]]&amp;Silo_Porto[[#This Row],[Estado Porto]]</f>
        <v>MSSP</v>
      </c>
      <c r="S14" s="7">
        <f>Silo_Porto[[#This Row],[ICMS]]*Silo_Porto[[#This Row],[Coluna1]]</f>
        <v>1243.2</v>
      </c>
    </row>
    <row r="15" spans="1:19" x14ac:dyDescent="0.25">
      <c r="A15" t="s">
        <v>639</v>
      </c>
      <c r="B15" t="s">
        <v>1685</v>
      </c>
      <c r="C15" t="str">
        <f>INDEX(Produtor_Silo[],MATCH(Silo_Porto[[#This Row],[Localidade Silo]],Produtor_Silo[destino],0),3)</f>
        <v>MARACAJU-MS</v>
      </c>
      <c r="D15">
        <v>12412541.9</v>
      </c>
      <c r="E15">
        <v>1</v>
      </c>
      <c r="F15" s="7">
        <v>1109.462</v>
      </c>
      <c r="G15" t="s">
        <v>715</v>
      </c>
      <c r="H15" s="10">
        <v>2.05E-4</v>
      </c>
      <c r="I15" s="10">
        <v>1</v>
      </c>
      <c r="J15" t="s">
        <v>737</v>
      </c>
      <c r="K15" t="s">
        <v>890</v>
      </c>
      <c r="L15">
        <f>INDEX(Val_Min_CO2[],MATCH(Silo_Porto[[#This Row],[Variaveis Decisão Transporte Silo-Porto]],Val_Min_CO2[Variável],0),2)</f>
        <v>0</v>
      </c>
      <c r="M15">
        <f>INDEX(Val_min_Custo[],MATCH(Silo_Porto[[#This Row],[Variaveis Decisão Transporte Silo-Porto]],Val_min_Custo[Variável],0),2)</f>
        <v>0</v>
      </c>
      <c r="N15">
        <f>INDEX(ITERAC3[],MATCH(Silo_Porto[[#This Row],[Variaveis Decisão Transporte Silo-Porto]],ITERAC3[Variável],0),2)</f>
        <v>0</v>
      </c>
      <c r="O15">
        <f>INDEX(ITERAC6[],MATCH(Silo_Porto[[#This Row],[Variaveis Decisão Transporte Silo-Porto]],ITERAC6[Variável],0),2)</f>
        <v>0</v>
      </c>
      <c r="P15">
        <v>1.1200000000000001</v>
      </c>
      <c r="Q15">
        <v>1110</v>
      </c>
      <c r="R15" t="str">
        <f>Silo_Porto[[#This Row],[Estado Silo]]&amp;Silo_Porto[[#This Row],[Estado Porto]]</f>
        <v>MSSP</v>
      </c>
      <c r="S15" s="7">
        <f>Silo_Porto[[#This Row],[ICMS]]*Silo_Porto[[#This Row],[Coluna1]]</f>
        <v>1243.2</v>
      </c>
    </row>
    <row r="16" spans="1:19" x14ac:dyDescent="0.25">
      <c r="A16" t="s">
        <v>640</v>
      </c>
      <c r="B16" t="s">
        <v>1685</v>
      </c>
      <c r="C16" t="str">
        <f>INDEX(Produtor_Silo[],MATCH(Silo_Porto[[#This Row],[Localidade Silo]],Produtor_Silo[destino],0),3)</f>
        <v>MARACAJU-MS</v>
      </c>
      <c r="D16">
        <v>12412541.9</v>
      </c>
      <c r="E16">
        <v>1</v>
      </c>
      <c r="F16" s="7">
        <v>1082.143</v>
      </c>
      <c r="G16" t="s">
        <v>715</v>
      </c>
      <c r="H16" s="10">
        <v>2.05E-4</v>
      </c>
      <c r="I16" s="10">
        <v>1</v>
      </c>
      <c r="J16" t="s">
        <v>737</v>
      </c>
      <c r="K16" t="s">
        <v>898</v>
      </c>
      <c r="L16">
        <f>INDEX(Val_Min_CO2[],MATCH(Silo_Porto[[#This Row],[Variaveis Decisão Transporte Silo-Porto]],Val_Min_CO2[Variável],0),2)</f>
        <v>0</v>
      </c>
      <c r="M16">
        <f>INDEX(Val_min_Custo[],MATCH(Silo_Porto[[#This Row],[Variaveis Decisão Transporte Silo-Porto]],Val_min_Custo[Variável],0),2)</f>
        <v>0</v>
      </c>
      <c r="N16">
        <f>INDEX(ITERAC3[],MATCH(Silo_Porto[[#This Row],[Variaveis Decisão Transporte Silo-Porto]],ITERAC3[Variável],0),2)</f>
        <v>0</v>
      </c>
      <c r="O16">
        <f>INDEX(ITERAC6[],MATCH(Silo_Porto[[#This Row],[Variaveis Decisão Transporte Silo-Porto]],ITERAC6[Variável],0),2)</f>
        <v>0</v>
      </c>
      <c r="P16">
        <v>1.1200000000000001</v>
      </c>
      <c r="Q16">
        <v>1110</v>
      </c>
      <c r="R16" t="str">
        <f>Silo_Porto[[#This Row],[Estado Silo]]&amp;Silo_Porto[[#This Row],[Estado Porto]]</f>
        <v>MSSP</v>
      </c>
      <c r="S16" s="7">
        <f>Silo_Porto[[#This Row],[ICMS]]*Silo_Porto[[#This Row],[Coluna1]]</f>
        <v>1243.2</v>
      </c>
    </row>
    <row r="17" spans="1:19" x14ac:dyDescent="0.25">
      <c r="A17" t="s">
        <v>620</v>
      </c>
      <c r="B17" t="s">
        <v>1685</v>
      </c>
      <c r="C17" t="str">
        <f>INDEX(Produtor_Silo[],MATCH(Silo_Porto[[#This Row],[Localidade Silo]],Produtor_Silo[destino],0),3)</f>
        <v>NOVA MUTUM-MT</v>
      </c>
      <c r="D17">
        <v>12412541.9</v>
      </c>
      <c r="E17">
        <v>1</v>
      </c>
      <c r="F17" s="7">
        <v>1868.711</v>
      </c>
      <c r="G17" t="s">
        <v>705</v>
      </c>
      <c r="H17" s="10">
        <v>2.63E-4</v>
      </c>
      <c r="I17" s="10">
        <v>0.6</v>
      </c>
      <c r="J17" t="s">
        <v>737</v>
      </c>
      <c r="K17" t="s">
        <v>906</v>
      </c>
      <c r="L17">
        <f>INDEX(Val_Min_CO2[],MATCH(Silo_Porto[[#This Row],[Variaveis Decisão Transporte Silo-Porto]],Val_Min_CO2[Variável],0),2)</f>
        <v>0</v>
      </c>
      <c r="M17">
        <f>INDEX(Val_min_Custo[],MATCH(Silo_Porto[[#This Row],[Variaveis Decisão Transporte Silo-Porto]],Val_min_Custo[Variável],0),2)</f>
        <v>0</v>
      </c>
      <c r="N17">
        <f>INDEX(ITERAC3[],MATCH(Silo_Porto[[#This Row],[Variaveis Decisão Transporte Silo-Porto]],ITERAC3[Variável],0),2)</f>
        <v>0</v>
      </c>
      <c r="O17">
        <f>INDEX(ITERAC6[],MATCH(Silo_Porto[[#This Row],[Variaveis Decisão Transporte Silo-Porto]],ITERAC6[Variável],0),2)</f>
        <v>0</v>
      </c>
      <c r="P17">
        <v>1.1200000000000001</v>
      </c>
      <c r="Q17">
        <v>1110</v>
      </c>
      <c r="R17" t="str">
        <f>Silo_Porto[[#This Row],[Estado Silo]]&amp;Silo_Porto[[#This Row],[Estado Porto]]</f>
        <v>MTSP</v>
      </c>
      <c r="S17" s="7">
        <f>Silo_Porto[[#This Row],[ICMS]]*Silo_Porto[[#This Row],[Coluna1]]</f>
        <v>1243.2</v>
      </c>
    </row>
    <row r="18" spans="1:19" x14ac:dyDescent="0.25">
      <c r="A18" t="s">
        <v>621</v>
      </c>
      <c r="B18" t="s">
        <v>1685</v>
      </c>
      <c r="C18" t="str">
        <f>INDEX(Produtor_Silo[],MATCH(Silo_Porto[[#This Row],[Localidade Silo]],Produtor_Silo[destino],0),3)</f>
        <v>NOVA MUTUM-MT</v>
      </c>
      <c r="D18">
        <v>12412541.9</v>
      </c>
      <c r="E18">
        <v>1</v>
      </c>
      <c r="F18" s="7">
        <v>1870.702</v>
      </c>
      <c r="G18" t="s">
        <v>705</v>
      </c>
      <c r="H18" s="10">
        <v>2.63E-4</v>
      </c>
      <c r="I18" s="10">
        <v>0.6</v>
      </c>
      <c r="J18" t="s">
        <v>737</v>
      </c>
      <c r="K18" t="s">
        <v>914</v>
      </c>
      <c r="L18">
        <f>INDEX(Val_Min_CO2[],MATCH(Silo_Porto[[#This Row],[Variaveis Decisão Transporte Silo-Porto]],Val_Min_CO2[Variável],0),2)</f>
        <v>0</v>
      </c>
      <c r="M18">
        <f>INDEX(Val_min_Custo[],MATCH(Silo_Porto[[#This Row],[Variaveis Decisão Transporte Silo-Porto]],Val_min_Custo[Variável],0),2)</f>
        <v>0</v>
      </c>
      <c r="N18">
        <f>INDEX(ITERAC3[],MATCH(Silo_Porto[[#This Row],[Variaveis Decisão Transporte Silo-Porto]],ITERAC3[Variável],0),2)</f>
        <v>0</v>
      </c>
      <c r="O18">
        <f>INDEX(ITERAC6[],MATCH(Silo_Porto[[#This Row],[Variaveis Decisão Transporte Silo-Porto]],ITERAC6[Variável],0),2)</f>
        <v>0</v>
      </c>
      <c r="P18">
        <v>1.1200000000000001</v>
      </c>
      <c r="Q18">
        <v>1110</v>
      </c>
      <c r="R18" t="str">
        <f>Silo_Porto[[#This Row],[Estado Silo]]&amp;Silo_Porto[[#This Row],[Estado Porto]]</f>
        <v>MTSP</v>
      </c>
      <c r="S18" s="7">
        <f>Silo_Porto[[#This Row],[ICMS]]*Silo_Porto[[#This Row],[Coluna1]]</f>
        <v>1243.2</v>
      </c>
    </row>
    <row r="19" spans="1:19" x14ac:dyDescent="0.25">
      <c r="A19" t="s">
        <v>622</v>
      </c>
      <c r="B19" t="s">
        <v>1685</v>
      </c>
      <c r="C19" t="str">
        <f>INDEX(Produtor_Silo[],MATCH(Silo_Porto[[#This Row],[Localidade Silo]],Produtor_Silo[destino],0),3)</f>
        <v>NOVA MUTUM-MT</v>
      </c>
      <c r="D19">
        <v>12412541.9</v>
      </c>
      <c r="E19">
        <v>1</v>
      </c>
      <c r="F19" s="7">
        <v>1889.4839999999999</v>
      </c>
      <c r="G19" t="s">
        <v>705</v>
      </c>
      <c r="H19" s="10">
        <v>2.63E-4</v>
      </c>
      <c r="I19" s="10">
        <v>0.6</v>
      </c>
      <c r="J19" t="s">
        <v>737</v>
      </c>
      <c r="K19" t="s">
        <v>922</v>
      </c>
      <c r="L19">
        <f>INDEX(Val_Min_CO2[],MATCH(Silo_Porto[[#This Row],[Variaveis Decisão Transporte Silo-Porto]],Val_Min_CO2[Variável],0),2)</f>
        <v>0</v>
      </c>
      <c r="M19">
        <f>INDEX(Val_min_Custo[],MATCH(Silo_Porto[[#This Row],[Variaveis Decisão Transporte Silo-Porto]],Val_min_Custo[Variável],0),2)</f>
        <v>0</v>
      </c>
      <c r="N19">
        <f>INDEX(ITERAC3[],MATCH(Silo_Porto[[#This Row],[Variaveis Decisão Transporte Silo-Porto]],ITERAC3[Variável],0),2)</f>
        <v>0</v>
      </c>
      <c r="O19">
        <f>INDEX(ITERAC6[],MATCH(Silo_Porto[[#This Row],[Variaveis Decisão Transporte Silo-Porto]],ITERAC6[Variável],0),2)</f>
        <v>0</v>
      </c>
      <c r="P19">
        <v>1.1200000000000001</v>
      </c>
      <c r="Q19">
        <v>1110</v>
      </c>
      <c r="R19" t="str">
        <f>Silo_Porto[[#This Row],[Estado Silo]]&amp;Silo_Porto[[#This Row],[Estado Porto]]</f>
        <v>MTSP</v>
      </c>
      <c r="S19" s="7">
        <f>Silo_Porto[[#This Row],[ICMS]]*Silo_Porto[[#This Row],[Coluna1]]</f>
        <v>1243.2</v>
      </c>
    </row>
    <row r="20" spans="1:19" x14ac:dyDescent="0.25">
      <c r="A20" t="s">
        <v>623</v>
      </c>
      <c r="B20" t="s">
        <v>1685</v>
      </c>
      <c r="C20" t="str">
        <f>INDEX(Produtor_Silo[],MATCH(Silo_Porto[[#This Row],[Localidade Silo]],Produtor_Silo[destino],0),3)</f>
        <v>NOVA UBIRATÃ-MT</v>
      </c>
      <c r="D20">
        <v>12412541.9</v>
      </c>
      <c r="E20">
        <v>1</v>
      </c>
      <c r="F20" s="7">
        <v>1915.7639999999999</v>
      </c>
      <c r="G20" t="s">
        <v>705</v>
      </c>
      <c r="H20" s="10">
        <v>2.63E-4</v>
      </c>
      <c r="I20" s="10">
        <v>0.6</v>
      </c>
      <c r="J20" t="s">
        <v>737</v>
      </c>
      <c r="K20" t="s">
        <v>930</v>
      </c>
      <c r="L20">
        <f>INDEX(Val_Min_CO2[],MATCH(Silo_Porto[[#This Row],[Variaveis Decisão Transporte Silo-Porto]],Val_Min_CO2[Variável],0),2)</f>
        <v>0</v>
      </c>
      <c r="M20">
        <f>INDEX(Val_min_Custo[],MATCH(Silo_Porto[[#This Row],[Variaveis Decisão Transporte Silo-Porto]],Val_min_Custo[Variável],0),2)</f>
        <v>0</v>
      </c>
      <c r="N20">
        <f>INDEX(ITERAC3[],MATCH(Silo_Porto[[#This Row],[Variaveis Decisão Transporte Silo-Porto]],ITERAC3[Variável],0),2)</f>
        <v>0</v>
      </c>
      <c r="O20">
        <f>INDEX(ITERAC6[],MATCH(Silo_Porto[[#This Row],[Variaveis Decisão Transporte Silo-Porto]],ITERAC6[Variável],0),2)</f>
        <v>0</v>
      </c>
      <c r="P20">
        <v>1.1200000000000001</v>
      </c>
      <c r="Q20">
        <v>1110</v>
      </c>
      <c r="R20" t="str">
        <f>Silo_Porto[[#This Row],[Estado Silo]]&amp;Silo_Porto[[#This Row],[Estado Porto]]</f>
        <v>MTSP</v>
      </c>
      <c r="S20" s="7">
        <f>Silo_Porto[[#This Row],[ICMS]]*Silo_Porto[[#This Row],[Coluna1]]</f>
        <v>1243.2</v>
      </c>
    </row>
    <row r="21" spans="1:19" x14ac:dyDescent="0.25">
      <c r="A21" t="s">
        <v>624</v>
      </c>
      <c r="B21" t="s">
        <v>1685</v>
      </c>
      <c r="C21" t="str">
        <f>INDEX(Produtor_Silo[],MATCH(Silo_Porto[[#This Row],[Localidade Silo]],Produtor_Silo[destino],0),3)</f>
        <v>NOVA UBIRATÃ-MT</v>
      </c>
      <c r="D21">
        <v>12412541.9</v>
      </c>
      <c r="E21">
        <v>1</v>
      </c>
      <c r="F21" s="7">
        <v>1886.335</v>
      </c>
      <c r="G21" t="s">
        <v>705</v>
      </c>
      <c r="H21" s="10">
        <v>2.63E-4</v>
      </c>
      <c r="I21" s="10">
        <v>0.6</v>
      </c>
      <c r="J21" t="s">
        <v>737</v>
      </c>
      <c r="K21" t="s">
        <v>938</v>
      </c>
      <c r="L21">
        <f>INDEX(Val_Min_CO2[],MATCH(Silo_Porto[[#This Row],[Variaveis Decisão Transporte Silo-Porto]],Val_Min_CO2[Variável],0),2)</f>
        <v>0</v>
      </c>
      <c r="M21">
        <f>INDEX(Val_min_Custo[],MATCH(Silo_Porto[[#This Row],[Variaveis Decisão Transporte Silo-Porto]],Val_min_Custo[Variável],0),2)</f>
        <v>0</v>
      </c>
      <c r="N21">
        <f>INDEX(ITERAC3[],MATCH(Silo_Porto[[#This Row],[Variaveis Decisão Transporte Silo-Porto]],ITERAC3[Variável],0),2)</f>
        <v>0</v>
      </c>
      <c r="O21">
        <f>INDEX(ITERAC6[],MATCH(Silo_Porto[[#This Row],[Variaveis Decisão Transporte Silo-Porto]],ITERAC6[Variável],0),2)</f>
        <v>0</v>
      </c>
      <c r="P21">
        <v>1.1200000000000001</v>
      </c>
      <c r="Q21">
        <v>1110</v>
      </c>
      <c r="R21" t="str">
        <f>Silo_Porto[[#This Row],[Estado Silo]]&amp;Silo_Porto[[#This Row],[Estado Porto]]</f>
        <v>MTSP</v>
      </c>
      <c r="S21" s="7">
        <f>Silo_Porto[[#This Row],[ICMS]]*Silo_Porto[[#This Row],[Coluna1]]</f>
        <v>1243.2</v>
      </c>
    </row>
    <row r="22" spans="1:19" x14ac:dyDescent="0.25">
      <c r="A22" t="s">
        <v>625</v>
      </c>
      <c r="B22" t="s">
        <v>1685</v>
      </c>
      <c r="C22" t="str">
        <f>INDEX(Produtor_Silo[],MATCH(Silo_Porto[[#This Row],[Localidade Silo]],Produtor_Silo[destino],0),3)</f>
        <v>NOVA UBIRATÃ-MT</v>
      </c>
      <c r="D22">
        <v>12412541.9</v>
      </c>
      <c r="E22">
        <v>1</v>
      </c>
      <c r="F22" s="7">
        <v>1919.771</v>
      </c>
      <c r="G22" t="s">
        <v>705</v>
      </c>
      <c r="H22" s="10">
        <v>2.63E-4</v>
      </c>
      <c r="I22" s="10">
        <v>0.6</v>
      </c>
      <c r="J22" t="s">
        <v>737</v>
      </c>
      <c r="K22" t="s">
        <v>946</v>
      </c>
      <c r="L22">
        <f>INDEX(Val_Min_CO2[],MATCH(Silo_Porto[[#This Row],[Variaveis Decisão Transporte Silo-Porto]],Val_Min_CO2[Variável],0),2)</f>
        <v>0</v>
      </c>
      <c r="M22">
        <f>INDEX(Val_min_Custo[],MATCH(Silo_Porto[[#This Row],[Variaveis Decisão Transporte Silo-Porto]],Val_min_Custo[Variável],0),2)</f>
        <v>0</v>
      </c>
      <c r="N22">
        <f>INDEX(ITERAC3[],MATCH(Silo_Porto[[#This Row],[Variaveis Decisão Transporte Silo-Porto]],ITERAC3[Variável],0),2)</f>
        <v>0</v>
      </c>
      <c r="O22">
        <f>INDEX(ITERAC6[],MATCH(Silo_Porto[[#This Row],[Variaveis Decisão Transporte Silo-Porto]],ITERAC6[Variável],0),2)</f>
        <v>0</v>
      </c>
      <c r="P22">
        <v>1.1200000000000001</v>
      </c>
      <c r="Q22">
        <v>1110</v>
      </c>
      <c r="R22" t="str">
        <f>Silo_Porto[[#This Row],[Estado Silo]]&amp;Silo_Porto[[#This Row],[Estado Porto]]</f>
        <v>MTSP</v>
      </c>
      <c r="S22" s="7">
        <f>Silo_Porto[[#This Row],[ICMS]]*Silo_Porto[[#This Row],[Coluna1]]</f>
        <v>1243.2</v>
      </c>
    </row>
    <row r="23" spans="1:19" x14ac:dyDescent="0.25">
      <c r="A23" t="s">
        <v>641</v>
      </c>
      <c r="B23" t="s">
        <v>1685</v>
      </c>
      <c r="C23" t="str">
        <f>INDEX(Produtor_Silo[],MATCH(Silo_Porto[[#This Row],[Localidade Silo]],Produtor_Silo[destino],0),3)</f>
        <v>PATOS DE MINAS-MG</v>
      </c>
      <c r="D23">
        <v>12412541.9</v>
      </c>
      <c r="E23">
        <v>1</v>
      </c>
      <c r="F23" s="7">
        <v>767.30899999999997</v>
      </c>
      <c r="G23" t="s">
        <v>720</v>
      </c>
      <c r="H23" s="10">
        <v>2.63E-4</v>
      </c>
      <c r="I23" s="10">
        <v>0.6</v>
      </c>
      <c r="J23" t="s">
        <v>737</v>
      </c>
      <c r="K23" t="s">
        <v>954</v>
      </c>
      <c r="L23">
        <f>INDEX(Val_Min_CO2[],MATCH(Silo_Porto[[#This Row],[Variaveis Decisão Transporte Silo-Porto]],Val_Min_CO2[Variável],0),2)</f>
        <v>0</v>
      </c>
      <c r="M23">
        <f>INDEX(Val_min_Custo[],MATCH(Silo_Porto[[#This Row],[Variaveis Decisão Transporte Silo-Porto]],Val_min_Custo[Variável],0),2)</f>
        <v>0</v>
      </c>
      <c r="N23">
        <f>INDEX(ITERAC3[],MATCH(Silo_Porto[[#This Row],[Variaveis Decisão Transporte Silo-Porto]],ITERAC3[Variável],0),2)</f>
        <v>0</v>
      </c>
      <c r="O23">
        <f>INDEX(ITERAC6[],MATCH(Silo_Porto[[#This Row],[Variaveis Decisão Transporte Silo-Porto]],ITERAC6[Variável],0),2)</f>
        <v>0</v>
      </c>
      <c r="P23">
        <v>1.1200000000000001</v>
      </c>
      <c r="Q23">
        <v>1110</v>
      </c>
      <c r="R23" t="str">
        <f>Silo_Porto[[#This Row],[Estado Silo]]&amp;Silo_Porto[[#This Row],[Estado Porto]]</f>
        <v>MGSP</v>
      </c>
      <c r="S23" s="7">
        <f>Silo_Porto[[#This Row],[ICMS]]*Silo_Porto[[#This Row],[Coluna1]]</f>
        <v>1243.2</v>
      </c>
    </row>
    <row r="24" spans="1:19" x14ac:dyDescent="0.25">
      <c r="A24" t="s">
        <v>642</v>
      </c>
      <c r="B24" t="s">
        <v>1685</v>
      </c>
      <c r="C24" t="str">
        <f>INDEX(Produtor_Silo[],MATCH(Silo_Porto[[#This Row],[Localidade Silo]],Produtor_Silo[destino],0),3)</f>
        <v>PATOS DE MINAS-MG</v>
      </c>
      <c r="D24">
        <v>12412541.9</v>
      </c>
      <c r="E24">
        <v>1</v>
      </c>
      <c r="F24" s="7">
        <v>757.20299999999997</v>
      </c>
      <c r="G24" t="s">
        <v>720</v>
      </c>
      <c r="H24" s="10">
        <v>2.63E-4</v>
      </c>
      <c r="I24" s="10">
        <v>0.6</v>
      </c>
      <c r="J24" t="s">
        <v>737</v>
      </c>
      <c r="K24" t="s">
        <v>962</v>
      </c>
      <c r="L24">
        <f>INDEX(Val_Min_CO2[],MATCH(Silo_Porto[[#This Row],[Variaveis Decisão Transporte Silo-Porto]],Val_Min_CO2[Variável],0),2)</f>
        <v>0</v>
      </c>
      <c r="M24">
        <f>INDEX(Val_min_Custo[],MATCH(Silo_Porto[[#This Row],[Variaveis Decisão Transporte Silo-Porto]],Val_min_Custo[Variável],0),2)</f>
        <v>0</v>
      </c>
      <c r="N24">
        <f>INDEX(ITERAC3[],MATCH(Silo_Porto[[#This Row],[Variaveis Decisão Transporte Silo-Porto]],ITERAC3[Variável],0),2)</f>
        <v>465248</v>
      </c>
      <c r="O24">
        <f>INDEX(ITERAC6[],MATCH(Silo_Porto[[#This Row],[Variaveis Decisão Transporte Silo-Porto]],ITERAC6[Variável],0),2)</f>
        <v>465248</v>
      </c>
      <c r="P24">
        <v>1.1200000000000001</v>
      </c>
      <c r="Q24">
        <v>1110</v>
      </c>
      <c r="R24" t="str">
        <f>Silo_Porto[[#This Row],[Estado Silo]]&amp;Silo_Porto[[#This Row],[Estado Porto]]</f>
        <v>MGSP</v>
      </c>
      <c r="S24" s="7">
        <f>Silo_Porto[[#This Row],[ICMS]]*Silo_Porto[[#This Row],[Coluna1]]</f>
        <v>1243.2</v>
      </c>
    </row>
    <row r="25" spans="1:19" x14ac:dyDescent="0.25">
      <c r="A25" t="s">
        <v>643</v>
      </c>
      <c r="B25" t="s">
        <v>1685</v>
      </c>
      <c r="C25" t="str">
        <f>INDEX(Produtor_Silo[],MATCH(Silo_Porto[[#This Row],[Localidade Silo]],Produtor_Silo[destino],0),3)</f>
        <v>PATOS DE MINAS-MG</v>
      </c>
      <c r="D25">
        <v>12412541.9</v>
      </c>
      <c r="E25">
        <v>1</v>
      </c>
      <c r="F25" s="7">
        <v>794.84699999999998</v>
      </c>
      <c r="G25" t="s">
        <v>720</v>
      </c>
      <c r="H25" s="10">
        <v>2.63E-4</v>
      </c>
      <c r="I25" s="10">
        <v>0.6</v>
      </c>
      <c r="J25" t="s">
        <v>737</v>
      </c>
      <c r="K25" t="s">
        <v>970</v>
      </c>
      <c r="L25">
        <f>INDEX(Val_Min_CO2[],MATCH(Silo_Porto[[#This Row],[Variaveis Decisão Transporte Silo-Porto]],Val_Min_CO2[Variável],0),2)</f>
        <v>0</v>
      </c>
      <c r="M25">
        <f>INDEX(Val_min_Custo[],MATCH(Silo_Porto[[#This Row],[Variaveis Decisão Transporte Silo-Porto]],Val_min_Custo[Variável],0),2)</f>
        <v>0</v>
      </c>
      <c r="N25">
        <f>INDEX(ITERAC3[],MATCH(Silo_Porto[[#This Row],[Variaveis Decisão Transporte Silo-Porto]],ITERAC3[Variável],0),2)</f>
        <v>0</v>
      </c>
      <c r="O25">
        <f>INDEX(ITERAC6[],MATCH(Silo_Porto[[#This Row],[Variaveis Decisão Transporte Silo-Porto]],ITERAC6[Variável],0),2)</f>
        <v>0</v>
      </c>
      <c r="P25">
        <v>1.1200000000000001</v>
      </c>
      <c r="Q25">
        <v>1110</v>
      </c>
      <c r="R25" t="str">
        <f>Silo_Porto[[#This Row],[Estado Silo]]&amp;Silo_Porto[[#This Row],[Estado Porto]]</f>
        <v>MGSP</v>
      </c>
      <c r="S25" s="7">
        <f>Silo_Porto[[#This Row],[ICMS]]*Silo_Porto[[#This Row],[Coluna1]]</f>
        <v>1243.2</v>
      </c>
    </row>
    <row r="26" spans="1:19" x14ac:dyDescent="0.25">
      <c r="A26" t="s">
        <v>632</v>
      </c>
      <c r="B26" t="s">
        <v>1685</v>
      </c>
      <c r="C26" t="str">
        <f>INDEX(Produtor_Silo[],MATCH(Silo_Porto[[#This Row],[Localidade Silo]],Produtor_Silo[destino],0),3)</f>
        <v>RIO VERDE-GO</v>
      </c>
      <c r="D26">
        <v>12412541.9</v>
      </c>
      <c r="E26">
        <v>1</v>
      </c>
      <c r="F26" s="7">
        <v>995.60199999999998</v>
      </c>
      <c r="G26" t="s">
        <v>718</v>
      </c>
      <c r="H26" s="10">
        <v>2.63E-4</v>
      </c>
      <c r="I26" s="10">
        <v>0.6</v>
      </c>
      <c r="J26" t="s">
        <v>737</v>
      </c>
      <c r="K26" t="s">
        <v>978</v>
      </c>
      <c r="L26">
        <f>INDEX(Val_Min_CO2[],MATCH(Silo_Porto[[#This Row],[Variaveis Decisão Transporte Silo-Porto]],Val_Min_CO2[Variável],0),2)</f>
        <v>0</v>
      </c>
      <c r="M26">
        <f>INDEX(Val_min_Custo[],MATCH(Silo_Porto[[#This Row],[Variaveis Decisão Transporte Silo-Porto]],Val_min_Custo[Variável],0),2)</f>
        <v>0</v>
      </c>
      <c r="N26">
        <f>INDEX(ITERAC3[],MATCH(Silo_Porto[[#This Row],[Variaveis Decisão Transporte Silo-Porto]],ITERAC3[Variável],0),2)</f>
        <v>52352.5</v>
      </c>
      <c r="O26">
        <f>INDEX(ITERAC6[],MATCH(Silo_Porto[[#This Row],[Variaveis Decisão Transporte Silo-Porto]],ITERAC6[Variável],0),2)</f>
        <v>554611</v>
      </c>
      <c r="P26">
        <v>1.1200000000000001</v>
      </c>
      <c r="Q26">
        <v>1110</v>
      </c>
      <c r="R26" t="str">
        <f>Silo_Porto[[#This Row],[Estado Silo]]&amp;Silo_Porto[[#This Row],[Estado Porto]]</f>
        <v>GOSP</v>
      </c>
      <c r="S26" s="7">
        <f>Silo_Porto[[#This Row],[ICMS]]*Silo_Porto[[#This Row],[Coluna1]]</f>
        <v>1243.2</v>
      </c>
    </row>
    <row r="27" spans="1:19" x14ac:dyDescent="0.25">
      <c r="A27" t="s">
        <v>633</v>
      </c>
      <c r="B27" t="s">
        <v>1685</v>
      </c>
      <c r="C27" t="str">
        <f>INDEX(Produtor_Silo[],MATCH(Silo_Porto[[#This Row],[Localidade Silo]],Produtor_Silo[destino],0),3)</f>
        <v>RIO VERDE-GO</v>
      </c>
      <c r="D27">
        <v>12412541.9</v>
      </c>
      <c r="E27">
        <v>1</v>
      </c>
      <c r="F27" s="7">
        <v>995.09400000000005</v>
      </c>
      <c r="G27" t="s">
        <v>718</v>
      </c>
      <c r="H27" s="10">
        <v>2.63E-4</v>
      </c>
      <c r="I27" s="10">
        <v>0.6</v>
      </c>
      <c r="J27" t="s">
        <v>737</v>
      </c>
      <c r="K27" t="s">
        <v>986</v>
      </c>
      <c r="L27">
        <f>INDEX(Val_Min_CO2[],MATCH(Silo_Porto[[#This Row],[Variaveis Decisão Transporte Silo-Porto]],Val_Min_CO2[Variável],0),2)</f>
        <v>0</v>
      </c>
      <c r="M27">
        <f>INDEX(Val_min_Custo[],MATCH(Silo_Porto[[#This Row],[Variaveis Decisão Transporte Silo-Porto]],Val_min_Custo[Variável],0),2)</f>
        <v>0</v>
      </c>
      <c r="N27">
        <f>INDEX(ITERAC3[],MATCH(Silo_Porto[[#This Row],[Variaveis Decisão Transporte Silo-Porto]],ITERAC3[Variável],0),2)</f>
        <v>0</v>
      </c>
      <c r="O27">
        <f>INDEX(ITERAC6[],MATCH(Silo_Porto[[#This Row],[Variaveis Decisão Transporte Silo-Porto]],ITERAC6[Variável],0),2)</f>
        <v>0</v>
      </c>
      <c r="P27">
        <v>1.1200000000000001</v>
      </c>
      <c r="Q27">
        <v>1110</v>
      </c>
      <c r="R27" t="str">
        <f>Silo_Porto[[#This Row],[Estado Silo]]&amp;Silo_Porto[[#This Row],[Estado Porto]]</f>
        <v>GOSP</v>
      </c>
      <c r="S27" s="7">
        <f>Silo_Porto[[#This Row],[ICMS]]*Silo_Porto[[#This Row],[Coluna1]]</f>
        <v>1243.2</v>
      </c>
    </row>
    <row r="28" spans="1:19" x14ac:dyDescent="0.25">
      <c r="A28" t="s">
        <v>634</v>
      </c>
      <c r="B28" t="s">
        <v>1685</v>
      </c>
      <c r="C28" t="str">
        <f>INDEX(Produtor_Silo[],MATCH(Silo_Porto[[#This Row],[Localidade Silo]],Produtor_Silo[destino],0),3)</f>
        <v>RIO VERDE-GO</v>
      </c>
      <c r="D28">
        <v>12412541.9</v>
      </c>
      <c r="E28">
        <v>1</v>
      </c>
      <c r="F28" s="7">
        <v>1076.393</v>
      </c>
      <c r="G28" t="s">
        <v>718</v>
      </c>
      <c r="H28" s="10">
        <v>2.63E-4</v>
      </c>
      <c r="I28" s="10">
        <v>0.6</v>
      </c>
      <c r="J28" t="s">
        <v>737</v>
      </c>
      <c r="K28" t="s">
        <v>994</v>
      </c>
      <c r="L28">
        <f>INDEX(Val_Min_CO2[],MATCH(Silo_Porto[[#This Row],[Variaveis Decisão Transporte Silo-Porto]],Val_Min_CO2[Variável],0),2)</f>
        <v>0</v>
      </c>
      <c r="M28">
        <f>INDEX(Val_min_Custo[],MATCH(Silo_Porto[[#This Row],[Variaveis Decisão Transporte Silo-Porto]],Val_min_Custo[Variável],0),2)</f>
        <v>0</v>
      </c>
      <c r="N28">
        <f>INDEX(ITERAC3[],MATCH(Silo_Porto[[#This Row],[Variaveis Decisão Transporte Silo-Porto]],ITERAC3[Variável],0),2)</f>
        <v>0</v>
      </c>
      <c r="O28">
        <f>INDEX(ITERAC6[],MATCH(Silo_Porto[[#This Row],[Variaveis Decisão Transporte Silo-Porto]],ITERAC6[Variável],0),2)</f>
        <v>0</v>
      </c>
      <c r="P28">
        <v>1.1200000000000001</v>
      </c>
      <c r="Q28">
        <v>1110</v>
      </c>
      <c r="R28" t="str">
        <f>Silo_Porto[[#This Row],[Estado Silo]]&amp;Silo_Porto[[#This Row],[Estado Porto]]</f>
        <v>GOSP</v>
      </c>
      <c r="S28" s="7">
        <f>Silo_Porto[[#This Row],[ICMS]]*Silo_Porto[[#This Row],[Coluna1]]</f>
        <v>1243.2</v>
      </c>
    </row>
    <row r="29" spans="1:19" x14ac:dyDescent="0.25">
      <c r="A29" t="s">
        <v>626</v>
      </c>
      <c r="B29" t="s">
        <v>1685</v>
      </c>
      <c r="C29" t="str">
        <f>INDEX(Produtor_Silo[],MATCH(Silo_Porto[[#This Row],[Localidade Silo]],Produtor_Silo[destino],0),3)</f>
        <v>SORRISO-MT</v>
      </c>
      <c r="D29">
        <v>12412541.9</v>
      </c>
      <c r="E29">
        <v>1</v>
      </c>
      <c r="F29" s="7">
        <v>2006.501</v>
      </c>
      <c r="G29" t="s">
        <v>705</v>
      </c>
      <c r="H29" s="10">
        <v>2.63E-4</v>
      </c>
      <c r="I29" s="10">
        <v>0.6</v>
      </c>
      <c r="J29" t="s">
        <v>737</v>
      </c>
      <c r="K29" t="s">
        <v>1002</v>
      </c>
      <c r="L29">
        <f>INDEX(Val_Min_CO2[],MATCH(Silo_Porto[[#This Row],[Variaveis Decisão Transporte Silo-Porto]],Val_Min_CO2[Variável],0),2)</f>
        <v>0</v>
      </c>
      <c r="M29">
        <f>INDEX(Val_min_Custo[],MATCH(Silo_Porto[[#This Row],[Variaveis Decisão Transporte Silo-Porto]],Val_min_Custo[Variável],0),2)</f>
        <v>0</v>
      </c>
      <c r="N29">
        <f>INDEX(ITERAC3[],MATCH(Silo_Porto[[#This Row],[Variaveis Decisão Transporte Silo-Porto]],ITERAC3[Variável],0),2)</f>
        <v>0</v>
      </c>
      <c r="O29">
        <f>INDEX(ITERAC6[],MATCH(Silo_Porto[[#This Row],[Variaveis Decisão Transporte Silo-Porto]],ITERAC6[Variável],0),2)</f>
        <v>0</v>
      </c>
      <c r="P29">
        <v>1.1200000000000001</v>
      </c>
      <c r="Q29">
        <v>1110</v>
      </c>
      <c r="R29" t="str">
        <f>Silo_Porto[[#This Row],[Estado Silo]]&amp;Silo_Porto[[#This Row],[Estado Porto]]</f>
        <v>MTSP</v>
      </c>
      <c r="S29" s="7">
        <f>Silo_Porto[[#This Row],[ICMS]]*Silo_Porto[[#This Row],[Coluna1]]</f>
        <v>1243.2</v>
      </c>
    </row>
    <row r="30" spans="1:19" x14ac:dyDescent="0.25">
      <c r="A30" t="s">
        <v>627</v>
      </c>
      <c r="B30" t="s">
        <v>1685</v>
      </c>
      <c r="C30" t="str">
        <f>INDEX(Produtor_Silo[],MATCH(Silo_Porto[[#This Row],[Localidade Silo]],Produtor_Silo[destino],0),3)</f>
        <v>SORRISO-MT</v>
      </c>
      <c r="D30">
        <v>12412541.9</v>
      </c>
      <c r="E30">
        <v>1</v>
      </c>
      <c r="F30" s="7">
        <v>1978.0419999999999</v>
      </c>
      <c r="G30" t="s">
        <v>705</v>
      </c>
      <c r="H30" s="10">
        <v>2.63E-4</v>
      </c>
      <c r="I30" s="10">
        <v>0.6</v>
      </c>
      <c r="J30" t="s">
        <v>737</v>
      </c>
      <c r="K30" t="s">
        <v>1010</v>
      </c>
      <c r="L30">
        <f>INDEX(Val_Min_CO2[],MATCH(Silo_Porto[[#This Row],[Variaveis Decisão Transporte Silo-Porto]],Val_Min_CO2[Variável],0),2)</f>
        <v>0</v>
      </c>
      <c r="M30">
        <f>INDEX(Val_min_Custo[],MATCH(Silo_Porto[[#This Row],[Variaveis Decisão Transporte Silo-Porto]],Val_min_Custo[Variável],0),2)</f>
        <v>0</v>
      </c>
      <c r="N30">
        <f>INDEX(ITERAC3[],MATCH(Silo_Porto[[#This Row],[Variaveis Decisão Transporte Silo-Porto]],ITERAC3[Variável],0),2)</f>
        <v>0</v>
      </c>
      <c r="O30">
        <f>INDEX(ITERAC6[],MATCH(Silo_Porto[[#This Row],[Variaveis Decisão Transporte Silo-Porto]],ITERAC6[Variável],0),2)</f>
        <v>0</v>
      </c>
      <c r="P30">
        <v>1.1200000000000001</v>
      </c>
      <c r="Q30">
        <v>1110</v>
      </c>
      <c r="R30" t="str">
        <f>Silo_Porto[[#This Row],[Estado Silo]]&amp;Silo_Porto[[#This Row],[Estado Porto]]</f>
        <v>MTSP</v>
      </c>
      <c r="S30" s="7">
        <f>Silo_Porto[[#This Row],[ICMS]]*Silo_Porto[[#This Row],[Coluna1]]</f>
        <v>1243.2</v>
      </c>
    </row>
    <row r="31" spans="1:19" x14ac:dyDescent="0.25">
      <c r="A31" t="s">
        <v>628</v>
      </c>
      <c r="B31" t="s">
        <v>1685</v>
      </c>
      <c r="C31" t="str">
        <f>INDEX(Produtor_Silo[],MATCH(Silo_Porto[[#This Row],[Localidade Silo]],Produtor_Silo[destino],0),3)</f>
        <v>SORRISO-MT</v>
      </c>
      <c r="D31">
        <v>12412541.9</v>
      </c>
      <c r="E31">
        <v>1</v>
      </c>
      <c r="F31" s="7">
        <v>2008.1869999999999</v>
      </c>
      <c r="G31" t="s">
        <v>705</v>
      </c>
      <c r="H31" s="10">
        <v>2.63E-4</v>
      </c>
      <c r="I31" s="10">
        <v>0.6</v>
      </c>
      <c r="J31" t="s">
        <v>737</v>
      </c>
      <c r="K31" t="s">
        <v>1018</v>
      </c>
      <c r="L31">
        <f>INDEX(Val_Min_CO2[],MATCH(Silo_Porto[[#This Row],[Variaveis Decisão Transporte Silo-Porto]],Val_Min_CO2[Variável],0),2)</f>
        <v>0</v>
      </c>
      <c r="M31">
        <f>INDEX(Val_min_Custo[],MATCH(Silo_Porto[[#This Row],[Variaveis Decisão Transporte Silo-Porto]],Val_min_Custo[Variável],0),2)</f>
        <v>0</v>
      </c>
      <c r="N31">
        <f>INDEX(ITERAC3[],MATCH(Silo_Porto[[#This Row],[Variaveis Decisão Transporte Silo-Porto]],ITERAC3[Variável],0),2)</f>
        <v>0</v>
      </c>
      <c r="O31">
        <f>INDEX(ITERAC6[],MATCH(Silo_Porto[[#This Row],[Variaveis Decisão Transporte Silo-Porto]],ITERAC6[Variável],0),2)</f>
        <v>0</v>
      </c>
      <c r="P31">
        <v>1.1200000000000001</v>
      </c>
      <c r="Q31">
        <v>1110</v>
      </c>
      <c r="R31" t="str">
        <f>Silo_Porto[[#This Row],[Estado Silo]]&amp;Silo_Porto[[#This Row],[Estado Porto]]</f>
        <v>MTSP</v>
      </c>
      <c r="S31" s="7">
        <f>Silo_Porto[[#This Row],[ICMS]]*Silo_Porto[[#This Row],[Coluna1]]</f>
        <v>1243.2</v>
      </c>
    </row>
    <row r="32" spans="1:19" x14ac:dyDescent="0.25">
      <c r="A32" t="s">
        <v>650</v>
      </c>
      <c r="B32" t="s">
        <v>1685</v>
      </c>
      <c r="C32" t="str">
        <f>INDEX(Produtor_Silo[],MATCH(Silo_Porto[[#This Row],[Localidade Silo]],Produtor_Silo[destino],0),3)</f>
        <v>TOLEDO-PR</v>
      </c>
      <c r="D32">
        <v>12412541.9</v>
      </c>
      <c r="E32">
        <v>1</v>
      </c>
      <c r="F32" s="7">
        <v>1012.123</v>
      </c>
      <c r="G32" t="s">
        <v>712</v>
      </c>
      <c r="H32" s="10">
        <v>2.05E-4</v>
      </c>
      <c r="I32" s="10">
        <v>1</v>
      </c>
      <c r="J32" t="s">
        <v>737</v>
      </c>
      <c r="K32" t="s">
        <v>1026</v>
      </c>
      <c r="L32">
        <f>INDEX(Val_Min_CO2[],MATCH(Silo_Porto[[#This Row],[Variaveis Decisão Transporte Silo-Porto]],Val_Min_CO2[Variável],0),2)</f>
        <v>0</v>
      </c>
      <c r="M32">
        <f>INDEX(Val_min_Custo[],MATCH(Silo_Porto[[#This Row],[Variaveis Decisão Transporte Silo-Porto]],Val_min_Custo[Variável],0),2)</f>
        <v>0</v>
      </c>
      <c r="N32">
        <f>INDEX(ITERAC3[],MATCH(Silo_Porto[[#This Row],[Variaveis Decisão Transporte Silo-Porto]],ITERAC3[Variável],0),2)</f>
        <v>0</v>
      </c>
      <c r="O32">
        <f>INDEX(ITERAC6[],MATCH(Silo_Porto[[#This Row],[Variaveis Decisão Transporte Silo-Porto]],ITERAC6[Variável],0),2)</f>
        <v>286918</v>
      </c>
      <c r="P32">
        <v>1.1200000000000001</v>
      </c>
      <c r="Q32">
        <v>1110</v>
      </c>
      <c r="R32" t="str">
        <f>Silo_Porto[[#This Row],[Estado Silo]]&amp;Silo_Porto[[#This Row],[Estado Porto]]</f>
        <v>PRSP</v>
      </c>
      <c r="S32" s="7">
        <f>Silo_Porto[[#This Row],[ICMS]]*Silo_Porto[[#This Row],[Coluna1]]</f>
        <v>1243.2</v>
      </c>
    </row>
    <row r="33" spans="1:19" x14ac:dyDescent="0.25">
      <c r="A33" t="s">
        <v>651</v>
      </c>
      <c r="B33" t="s">
        <v>1685</v>
      </c>
      <c r="C33" t="str">
        <f>INDEX(Produtor_Silo[],MATCH(Silo_Porto[[#This Row],[Localidade Silo]],Produtor_Silo[destino],0),3)</f>
        <v>TOLEDO-PR</v>
      </c>
      <c r="D33">
        <v>12412541.9</v>
      </c>
      <c r="E33">
        <v>1</v>
      </c>
      <c r="F33" s="7">
        <v>1003.509</v>
      </c>
      <c r="G33" t="s">
        <v>712</v>
      </c>
      <c r="H33" s="10">
        <v>2.05E-4</v>
      </c>
      <c r="I33" s="10">
        <v>1</v>
      </c>
      <c r="J33" t="s">
        <v>737</v>
      </c>
      <c r="K33" t="s">
        <v>1034</v>
      </c>
      <c r="L33">
        <f>INDEX(Val_Min_CO2[],MATCH(Silo_Porto[[#This Row],[Variaveis Decisão Transporte Silo-Porto]],Val_Min_CO2[Variável],0),2)</f>
        <v>0</v>
      </c>
      <c r="M33">
        <f>INDEX(Val_min_Custo[],MATCH(Silo_Porto[[#This Row],[Variaveis Decisão Transporte Silo-Porto]],Val_min_Custo[Variável],0),2)</f>
        <v>0</v>
      </c>
      <c r="N33">
        <f>INDEX(ITERAC3[],MATCH(Silo_Porto[[#This Row],[Variaveis Decisão Transporte Silo-Porto]],ITERAC3[Variável],0),2)</f>
        <v>0</v>
      </c>
      <c r="O33">
        <f>INDEX(ITERAC6[],MATCH(Silo_Porto[[#This Row],[Variaveis Decisão Transporte Silo-Porto]],ITERAC6[Variável],0),2)</f>
        <v>201299.5</v>
      </c>
      <c r="P33">
        <v>1.1200000000000001</v>
      </c>
      <c r="Q33">
        <v>1110</v>
      </c>
      <c r="R33" t="str">
        <f>Silo_Porto[[#This Row],[Estado Silo]]&amp;Silo_Porto[[#This Row],[Estado Porto]]</f>
        <v>PRSP</v>
      </c>
      <c r="S33" s="7">
        <f>Silo_Porto[[#This Row],[ICMS]]*Silo_Porto[[#This Row],[Coluna1]]</f>
        <v>1243.2</v>
      </c>
    </row>
    <row r="34" spans="1:19" x14ac:dyDescent="0.25">
      <c r="A34" t="s">
        <v>652</v>
      </c>
      <c r="B34" t="s">
        <v>1685</v>
      </c>
      <c r="C34" t="str">
        <f>INDEX(Produtor_Silo[],MATCH(Silo_Porto[[#This Row],[Localidade Silo]],Produtor_Silo[destino],0),3)</f>
        <v>TOLEDO-PR</v>
      </c>
      <c r="D34">
        <v>12412541.9</v>
      </c>
      <c r="E34">
        <v>1</v>
      </c>
      <c r="F34" s="7">
        <v>1012.4690000000001</v>
      </c>
      <c r="G34" t="s">
        <v>712</v>
      </c>
      <c r="H34" s="10">
        <v>2.05E-4</v>
      </c>
      <c r="I34" s="10">
        <v>1</v>
      </c>
      <c r="J34" t="s">
        <v>737</v>
      </c>
      <c r="K34" t="s">
        <v>1042</v>
      </c>
      <c r="L34">
        <f>INDEX(Val_Min_CO2[],MATCH(Silo_Porto[[#This Row],[Variaveis Decisão Transporte Silo-Porto]],Val_Min_CO2[Variável],0),2)</f>
        <v>0</v>
      </c>
      <c r="M34">
        <f>INDEX(Val_min_Custo[],MATCH(Silo_Porto[[#This Row],[Variaveis Decisão Transporte Silo-Porto]],Val_min_Custo[Variável],0),2)</f>
        <v>0</v>
      </c>
      <c r="N34">
        <f>INDEX(ITERAC3[],MATCH(Silo_Porto[[#This Row],[Variaveis Decisão Transporte Silo-Porto]],ITERAC3[Variável],0),2)</f>
        <v>0</v>
      </c>
      <c r="O34">
        <f>INDEX(ITERAC6[],MATCH(Silo_Porto[[#This Row],[Variaveis Decisão Transporte Silo-Porto]],ITERAC6[Variável],0),2)</f>
        <v>0</v>
      </c>
      <c r="P34">
        <v>1.1200000000000001</v>
      </c>
      <c r="Q34">
        <v>1110</v>
      </c>
      <c r="R34" t="str">
        <f>Silo_Porto[[#This Row],[Estado Silo]]&amp;Silo_Porto[[#This Row],[Estado Porto]]</f>
        <v>PRSP</v>
      </c>
      <c r="S34" s="7">
        <f>Silo_Porto[[#This Row],[ICMS]]*Silo_Porto[[#This Row],[Coluna1]]</f>
        <v>1243.2</v>
      </c>
    </row>
    <row r="35" spans="1:19" x14ac:dyDescent="0.25">
      <c r="A35" t="s">
        <v>644</v>
      </c>
      <c r="B35" t="s">
        <v>1685</v>
      </c>
      <c r="C35" t="str">
        <f>INDEX(Produtor_Silo[],MATCH(Silo_Porto[[#This Row],[Localidade Silo]],Produtor_Silo[destino],0),3)</f>
        <v>UBERLÂNDIA-MG</v>
      </c>
      <c r="D35">
        <v>12412541.9</v>
      </c>
      <c r="E35">
        <v>1</v>
      </c>
      <c r="F35" s="7">
        <v>672.48</v>
      </c>
      <c r="G35" t="s">
        <v>720</v>
      </c>
      <c r="H35" s="10">
        <v>2.63E-4</v>
      </c>
      <c r="I35" s="10">
        <v>0.6</v>
      </c>
      <c r="J35" t="s">
        <v>737</v>
      </c>
      <c r="K35" t="s">
        <v>1050</v>
      </c>
      <c r="L35">
        <f>INDEX(Val_Min_CO2[],MATCH(Silo_Porto[[#This Row],[Variaveis Decisão Transporte Silo-Porto]],Val_Min_CO2[Variável],0),2)</f>
        <v>0</v>
      </c>
      <c r="M35">
        <f>INDEX(Val_min_Custo[],MATCH(Silo_Porto[[#This Row],[Variaveis Decisão Transporte Silo-Porto]],Val_min_Custo[Variável],0),2)</f>
        <v>0</v>
      </c>
      <c r="N35">
        <f>INDEX(ITERAC3[],MATCH(Silo_Porto[[#This Row],[Variaveis Decisão Transporte Silo-Porto]],ITERAC3[Variável],0),2)</f>
        <v>0</v>
      </c>
      <c r="O35">
        <f>INDEX(ITERAC6[],MATCH(Silo_Porto[[#This Row],[Variaveis Decisão Transporte Silo-Porto]],ITERAC6[Variável],0),2)</f>
        <v>0</v>
      </c>
      <c r="P35">
        <v>1.1200000000000001</v>
      </c>
      <c r="Q35">
        <v>1110</v>
      </c>
      <c r="R35" t="str">
        <f>Silo_Porto[[#This Row],[Estado Silo]]&amp;Silo_Porto[[#This Row],[Estado Porto]]</f>
        <v>MGSP</v>
      </c>
      <c r="S35" s="7">
        <f>Silo_Porto[[#This Row],[ICMS]]*Silo_Porto[[#This Row],[Coluna1]]</f>
        <v>1243.2</v>
      </c>
    </row>
    <row r="36" spans="1:19" x14ac:dyDescent="0.25">
      <c r="A36" t="s">
        <v>645</v>
      </c>
      <c r="B36" t="s">
        <v>1685</v>
      </c>
      <c r="C36" t="str">
        <f>INDEX(Produtor_Silo[],MATCH(Silo_Porto[[#This Row],[Localidade Silo]],Produtor_Silo[destino],0),3)</f>
        <v>UBERLÂNDIA-MG</v>
      </c>
      <c r="D36">
        <v>12412541.9</v>
      </c>
      <c r="E36">
        <v>1</v>
      </c>
      <c r="F36" s="7">
        <v>672.08699999999999</v>
      </c>
      <c r="G36" t="s">
        <v>720</v>
      </c>
      <c r="H36" s="10">
        <v>2.63E-4</v>
      </c>
      <c r="I36" s="10">
        <v>0.6</v>
      </c>
      <c r="J36" t="s">
        <v>737</v>
      </c>
      <c r="K36" t="s">
        <v>1058</v>
      </c>
      <c r="L36">
        <f>INDEX(Val_Min_CO2[],MATCH(Silo_Porto[[#This Row],[Variaveis Decisão Transporte Silo-Porto]],Val_Min_CO2[Variável],0),2)</f>
        <v>0</v>
      </c>
      <c r="M36">
        <f>INDEX(Val_min_Custo[],MATCH(Silo_Porto[[#This Row],[Variaveis Decisão Transporte Silo-Porto]],Val_min_Custo[Variável],0),2)</f>
        <v>0</v>
      </c>
      <c r="N36">
        <f>INDEX(ITERAC3[],MATCH(Silo_Porto[[#This Row],[Variaveis Decisão Transporte Silo-Porto]],ITERAC3[Variável],0),2)</f>
        <v>701568</v>
      </c>
      <c r="O36">
        <f>INDEX(ITERAC6[],MATCH(Silo_Porto[[#This Row],[Variaveis Decisão Transporte Silo-Porto]],ITERAC6[Variável],0),2)</f>
        <v>701568</v>
      </c>
      <c r="P36">
        <v>1.1200000000000001</v>
      </c>
      <c r="Q36">
        <v>1110</v>
      </c>
      <c r="R36" t="str">
        <f>Silo_Porto[[#This Row],[Estado Silo]]&amp;Silo_Porto[[#This Row],[Estado Porto]]</f>
        <v>MGSP</v>
      </c>
      <c r="S36" s="7">
        <f>Silo_Porto[[#This Row],[ICMS]]*Silo_Porto[[#This Row],[Coluna1]]</f>
        <v>1243.2</v>
      </c>
    </row>
    <row r="37" spans="1:19" x14ac:dyDescent="0.25">
      <c r="A37" t="s">
        <v>646</v>
      </c>
      <c r="B37" t="s">
        <v>1685</v>
      </c>
      <c r="C37" t="str">
        <f>INDEX(Produtor_Silo[],MATCH(Silo_Porto[[#This Row],[Localidade Silo]],Produtor_Silo[destino],0),3)</f>
        <v>UBERLÂNDIA-MG</v>
      </c>
      <c r="D37">
        <v>12412541.9</v>
      </c>
      <c r="E37">
        <v>1</v>
      </c>
      <c r="F37" s="7">
        <v>671.327</v>
      </c>
      <c r="G37" t="s">
        <v>720</v>
      </c>
      <c r="H37" s="10">
        <v>2.63E-4</v>
      </c>
      <c r="I37" s="10">
        <v>0.6</v>
      </c>
      <c r="J37" t="s">
        <v>737</v>
      </c>
      <c r="K37" t="s">
        <v>1066</v>
      </c>
      <c r="L37">
        <f>INDEX(Val_Min_CO2[],MATCH(Silo_Porto[[#This Row],[Variaveis Decisão Transporte Silo-Porto]],Val_Min_CO2[Variável],0),2)</f>
        <v>0</v>
      </c>
      <c r="M37">
        <f>INDEX(Val_min_Custo[],MATCH(Silo_Porto[[#This Row],[Variaveis Decisão Transporte Silo-Porto]],Val_min_Custo[Variável],0),2)</f>
        <v>0</v>
      </c>
      <c r="N37">
        <f>INDEX(ITERAC3[],MATCH(Silo_Porto[[#This Row],[Variaveis Decisão Transporte Silo-Porto]],ITERAC3[Variável],0),2)</f>
        <v>0</v>
      </c>
      <c r="O37">
        <f>INDEX(ITERAC6[],MATCH(Silo_Porto[[#This Row],[Variaveis Decisão Transporte Silo-Porto]],ITERAC6[Variável],0),2)</f>
        <v>0</v>
      </c>
      <c r="P37">
        <v>1.1200000000000001</v>
      </c>
      <c r="Q37">
        <v>1110</v>
      </c>
      <c r="R37" t="str">
        <f>Silo_Porto[[#This Row],[Estado Silo]]&amp;Silo_Porto[[#This Row],[Estado Porto]]</f>
        <v>MGSP</v>
      </c>
      <c r="S37" s="7">
        <f>Silo_Porto[[#This Row],[ICMS]]*Silo_Porto[[#This Row],[Coluna1]]</f>
        <v>1243.2</v>
      </c>
    </row>
    <row r="38" spans="1:19" x14ac:dyDescent="0.25">
      <c r="A38" t="s">
        <v>617</v>
      </c>
      <c r="B38" t="s">
        <v>1686</v>
      </c>
      <c r="C38" t="str">
        <f>INDEX(Produtor_Silo[],MATCH(Silo_Porto[[#This Row],[Localidade Silo]],Produtor_Silo[destino],0),3)</f>
        <v>CAMPO NOVO DO PARECIS-MT</v>
      </c>
      <c r="D38">
        <v>1110912</v>
      </c>
      <c r="E38">
        <v>1</v>
      </c>
      <c r="F38" s="7">
        <v>2164.239</v>
      </c>
      <c r="G38" t="s">
        <v>705</v>
      </c>
      <c r="H38" s="10">
        <v>2.63E-4</v>
      </c>
      <c r="I38" s="10">
        <v>0.6</v>
      </c>
      <c r="J38" t="s">
        <v>1657</v>
      </c>
      <c r="K38" t="s">
        <v>788</v>
      </c>
      <c r="L38">
        <f>INDEX(Val_Min_CO2[],MATCH(Silo_Porto[[#This Row],[Variaveis Decisão Transporte Silo-Porto]],Val_Min_CO2[Variável],0),2)</f>
        <v>0</v>
      </c>
      <c r="M38">
        <f>INDEX(Val_min_Custo[],MATCH(Silo_Porto[[#This Row],[Variaveis Decisão Transporte Silo-Porto]],Val_min_Custo[Variável],0),2)</f>
        <v>0</v>
      </c>
      <c r="N38">
        <f>INDEX(ITERAC3[],MATCH(Silo_Porto[[#This Row],[Variaveis Decisão Transporte Silo-Porto]],ITERAC3[Variável],0),2)</f>
        <v>0</v>
      </c>
      <c r="O38">
        <f>INDEX(ITERAC6[],MATCH(Silo_Porto[[#This Row],[Variaveis Decisão Transporte Silo-Porto]],ITERAC6[Variável],0),2)</f>
        <v>0</v>
      </c>
      <c r="P38">
        <v>1.1200000000000001</v>
      </c>
      <c r="Q38">
        <v>1110</v>
      </c>
      <c r="R38" t="str">
        <f>Silo_Porto[[#This Row],[Estado Silo]]&amp;Silo_Porto[[#This Row],[Estado Porto]]</f>
        <v>MTSC</v>
      </c>
      <c r="S38" s="7">
        <f>Silo_Porto[[#This Row],[ICMS]]*Silo_Porto[[#This Row],[Coluna1]]</f>
        <v>1243.2</v>
      </c>
    </row>
    <row r="39" spans="1:19" x14ac:dyDescent="0.25">
      <c r="A39" t="s">
        <v>618</v>
      </c>
      <c r="B39" t="s">
        <v>1686</v>
      </c>
      <c r="C39" t="str">
        <f>INDEX(Produtor_Silo[],MATCH(Silo_Porto[[#This Row],[Localidade Silo]],Produtor_Silo[destino],0),3)</f>
        <v>CAMPO NOVO DO PARECIS-MT</v>
      </c>
      <c r="D39">
        <v>1110912</v>
      </c>
      <c r="E39">
        <v>1</v>
      </c>
      <c r="F39" s="7">
        <v>2238.7919999999999</v>
      </c>
      <c r="G39" t="s">
        <v>705</v>
      </c>
      <c r="H39" s="10">
        <v>2.63E-4</v>
      </c>
      <c r="I39" s="10">
        <v>0.6</v>
      </c>
      <c r="J39" t="s">
        <v>1657</v>
      </c>
      <c r="K39" t="s">
        <v>796</v>
      </c>
      <c r="L39">
        <f>INDEX(Val_Min_CO2[],MATCH(Silo_Porto[[#This Row],[Variaveis Decisão Transporte Silo-Porto]],Val_Min_CO2[Variável],0),2)</f>
        <v>0</v>
      </c>
      <c r="M39">
        <f>INDEX(Val_min_Custo[],MATCH(Silo_Porto[[#This Row],[Variaveis Decisão Transporte Silo-Porto]],Val_min_Custo[Variável],0),2)</f>
        <v>0</v>
      </c>
      <c r="N39">
        <f>INDEX(ITERAC3[],MATCH(Silo_Porto[[#This Row],[Variaveis Decisão Transporte Silo-Porto]],ITERAC3[Variável],0),2)</f>
        <v>0</v>
      </c>
      <c r="O39">
        <f>INDEX(ITERAC6[],MATCH(Silo_Porto[[#This Row],[Variaveis Decisão Transporte Silo-Porto]],ITERAC6[Variável],0),2)</f>
        <v>0</v>
      </c>
      <c r="P39">
        <v>1.1200000000000001</v>
      </c>
      <c r="Q39">
        <v>1110</v>
      </c>
      <c r="R39" t="str">
        <f>Silo_Porto[[#This Row],[Estado Silo]]&amp;Silo_Porto[[#This Row],[Estado Porto]]</f>
        <v>MTSC</v>
      </c>
      <c r="S39" s="7">
        <f>Silo_Porto[[#This Row],[ICMS]]*Silo_Porto[[#This Row],[Coluna1]]</f>
        <v>1243.2</v>
      </c>
    </row>
    <row r="40" spans="1:19" x14ac:dyDescent="0.25">
      <c r="A40" t="s">
        <v>619</v>
      </c>
      <c r="B40" t="s">
        <v>1686</v>
      </c>
      <c r="C40" t="str">
        <f>INDEX(Produtor_Silo[],MATCH(Silo_Porto[[#This Row],[Localidade Silo]],Produtor_Silo[destino],0),3)</f>
        <v>CAMPO NOVO DO PARECIS-MT</v>
      </c>
      <c r="D40">
        <v>1110912</v>
      </c>
      <c r="E40">
        <v>1</v>
      </c>
      <c r="F40" s="7">
        <v>2164.06</v>
      </c>
      <c r="G40" t="s">
        <v>705</v>
      </c>
      <c r="H40" s="10">
        <v>2.63E-4</v>
      </c>
      <c r="I40" s="10">
        <v>0.6</v>
      </c>
      <c r="J40" t="s">
        <v>1657</v>
      </c>
      <c r="K40" t="s">
        <v>804</v>
      </c>
      <c r="L40">
        <f>INDEX(Val_Min_CO2[],MATCH(Silo_Porto[[#This Row],[Variaveis Decisão Transporte Silo-Porto]],Val_Min_CO2[Variável],0),2)</f>
        <v>0</v>
      </c>
      <c r="M40">
        <f>INDEX(Val_min_Custo[],MATCH(Silo_Porto[[#This Row],[Variaveis Decisão Transporte Silo-Porto]],Val_min_Custo[Variável],0),2)</f>
        <v>0</v>
      </c>
      <c r="N40">
        <f>INDEX(ITERAC3[],MATCH(Silo_Porto[[#This Row],[Variaveis Decisão Transporte Silo-Porto]],ITERAC3[Variável],0),2)</f>
        <v>0</v>
      </c>
      <c r="O40">
        <f>INDEX(ITERAC6[],MATCH(Silo_Porto[[#This Row],[Variaveis Decisão Transporte Silo-Porto]],ITERAC6[Variável],0),2)</f>
        <v>0</v>
      </c>
      <c r="P40">
        <v>1.1200000000000001</v>
      </c>
      <c r="Q40">
        <v>1110</v>
      </c>
      <c r="R40" t="str">
        <f>Silo_Porto[[#This Row],[Estado Silo]]&amp;Silo_Porto[[#This Row],[Estado Porto]]</f>
        <v>MTSC</v>
      </c>
      <c r="S40" s="7">
        <f>Silo_Porto[[#This Row],[ICMS]]*Silo_Porto[[#This Row],[Coluna1]]</f>
        <v>1243.2</v>
      </c>
    </row>
    <row r="41" spans="1:19" x14ac:dyDescent="0.25">
      <c r="A41" t="s">
        <v>647</v>
      </c>
      <c r="B41" t="s">
        <v>1686</v>
      </c>
      <c r="C41" t="str">
        <f>INDEX(Produtor_Silo[],MATCH(Silo_Porto[[#This Row],[Localidade Silo]],Produtor_Silo[destino],0),3)</f>
        <v>CASCAVEL-PR</v>
      </c>
      <c r="D41">
        <v>1110912</v>
      </c>
      <c r="E41">
        <v>1</v>
      </c>
      <c r="F41" s="7">
        <v>661.58199999999999</v>
      </c>
      <c r="G41" t="s">
        <v>712</v>
      </c>
      <c r="H41" s="10">
        <v>2.05E-4</v>
      </c>
      <c r="I41" s="10">
        <v>1</v>
      </c>
      <c r="J41" t="s">
        <v>1657</v>
      </c>
      <c r="K41" t="s">
        <v>812</v>
      </c>
      <c r="L41">
        <f>INDEX(Val_Min_CO2[],MATCH(Silo_Porto[[#This Row],[Variaveis Decisão Transporte Silo-Porto]],Val_Min_CO2[Variável],0),2)</f>
        <v>0</v>
      </c>
      <c r="M41">
        <f>INDEX(Val_min_Custo[],MATCH(Silo_Porto[[#This Row],[Variaveis Decisão Transporte Silo-Porto]],Val_min_Custo[Variável],0),2)</f>
        <v>676796.4</v>
      </c>
      <c r="N41">
        <f>INDEX(ITERAC3[],MATCH(Silo_Porto[[#This Row],[Variaveis Decisão Transporte Silo-Porto]],ITERAC3[Variável],0),2)</f>
        <v>0</v>
      </c>
      <c r="O41">
        <f>INDEX(ITERAC6[],MATCH(Silo_Porto[[#This Row],[Variaveis Decisão Transporte Silo-Porto]],ITERAC6[Variável],0),2)</f>
        <v>0</v>
      </c>
      <c r="P41">
        <v>1.1200000000000001</v>
      </c>
      <c r="Q41">
        <v>1110</v>
      </c>
      <c r="R41" t="str">
        <f>Silo_Porto[[#This Row],[Estado Silo]]&amp;Silo_Porto[[#This Row],[Estado Porto]]</f>
        <v>PRSC</v>
      </c>
      <c r="S41" s="7">
        <f>Silo_Porto[[#This Row],[ICMS]]*Silo_Porto[[#This Row],[Coluna1]]</f>
        <v>1243.2</v>
      </c>
    </row>
    <row r="42" spans="1:19" x14ac:dyDescent="0.25">
      <c r="A42" t="s">
        <v>648</v>
      </c>
      <c r="B42" t="s">
        <v>1686</v>
      </c>
      <c r="C42" t="str">
        <f>INDEX(Produtor_Silo[],MATCH(Silo_Porto[[#This Row],[Localidade Silo]],Produtor_Silo[destino],0),3)</f>
        <v>CASCAVEL-PR</v>
      </c>
      <c r="D42">
        <v>1110912</v>
      </c>
      <c r="E42">
        <v>1</v>
      </c>
      <c r="F42" s="7">
        <v>660.173</v>
      </c>
      <c r="G42" t="s">
        <v>712</v>
      </c>
      <c r="H42" s="10">
        <v>2.05E-4</v>
      </c>
      <c r="I42" s="10">
        <v>1</v>
      </c>
      <c r="J42" t="s">
        <v>1657</v>
      </c>
      <c r="K42" t="s">
        <v>820</v>
      </c>
      <c r="L42">
        <f>INDEX(Val_Min_CO2[],MATCH(Silo_Porto[[#This Row],[Variaveis Decisão Transporte Silo-Porto]],Val_Min_CO2[Variável],0),2)</f>
        <v>0</v>
      </c>
      <c r="M42">
        <f>INDEX(Val_min_Custo[],MATCH(Silo_Porto[[#This Row],[Variaveis Decisão Transporte Silo-Porto]],Val_min_Custo[Variável],0),2)</f>
        <v>0</v>
      </c>
      <c r="N42">
        <f>INDEX(ITERAC3[],MATCH(Silo_Porto[[#This Row],[Variaveis Decisão Transporte Silo-Porto]],ITERAC3[Variável],0),2)</f>
        <v>0</v>
      </c>
      <c r="O42">
        <f>INDEX(ITERAC6[],MATCH(Silo_Porto[[#This Row],[Variaveis Decisão Transporte Silo-Porto]],ITERAC6[Variável],0),2)</f>
        <v>0</v>
      </c>
      <c r="P42">
        <v>1.1200000000000001</v>
      </c>
      <c r="Q42">
        <v>1110</v>
      </c>
      <c r="R42" t="str">
        <f>Silo_Porto[[#This Row],[Estado Silo]]&amp;Silo_Porto[[#This Row],[Estado Porto]]</f>
        <v>PRSC</v>
      </c>
      <c r="S42" s="7">
        <f>Silo_Porto[[#This Row],[ICMS]]*Silo_Porto[[#This Row],[Coluna1]]</f>
        <v>1243.2</v>
      </c>
    </row>
    <row r="43" spans="1:19" x14ac:dyDescent="0.25">
      <c r="A43" t="s">
        <v>649</v>
      </c>
      <c r="B43" t="s">
        <v>1686</v>
      </c>
      <c r="C43" t="str">
        <f>INDEX(Produtor_Silo[],MATCH(Silo_Porto[[#This Row],[Localidade Silo]],Produtor_Silo[destino],0),3)</f>
        <v>CASCAVEL-PR</v>
      </c>
      <c r="D43">
        <v>1110912</v>
      </c>
      <c r="E43">
        <v>1</v>
      </c>
      <c r="F43" s="7">
        <v>675.90100000000007</v>
      </c>
      <c r="G43" t="s">
        <v>712</v>
      </c>
      <c r="H43" s="10">
        <v>2.05E-4</v>
      </c>
      <c r="I43" s="10">
        <v>1</v>
      </c>
      <c r="J43" t="s">
        <v>1657</v>
      </c>
      <c r="K43" t="s">
        <v>828</v>
      </c>
      <c r="L43">
        <f>INDEX(Val_Min_CO2[],MATCH(Silo_Porto[[#This Row],[Variaveis Decisão Transporte Silo-Porto]],Val_Min_CO2[Variável],0),2)</f>
        <v>0</v>
      </c>
      <c r="M43">
        <f>INDEX(Val_min_Custo[],MATCH(Silo_Porto[[#This Row],[Variaveis Decisão Transporte Silo-Porto]],Val_min_Custo[Variável],0),2)</f>
        <v>434115.6</v>
      </c>
      <c r="N43">
        <f>INDEX(ITERAC3[],MATCH(Silo_Porto[[#This Row],[Variaveis Decisão Transporte Silo-Porto]],ITERAC3[Variável],0),2)</f>
        <v>0</v>
      </c>
      <c r="O43">
        <f>INDEX(ITERAC6[],MATCH(Silo_Porto[[#This Row],[Variaveis Decisão Transporte Silo-Porto]],ITERAC6[Variável],0),2)</f>
        <v>0</v>
      </c>
      <c r="P43">
        <v>1.1200000000000001</v>
      </c>
      <c r="Q43">
        <v>1110</v>
      </c>
      <c r="R43" t="str">
        <f>Silo_Porto[[#This Row],[Estado Silo]]&amp;Silo_Porto[[#This Row],[Estado Porto]]</f>
        <v>PRSC</v>
      </c>
      <c r="S43" s="7">
        <f>Silo_Porto[[#This Row],[ICMS]]*Silo_Porto[[#This Row],[Coluna1]]</f>
        <v>1243.2</v>
      </c>
    </row>
    <row r="44" spans="1:19" x14ac:dyDescent="0.25">
      <c r="A44" t="s">
        <v>635</v>
      </c>
      <c r="B44" t="s">
        <v>1686</v>
      </c>
      <c r="C44" t="str">
        <f>INDEX(Produtor_Silo[],MATCH(Silo_Porto[[#This Row],[Localidade Silo]],Produtor_Silo[destino],0),3)</f>
        <v>DOURADOS-MS</v>
      </c>
      <c r="D44">
        <v>1110912</v>
      </c>
      <c r="E44">
        <v>1</v>
      </c>
      <c r="F44" s="7">
        <v>999.35599999999999</v>
      </c>
      <c r="G44" t="s">
        <v>715</v>
      </c>
      <c r="H44" s="10">
        <v>2.05E-4</v>
      </c>
      <c r="I44" s="10">
        <v>1</v>
      </c>
      <c r="J44" t="s">
        <v>1657</v>
      </c>
      <c r="K44" t="s">
        <v>836</v>
      </c>
      <c r="L44">
        <f>INDEX(Val_Min_CO2[],MATCH(Silo_Porto[[#This Row],[Variaveis Decisão Transporte Silo-Porto]],Val_Min_CO2[Variável],0),2)</f>
        <v>0</v>
      </c>
      <c r="M44">
        <f>INDEX(Val_min_Custo[],MATCH(Silo_Porto[[#This Row],[Variaveis Decisão Transporte Silo-Porto]],Val_min_Custo[Variável],0),2)</f>
        <v>0</v>
      </c>
      <c r="N44">
        <f>INDEX(ITERAC3[],MATCH(Silo_Porto[[#This Row],[Variaveis Decisão Transporte Silo-Porto]],ITERAC3[Variável],0),2)</f>
        <v>0</v>
      </c>
      <c r="O44">
        <f>INDEX(ITERAC6[],MATCH(Silo_Porto[[#This Row],[Variaveis Decisão Transporte Silo-Porto]],ITERAC6[Variável],0),2)</f>
        <v>0</v>
      </c>
      <c r="P44">
        <v>1.1200000000000001</v>
      </c>
      <c r="Q44">
        <v>1110</v>
      </c>
      <c r="R44" t="str">
        <f>Silo_Porto[[#This Row],[Estado Silo]]&amp;Silo_Porto[[#This Row],[Estado Porto]]</f>
        <v>MSSC</v>
      </c>
      <c r="S44" s="7">
        <f>Silo_Porto[[#This Row],[ICMS]]*Silo_Porto[[#This Row],[Coluna1]]</f>
        <v>1243.2</v>
      </c>
    </row>
    <row r="45" spans="1:19" x14ac:dyDescent="0.25">
      <c r="A45" t="s">
        <v>636</v>
      </c>
      <c r="B45" t="s">
        <v>1686</v>
      </c>
      <c r="C45" t="str">
        <f>INDEX(Produtor_Silo[],MATCH(Silo_Porto[[#This Row],[Localidade Silo]],Produtor_Silo[destino],0),3)</f>
        <v>DOURADOS-MS</v>
      </c>
      <c r="D45">
        <v>1110912</v>
      </c>
      <c r="E45">
        <v>1</v>
      </c>
      <c r="F45" s="7">
        <v>1025.3789999999999</v>
      </c>
      <c r="G45" t="s">
        <v>715</v>
      </c>
      <c r="H45" s="10">
        <v>2.05E-4</v>
      </c>
      <c r="I45" s="10">
        <v>1</v>
      </c>
      <c r="J45" t="s">
        <v>1657</v>
      </c>
      <c r="K45" t="s">
        <v>844</v>
      </c>
      <c r="L45">
        <f>INDEX(Val_Min_CO2[],MATCH(Silo_Porto[[#This Row],[Variaveis Decisão Transporte Silo-Porto]],Val_Min_CO2[Variável],0),2)</f>
        <v>0</v>
      </c>
      <c r="M45">
        <f>INDEX(Val_min_Custo[],MATCH(Silo_Porto[[#This Row],[Variaveis Decisão Transporte Silo-Porto]],Val_min_Custo[Variável],0),2)</f>
        <v>0</v>
      </c>
      <c r="N45">
        <f>INDEX(ITERAC3[],MATCH(Silo_Porto[[#This Row],[Variaveis Decisão Transporte Silo-Porto]],ITERAC3[Variável],0),2)</f>
        <v>0</v>
      </c>
      <c r="O45">
        <f>INDEX(ITERAC6[],MATCH(Silo_Porto[[#This Row],[Variaveis Decisão Transporte Silo-Porto]],ITERAC6[Variável],0),2)</f>
        <v>0</v>
      </c>
      <c r="P45">
        <v>1.1200000000000001</v>
      </c>
      <c r="Q45">
        <v>1110</v>
      </c>
      <c r="R45" t="str">
        <f>Silo_Porto[[#This Row],[Estado Silo]]&amp;Silo_Porto[[#This Row],[Estado Porto]]</f>
        <v>MSSC</v>
      </c>
      <c r="S45" s="7">
        <f>Silo_Porto[[#This Row],[ICMS]]*Silo_Porto[[#This Row],[Coluna1]]</f>
        <v>1243.2</v>
      </c>
    </row>
    <row r="46" spans="1:19" x14ac:dyDescent="0.25">
      <c r="A46" t="s">
        <v>637</v>
      </c>
      <c r="B46" t="s">
        <v>1686</v>
      </c>
      <c r="C46" t="str">
        <f>INDEX(Produtor_Silo[],MATCH(Silo_Porto[[#This Row],[Localidade Silo]],Produtor_Silo[destino],0),3)</f>
        <v>DOURADOS-MS</v>
      </c>
      <c r="D46">
        <v>1110912</v>
      </c>
      <c r="E46">
        <v>1</v>
      </c>
      <c r="F46" s="7">
        <v>1024.7239999999999</v>
      </c>
      <c r="G46" t="s">
        <v>715</v>
      </c>
      <c r="H46" s="10">
        <v>2.05E-4</v>
      </c>
      <c r="I46" s="10">
        <v>1</v>
      </c>
      <c r="J46" t="s">
        <v>1657</v>
      </c>
      <c r="K46" t="s">
        <v>852</v>
      </c>
      <c r="L46">
        <f>INDEX(Val_Min_CO2[],MATCH(Silo_Porto[[#This Row],[Variaveis Decisão Transporte Silo-Porto]],Val_Min_CO2[Variável],0),2)</f>
        <v>0</v>
      </c>
      <c r="M46">
        <f>INDEX(Val_min_Custo[],MATCH(Silo_Porto[[#This Row],[Variaveis Decisão Transporte Silo-Porto]],Val_min_Custo[Variável],0),2)</f>
        <v>0</v>
      </c>
      <c r="N46">
        <f>INDEX(ITERAC3[],MATCH(Silo_Porto[[#This Row],[Variaveis Decisão Transporte Silo-Porto]],ITERAC3[Variável],0),2)</f>
        <v>0</v>
      </c>
      <c r="O46">
        <f>INDEX(ITERAC6[],MATCH(Silo_Porto[[#This Row],[Variaveis Decisão Transporte Silo-Porto]],ITERAC6[Variável],0),2)</f>
        <v>0</v>
      </c>
      <c r="P46">
        <v>1.1200000000000001</v>
      </c>
      <c r="Q46">
        <v>1110</v>
      </c>
      <c r="R46" t="str">
        <f>Silo_Porto[[#This Row],[Estado Silo]]&amp;Silo_Porto[[#This Row],[Estado Porto]]</f>
        <v>MSSC</v>
      </c>
      <c r="S46" s="7">
        <f>Silo_Porto[[#This Row],[ICMS]]*Silo_Porto[[#This Row],[Coluna1]]</f>
        <v>1243.2</v>
      </c>
    </row>
    <row r="47" spans="1:19" x14ac:dyDescent="0.25">
      <c r="A47" t="s">
        <v>629</v>
      </c>
      <c r="B47" t="s">
        <v>1686</v>
      </c>
      <c r="C47" t="str">
        <f>INDEX(Produtor_Silo[],MATCH(Silo_Porto[[#This Row],[Localidade Silo]],Produtor_Silo[destino],0),3)</f>
        <v>JATAÍ-GO</v>
      </c>
      <c r="D47">
        <v>1110912</v>
      </c>
      <c r="E47">
        <v>1</v>
      </c>
      <c r="F47" s="7">
        <v>1353.0239999999999</v>
      </c>
      <c r="G47" t="s">
        <v>718</v>
      </c>
      <c r="H47" s="10">
        <v>2.63E-4</v>
      </c>
      <c r="I47" s="10">
        <v>0.6</v>
      </c>
      <c r="J47" t="s">
        <v>1657</v>
      </c>
      <c r="K47" t="s">
        <v>860</v>
      </c>
      <c r="L47">
        <f>INDEX(Val_Min_CO2[],MATCH(Silo_Porto[[#This Row],[Variaveis Decisão Transporte Silo-Porto]],Val_Min_CO2[Variável],0),2)</f>
        <v>0</v>
      </c>
      <c r="M47">
        <f>INDEX(Val_min_Custo[],MATCH(Silo_Porto[[#This Row],[Variaveis Decisão Transporte Silo-Porto]],Val_min_Custo[Variável],0),2)</f>
        <v>0</v>
      </c>
      <c r="N47">
        <f>INDEX(ITERAC3[],MATCH(Silo_Porto[[#This Row],[Variaveis Decisão Transporte Silo-Porto]],ITERAC3[Variável],0),2)</f>
        <v>0</v>
      </c>
      <c r="O47">
        <f>INDEX(ITERAC6[],MATCH(Silo_Porto[[#This Row],[Variaveis Decisão Transporte Silo-Porto]],ITERAC6[Variável],0),2)</f>
        <v>0</v>
      </c>
      <c r="P47">
        <v>1.1200000000000001</v>
      </c>
      <c r="Q47">
        <v>1110</v>
      </c>
      <c r="R47" t="str">
        <f>Silo_Porto[[#This Row],[Estado Silo]]&amp;Silo_Porto[[#This Row],[Estado Porto]]</f>
        <v>GOSC</v>
      </c>
      <c r="S47" s="7">
        <f>Silo_Porto[[#This Row],[ICMS]]*Silo_Porto[[#This Row],[Coluna1]]</f>
        <v>1243.2</v>
      </c>
    </row>
    <row r="48" spans="1:19" x14ac:dyDescent="0.25">
      <c r="A48" t="s">
        <v>630</v>
      </c>
      <c r="B48" t="s">
        <v>1686</v>
      </c>
      <c r="C48" t="str">
        <f>INDEX(Produtor_Silo[],MATCH(Silo_Porto[[#This Row],[Localidade Silo]],Produtor_Silo[destino],0),3)</f>
        <v>JATAÍ-GO</v>
      </c>
      <c r="D48">
        <v>1110912</v>
      </c>
      <c r="E48">
        <v>1</v>
      </c>
      <c r="F48" s="7">
        <v>1352.605</v>
      </c>
      <c r="G48" t="s">
        <v>718</v>
      </c>
      <c r="H48" s="10">
        <v>2.63E-4</v>
      </c>
      <c r="I48" s="10">
        <v>0.6</v>
      </c>
      <c r="J48" t="s">
        <v>1657</v>
      </c>
      <c r="K48" t="s">
        <v>868</v>
      </c>
      <c r="L48">
        <f>INDEX(Val_Min_CO2[],MATCH(Silo_Porto[[#This Row],[Variaveis Decisão Transporte Silo-Porto]],Val_Min_CO2[Variável],0),2)</f>
        <v>0</v>
      </c>
      <c r="M48">
        <f>INDEX(Val_min_Custo[],MATCH(Silo_Porto[[#This Row],[Variaveis Decisão Transporte Silo-Porto]],Val_min_Custo[Variável],0),2)</f>
        <v>0</v>
      </c>
      <c r="N48">
        <f>INDEX(ITERAC3[],MATCH(Silo_Porto[[#This Row],[Variaveis Decisão Transporte Silo-Porto]],ITERAC3[Variável],0),2)</f>
        <v>0</v>
      </c>
      <c r="O48">
        <f>INDEX(ITERAC6[],MATCH(Silo_Porto[[#This Row],[Variaveis Decisão Transporte Silo-Porto]],ITERAC6[Variável],0),2)</f>
        <v>0</v>
      </c>
      <c r="P48">
        <v>1.1200000000000001</v>
      </c>
      <c r="Q48">
        <v>1110</v>
      </c>
      <c r="R48" t="str">
        <f>Silo_Porto[[#This Row],[Estado Silo]]&amp;Silo_Porto[[#This Row],[Estado Porto]]</f>
        <v>GOSC</v>
      </c>
      <c r="S48" s="7">
        <f>Silo_Porto[[#This Row],[ICMS]]*Silo_Porto[[#This Row],[Coluna1]]</f>
        <v>1243.2</v>
      </c>
    </row>
    <row r="49" spans="1:19" x14ac:dyDescent="0.25">
      <c r="A49" t="s">
        <v>631</v>
      </c>
      <c r="B49" t="s">
        <v>1686</v>
      </c>
      <c r="C49" t="str">
        <f>INDEX(Produtor_Silo[],MATCH(Silo_Porto[[#This Row],[Localidade Silo]],Produtor_Silo[destino],0),3)</f>
        <v>JATAÍ-GO</v>
      </c>
      <c r="D49">
        <v>1110912</v>
      </c>
      <c r="E49">
        <v>1</v>
      </c>
      <c r="F49" s="7">
        <v>1349.7550000000001</v>
      </c>
      <c r="G49" t="s">
        <v>718</v>
      </c>
      <c r="H49" s="10">
        <v>2.63E-4</v>
      </c>
      <c r="I49" s="10">
        <v>0.6</v>
      </c>
      <c r="J49" t="s">
        <v>1657</v>
      </c>
      <c r="K49" t="s">
        <v>876</v>
      </c>
      <c r="L49">
        <f>INDEX(Val_Min_CO2[],MATCH(Silo_Porto[[#This Row],[Variaveis Decisão Transporte Silo-Porto]],Val_Min_CO2[Variável],0),2)</f>
        <v>0</v>
      </c>
      <c r="M49">
        <f>INDEX(Val_min_Custo[],MATCH(Silo_Porto[[#This Row],[Variaveis Decisão Transporte Silo-Porto]],Val_min_Custo[Variável],0),2)</f>
        <v>0</v>
      </c>
      <c r="N49">
        <f>INDEX(ITERAC3[],MATCH(Silo_Porto[[#This Row],[Variaveis Decisão Transporte Silo-Porto]],ITERAC3[Variável],0),2)</f>
        <v>0</v>
      </c>
      <c r="O49">
        <f>INDEX(ITERAC6[],MATCH(Silo_Porto[[#This Row],[Variaveis Decisão Transporte Silo-Porto]],ITERAC6[Variável],0),2)</f>
        <v>0</v>
      </c>
      <c r="P49">
        <v>1.1200000000000001</v>
      </c>
      <c r="Q49">
        <v>1110</v>
      </c>
      <c r="R49" t="str">
        <f>Silo_Porto[[#This Row],[Estado Silo]]&amp;Silo_Porto[[#This Row],[Estado Porto]]</f>
        <v>GOSC</v>
      </c>
      <c r="S49" s="7">
        <f>Silo_Porto[[#This Row],[ICMS]]*Silo_Porto[[#This Row],[Coluna1]]</f>
        <v>1243.2</v>
      </c>
    </row>
    <row r="50" spans="1:19" x14ac:dyDescent="0.25">
      <c r="A50" t="s">
        <v>638</v>
      </c>
      <c r="B50" t="s">
        <v>1686</v>
      </c>
      <c r="C50" t="str">
        <f>INDEX(Produtor_Silo[],MATCH(Silo_Porto[[#This Row],[Localidade Silo]],Produtor_Silo[destino],0),3)</f>
        <v>MARACAJU-MS</v>
      </c>
      <c r="D50">
        <v>1110912</v>
      </c>
      <c r="E50">
        <v>1</v>
      </c>
      <c r="F50" s="7">
        <v>1082.059</v>
      </c>
      <c r="G50" t="s">
        <v>715</v>
      </c>
      <c r="H50" s="10">
        <v>2.05E-4</v>
      </c>
      <c r="I50" s="10">
        <v>1</v>
      </c>
      <c r="J50" t="s">
        <v>1657</v>
      </c>
      <c r="K50" t="s">
        <v>884</v>
      </c>
      <c r="L50">
        <f>INDEX(Val_Min_CO2[],MATCH(Silo_Porto[[#This Row],[Variaveis Decisão Transporte Silo-Porto]],Val_Min_CO2[Variável],0),2)</f>
        <v>0</v>
      </c>
      <c r="M50">
        <f>INDEX(Val_min_Custo[],MATCH(Silo_Porto[[#This Row],[Variaveis Decisão Transporte Silo-Porto]],Val_min_Custo[Variável],0),2)</f>
        <v>0</v>
      </c>
      <c r="N50">
        <f>INDEX(ITERAC3[],MATCH(Silo_Porto[[#This Row],[Variaveis Decisão Transporte Silo-Porto]],ITERAC3[Variável],0),2)</f>
        <v>0</v>
      </c>
      <c r="O50">
        <f>INDEX(ITERAC6[],MATCH(Silo_Porto[[#This Row],[Variaveis Decisão Transporte Silo-Porto]],ITERAC6[Variável],0),2)</f>
        <v>0</v>
      </c>
      <c r="P50">
        <v>1.1200000000000001</v>
      </c>
      <c r="Q50">
        <v>1110</v>
      </c>
      <c r="R50" t="str">
        <f>Silo_Porto[[#This Row],[Estado Silo]]&amp;Silo_Porto[[#This Row],[Estado Porto]]</f>
        <v>MSSC</v>
      </c>
      <c r="S50" s="7">
        <f>Silo_Porto[[#This Row],[ICMS]]*Silo_Porto[[#This Row],[Coluna1]]</f>
        <v>1243.2</v>
      </c>
    </row>
    <row r="51" spans="1:19" x14ac:dyDescent="0.25">
      <c r="A51" t="s">
        <v>639</v>
      </c>
      <c r="B51" t="s">
        <v>1686</v>
      </c>
      <c r="C51" t="str">
        <f>INDEX(Produtor_Silo[],MATCH(Silo_Porto[[#This Row],[Localidade Silo]],Produtor_Silo[destino],0),3)</f>
        <v>MARACAJU-MS</v>
      </c>
      <c r="D51">
        <v>1110912</v>
      </c>
      <c r="E51">
        <v>1</v>
      </c>
      <c r="F51" s="7">
        <v>1138.3130000000001</v>
      </c>
      <c r="G51" t="s">
        <v>715</v>
      </c>
      <c r="H51" s="10">
        <v>2.05E-4</v>
      </c>
      <c r="I51" s="10">
        <v>1</v>
      </c>
      <c r="J51" t="s">
        <v>1657</v>
      </c>
      <c r="K51" t="s">
        <v>892</v>
      </c>
      <c r="L51">
        <f>INDEX(Val_Min_CO2[],MATCH(Silo_Porto[[#This Row],[Variaveis Decisão Transporte Silo-Porto]],Val_Min_CO2[Variável],0),2)</f>
        <v>0</v>
      </c>
      <c r="M51">
        <f>INDEX(Val_min_Custo[],MATCH(Silo_Porto[[#This Row],[Variaveis Decisão Transporte Silo-Porto]],Val_min_Custo[Variável],0),2)</f>
        <v>0</v>
      </c>
      <c r="N51">
        <f>INDEX(ITERAC3[],MATCH(Silo_Porto[[#This Row],[Variaveis Decisão Transporte Silo-Porto]],ITERAC3[Variável],0),2)</f>
        <v>0</v>
      </c>
      <c r="O51">
        <f>INDEX(ITERAC6[],MATCH(Silo_Porto[[#This Row],[Variaveis Decisão Transporte Silo-Porto]],ITERAC6[Variável],0),2)</f>
        <v>0</v>
      </c>
      <c r="P51">
        <v>1.1200000000000001</v>
      </c>
      <c r="Q51">
        <v>1110</v>
      </c>
      <c r="R51" t="str">
        <f>Silo_Porto[[#This Row],[Estado Silo]]&amp;Silo_Porto[[#This Row],[Estado Porto]]</f>
        <v>MSSC</v>
      </c>
      <c r="S51" s="7">
        <f>Silo_Porto[[#This Row],[ICMS]]*Silo_Porto[[#This Row],[Coluna1]]</f>
        <v>1243.2</v>
      </c>
    </row>
    <row r="52" spans="1:19" x14ac:dyDescent="0.25">
      <c r="A52" t="s">
        <v>640</v>
      </c>
      <c r="B52" t="s">
        <v>1686</v>
      </c>
      <c r="C52" t="str">
        <f>INDEX(Produtor_Silo[],MATCH(Silo_Porto[[#This Row],[Localidade Silo]],Produtor_Silo[destino],0),3)</f>
        <v>MARACAJU-MS</v>
      </c>
      <c r="D52">
        <v>1110912</v>
      </c>
      <c r="E52">
        <v>1</v>
      </c>
      <c r="F52" s="7">
        <v>1110.9939999999999</v>
      </c>
      <c r="G52" t="s">
        <v>715</v>
      </c>
      <c r="H52" s="10">
        <v>2.05E-4</v>
      </c>
      <c r="I52" s="10">
        <v>1</v>
      </c>
      <c r="J52" t="s">
        <v>1657</v>
      </c>
      <c r="K52" t="s">
        <v>900</v>
      </c>
      <c r="L52">
        <f>INDEX(Val_Min_CO2[],MATCH(Silo_Porto[[#This Row],[Variaveis Decisão Transporte Silo-Porto]],Val_Min_CO2[Variável],0),2)</f>
        <v>0</v>
      </c>
      <c r="M52">
        <f>INDEX(Val_min_Custo[],MATCH(Silo_Porto[[#This Row],[Variaveis Decisão Transporte Silo-Porto]],Val_min_Custo[Variável],0),2)</f>
        <v>0</v>
      </c>
      <c r="N52">
        <f>INDEX(ITERAC3[],MATCH(Silo_Porto[[#This Row],[Variaveis Decisão Transporte Silo-Porto]],ITERAC3[Variável],0),2)</f>
        <v>0</v>
      </c>
      <c r="O52">
        <f>INDEX(ITERAC6[],MATCH(Silo_Porto[[#This Row],[Variaveis Decisão Transporte Silo-Porto]],ITERAC6[Variável],0),2)</f>
        <v>0</v>
      </c>
      <c r="P52">
        <v>1.1200000000000001</v>
      </c>
      <c r="Q52">
        <v>1110</v>
      </c>
      <c r="R52" t="str">
        <f>Silo_Porto[[#This Row],[Estado Silo]]&amp;Silo_Porto[[#This Row],[Estado Porto]]</f>
        <v>MSSC</v>
      </c>
      <c r="S52" s="7">
        <f>Silo_Porto[[#This Row],[ICMS]]*Silo_Porto[[#This Row],[Coluna1]]</f>
        <v>1243.2</v>
      </c>
    </row>
    <row r="53" spans="1:19" x14ac:dyDescent="0.25">
      <c r="A53" t="s">
        <v>620</v>
      </c>
      <c r="B53" t="s">
        <v>1686</v>
      </c>
      <c r="C53" t="str">
        <f>INDEX(Produtor_Silo[],MATCH(Silo_Porto[[#This Row],[Localidade Silo]],Produtor_Silo[destino],0),3)</f>
        <v>NOVA MUTUM-MT</v>
      </c>
      <c r="D53">
        <v>1110912</v>
      </c>
      <c r="E53">
        <v>1</v>
      </c>
      <c r="F53" s="7">
        <v>2095.7550000000001</v>
      </c>
      <c r="G53" t="s">
        <v>705</v>
      </c>
      <c r="H53" s="10">
        <v>2.63E-4</v>
      </c>
      <c r="I53" s="10">
        <v>0.6</v>
      </c>
      <c r="J53" t="s">
        <v>1657</v>
      </c>
      <c r="K53" t="s">
        <v>908</v>
      </c>
      <c r="L53">
        <f>INDEX(Val_Min_CO2[],MATCH(Silo_Porto[[#This Row],[Variaveis Decisão Transporte Silo-Porto]],Val_Min_CO2[Variável],0),2)</f>
        <v>0</v>
      </c>
      <c r="M53">
        <f>INDEX(Val_min_Custo[],MATCH(Silo_Porto[[#This Row],[Variaveis Decisão Transporte Silo-Porto]],Val_min_Custo[Variável],0),2)</f>
        <v>0</v>
      </c>
      <c r="N53">
        <f>INDEX(ITERAC3[],MATCH(Silo_Porto[[#This Row],[Variaveis Decisão Transporte Silo-Porto]],ITERAC3[Variável],0),2)</f>
        <v>0</v>
      </c>
      <c r="O53">
        <f>INDEX(ITERAC6[],MATCH(Silo_Porto[[#This Row],[Variaveis Decisão Transporte Silo-Porto]],ITERAC6[Variável],0),2)</f>
        <v>0</v>
      </c>
      <c r="P53">
        <v>1.1200000000000001</v>
      </c>
      <c r="Q53">
        <v>1110</v>
      </c>
      <c r="R53" t="str">
        <f>Silo_Porto[[#This Row],[Estado Silo]]&amp;Silo_Porto[[#This Row],[Estado Porto]]</f>
        <v>MTSC</v>
      </c>
      <c r="S53" s="7">
        <f>Silo_Porto[[#This Row],[ICMS]]*Silo_Porto[[#This Row],[Coluna1]]</f>
        <v>1243.2</v>
      </c>
    </row>
    <row r="54" spans="1:19" x14ac:dyDescent="0.25">
      <c r="A54" t="s">
        <v>621</v>
      </c>
      <c r="B54" t="s">
        <v>1686</v>
      </c>
      <c r="C54" t="str">
        <f>INDEX(Produtor_Silo[],MATCH(Silo_Porto[[#This Row],[Localidade Silo]],Produtor_Silo[destino],0),3)</f>
        <v>NOVA MUTUM-MT</v>
      </c>
      <c r="D54">
        <v>1110912</v>
      </c>
      <c r="E54">
        <v>1</v>
      </c>
      <c r="F54" s="7">
        <v>2097.7460000000001</v>
      </c>
      <c r="G54" t="s">
        <v>705</v>
      </c>
      <c r="H54" s="10">
        <v>2.63E-4</v>
      </c>
      <c r="I54" s="10">
        <v>0.6</v>
      </c>
      <c r="J54" t="s">
        <v>1657</v>
      </c>
      <c r="K54" t="s">
        <v>916</v>
      </c>
      <c r="L54">
        <f>INDEX(Val_Min_CO2[],MATCH(Silo_Porto[[#This Row],[Variaveis Decisão Transporte Silo-Porto]],Val_Min_CO2[Variável],0),2)</f>
        <v>0</v>
      </c>
      <c r="M54">
        <f>INDEX(Val_min_Custo[],MATCH(Silo_Porto[[#This Row],[Variaveis Decisão Transporte Silo-Porto]],Val_min_Custo[Variável],0),2)</f>
        <v>0</v>
      </c>
      <c r="N54">
        <f>INDEX(ITERAC3[],MATCH(Silo_Porto[[#This Row],[Variaveis Decisão Transporte Silo-Porto]],ITERAC3[Variável],0),2)</f>
        <v>0</v>
      </c>
      <c r="O54">
        <f>INDEX(ITERAC6[],MATCH(Silo_Porto[[#This Row],[Variaveis Decisão Transporte Silo-Porto]],ITERAC6[Variável],0),2)</f>
        <v>0</v>
      </c>
      <c r="P54">
        <v>1.1200000000000001</v>
      </c>
      <c r="Q54">
        <v>1110</v>
      </c>
      <c r="R54" t="str">
        <f>Silo_Porto[[#This Row],[Estado Silo]]&amp;Silo_Porto[[#This Row],[Estado Porto]]</f>
        <v>MTSC</v>
      </c>
      <c r="S54" s="7">
        <f>Silo_Porto[[#This Row],[ICMS]]*Silo_Porto[[#This Row],[Coluna1]]</f>
        <v>1243.2</v>
      </c>
    </row>
    <row r="55" spans="1:19" x14ac:dyDescent="0.25">
      <c r="A55" t="s">
        <v>622</v>
      </c>
      <c r="B55" t="s">
        <v>1686</v>
      </c>
      <c r="C55" t="str">
        <f>INDEX(Produtor_Silo[],MATCH(Silo_Porto[[#This Row],[Localidade Silo]],Produtor_Silo[destino],0),3)</f>
        <v>NOVA MUTUM-MT</v>
      </c>
      <c r="D55">
        <v>1110912</v>
      </c>
      <c r="E55">
        <v>1</v>
      </c>
      <c r="F55" s="7">
        <v>2116.5279999999998</v>
      </c>
      <c r="G55" t="s">
        <v>705</v>
      </c>
      <c r="H55" s="10">
        <v>2.63E-4</v>
      </c>
      <c r="I55" s="10">
        <v>0.6</v>
      </c>
      <c r="J55" t="s">
        <v>1657</v>
      </c>
      <c r="K55" t="s">
        <v>924</v>
      </c>
      <c r="L55">
        <f>INDEX(Val_Min_CO2[],MATCH(Silo_Porto[[#This Row],[Variaveis Decisão Transporte Silo-Porto]],Val_Min_CO2[Variável],0),2)</f>
        <v>0</v>
      </c>
      <c r="M55">
        <f>INDEX(Val_min_Custo[],MATCH(Silo_Porto[[#This Row],[Variaveis Decisão Transporte Silo-Porto]],Val_min_Custo[Variável],0),2)</f>
        <v>0</v>
      </c>
      <c r="N55">
        <f>INDEX(ITERAC3[],MATCH(Silo_Porto[[#This Row],[Variaveis Decisão Transporte Silo-Porto]],ITERAC3[Variável],0),2)</f>
        <v>0</v>
      </c>
      <c r="O55">
        <f>INDEX(ITERAC6[],MATCH(Silo_Porto[[#This Row],[Variaveis Decisão Transporte Silo-Porto]],ITERAC6[Variável],0),2)</f>
        <v>0</v>
      </c>
      <c r="P55">
        <v>1.1200000000000001</v>
      </c>
      <c r="Q55">
        <v>1110</v>
      </c>
      <c r="R55" t="str">
        <f>Silo_Porto[[#This Row],[Estado Silo]]&amp;Silo_Porto[[#This Row],[Estado Porto]]</f>
        <v>MTSC</v>
      </c>
      <c r="S55" s="7">
        <f>Silo_Porto[[#This Row],[ICMS]]*Silo_Porto[[#This Row],[Coluna1]]</f>
        <v>1243.2</v>
      </c>
    </row>
    <row r="56" spans="1:19" x14ac:dyDescent="0.25">
      <c r="A56" t="s">
        <v>623</v>
      </c>
      <c r="B56" t="s">
        <v>1686</v>
      </c>
      <c r="C56" t="str">
        <f>INDEX(Produtor_Silo[],MATCH(Silo_Porto[[#This Row],[Localidade Silo]],Produtor_Silo[destino],0),3)</f>
        <v>NOVA UBIRATÃ-MT</v>
      </c>
      <c r="D56">
        <v>1110912</v>
      </c>
      <c r="E56">
        <v>1</v>
      </c>
      <c r="F56" s="7">
        <v>2142.808</v>
      </c>
      <c r="G56" t="s">
        <v>705</v>
      </c>
      <c r="H56" s="10">
        <v>2.63E-4</v>
      </c>
      <c r="I56" s="10">
        <v>0.6</v>
      </c>
      <c r="J56" t="s">
        <v>1657</v>
      </c>
      <c r="K56" t="s">
        <v>932</v>
      </c>
      <c r="L56">
        <f>INDEX(Val_Min_CO2[],MATCH(Silo_Porto[[#This Row],[Variaveis Decisão Transporte Silo-Porto]],Val_Min_CO2[Variável],0),2)</f>
        <v>0</v>
      </c>
      <c r="M56">
        <f>INDEX(Val_min_Custo[],MATCH(Silo_Porto[[#This Row],[Variaveis Decisão Transporte Silo-Porto]],Val_min_Custo[Variável],0),2)</f>
        <v>0</v>
      </c>
      <c r="N56">
        <f>INDEX(ITERAC3[],MATCH(Silo_Porto[[#This Row],[Variaveis Decisão Transporte Silo-Porto]],ITERAC3[Variável],0),2)</f>
        <v>0</v>
      </c>
      <c r="O56">
        <f>INDEX(ITERAC6[],MATCH(Silo_Porto[[#This Row],[Variaveis Decisão Transporte Silo-Porto]],ITERAC6[Variável],0),2)</f>
        <v>0</v>
      </c>
      <c r="P56">
        <v>1.1200000000000001</v>
      </c>
      <c r="Q56">
        <v>1110</v>
      </c>
      <c r="R56" t="str">
        <f>Silo_Porto[[#This Row],[Estado Silo]]&amp;Silo_Porto[[#This Row],[Estado Porto]]</f>
        <v>MTSC</v>
      </c>
      <c r="S56" s="7">
        <f>Silo_Porto[[#This Row],[ICMS]]*Silo_Porto[[#This Row],[Coluna1]]</f>
        <v>1243.2</v>
      </c>
    </row>
    <row r="57" spans="1:19" x14ac:dyDescent="0.25">
      <c r="A57" t="s">
        <v>624</v>
      </c>
      <c r="B57" t="s">
        <v>1686</v>
      </c>
      <c r="C57" t="str">
        <f>INDEX(Produtor_Silo[],MATCH(Silo_Porto[[#This Row],[Localidade Silo]],Produtor_Silo[destino],0),3)</f>
        <v>NOVA UBIRATÃ-MT</v>
      </c>
      <c r="D57">
        <v>1110912</v>
      </c>
      <c r="E57">
        <v>1</v>
      </c>
      <c r="F57" s="7">
        <v>2113.3780000000002</v>
      </c>
      <c r="G57" t="s">
        <v>705</v>
      </c>
      <c r="H57" s="10">
        <v>2.63E-4</v>
      </c>
      <c r="I57" s="10">
        <v>0.6</v>
      </c>
      <c r="J57" t="s">
        <v>1657</v>
      </c>
      <c r="K57" t="s">
        <v>940</v>
      </c>
      <c r="L57">
        <f>INDEX(Val_Min_CO2[],MATCH(Silo_Porto[[#This Row],[Variaveis Decisão Transporte Silo-Porto]],Val_Min_CO2[Variável],0),2)</f>
        <v>0</v>
      </c>
      <c r="M57">
        <f>INDEX(Val_min_Custo[],MATCH(Silo_Porto[[#This Row],[Variaveis Decisão Transporte Silo-Porto]],Val_min_Custo[Variável],0),2)</f>
        <v>0</v>
      </c>
      <c r="N57">
        <f>INDEX(ITERAC3[],MATCH(Silo_Porto[[#This Row],[Variaveis Decisão Transporte Silo-Porto]],ITERAC3[Variável],0),2)</f>
        <v>0</v>
      </c>
      <c r="O57">
        <f>INDEX(ITERAC6[],MATCH(Silo_Porto[[#This Row],[Variaveis Decisão Transporte Silo-Porto]],ITERAC6[Variável],0),2)</f>
        <v>0</v>
      </c>
      <c r="P57">
        <v>1.1200000000000001</v>
      </c>
      <c r="Q57">
        <v>1110</v>
      </c>
      <c r="R57" t="str">
        <f>Silo_Porto[[#This Row],[Estado Silo]]&amp;Silo_Porto[[#This Row],[Estado Porto]]</f>
        <v>MTSC</v>
      </c>
      <c r="S57" s="7">
        <f>Silo_Porto[[#This Row],[ICMS]]*Silo_Porto[[#This Row],[Coluna1]]</f>
        <v>1243.2</v>
      </c>
    </row>
    <row r="58" spans="1:19" x14ac:dyDescent="0.25">
      <c r="A58" t="s">
        <v>625</v>
      </c>
      <c r="B58" t="s">
        <v>1686</v>
      </c>
      <c r="C58" t="str">
        <f>INDEX(Produtor_Silo[],MATCH(Silo_Porto[[#This Row],[Localidade Silo]],Produtor_Silo[destino],0),3)</f>
        <v>NOVA UBIRATÃ-MT</v>
      </c>
      <c r="D58">
        <v>1110912</v>
      </c>
      <c r="E58">
        <v>1</v>
      </c>
      <c r="F58" s="7">
        <v>2148.5659999999998</v>
      </c>
      <c r="G58" t="s">
        <v>705</v>
      </c>
      <c r="H58" s="10">
        <v>2.63E-4</v>
      </c>
      <c r="I58" s="10">
        <v>0.6</v>
      </c>
      <c r="J58" t="s">
        <v>1657</v>
      </c>
      <c r="K58" t="s">
        <v>948</v>
      </c>
      <c r="L58">
        <f>INDEX(Val_Min_CO2[],MATCH(Silo_Porto[[#This Row],[Variaveis Decisão Transporte Silo-Porto]],Val_Min_CO2[Variável],0),2)</f>
        <v>0</v>
      </c>
      <c r="M58">
        <f>INDEX(Val_min_Custo[],MATCH(Silo_Porto[[#This Row],[Variaveis Decisão Transporte Silo-Porto]],Val_min_Custo[Variável],0),2)</f>
        <v>0</v>
      </c>
      <c r="N58">
        <f>INDEX(ITERAC3[],MATCH(Silo_Porto[[#This Row],[Variaveis Decisão Transporte Silo-Porto]],ITERAC3[Variável],0),2)</f>
        <v>0</v>
      </c>
      <c r="O58">
        <f>INDEX(ITERAC6[],MATCH(Silo_Porto[[#This Row],[Variaveis Decisão Transporte Silo-Porto]],ITERAC6[Variável],0),2)</f>
        <v>0</v>
      </c>
      <c r="P58">
        <v>1.1200000000000001</v>
      </c>
      <c r="Q58">
        <v>1110</v>
      </c>
      <c r="R58" t="str">
        <f>Silo_Porto[[#This Row],[Estado Silo]]&amp;Silo_Porto[[#This Row],[Estado Porto]]</f>
        <v>MTSC</v>
      </c>
      <c r="S58" s="7">
        <f>Silo_Porto[[#This Row],[ICMS]]*Silo_Porto[[#This Row],[Coluna1]]</f>
        <v>1243.2</v>
      </c>
    </row>
    <row r="59" spans="1:19" x14ac:dyDescent="0.25">
      <c r="A59" t="s">
        <v>641</v>
      </c>
      <c r="B59" t="s">
        <v>1686</v>
      </c>
      <c r="C59" t="str">
        <f>INDEX(Produtor_Silo[],MATCH(Silo_Porto[[#This Row],[Localidade Silo]],Produtor_Silo[destino],0),3)</f>
        <v>PATOS DE MINAS-MG</v>
      </c>
      <c r="D59">
        <v>1110912</v>
      </c>
      <c r="E59">
        <v>1</v>
      </c>
      <c r="F59" s="7">
        <v>1235.479</v>
      </c>
      <c r="G59" t="s">
        <v>720</v>
      </c>
      <c r="H59" s="10">
        <v>2.63E-4</v>
      </c>
      <c r="I59" s="10">
        <v>0.6</v>
      </c>
      <c r="J59" t="s">
        <v>1657</v>
      </c>
      <c r="K59" t="s">
        <v>956</v>
      </c>
      <c r="L59">
        <f>INDEX(Val_Min_CO2[],MATCH(Silo_Porto[[#This Row],[Variaveis Decisão Transporte Silo-Porto]],Val_Min_CO2[Variável],0),2)</f>
        <v>0</v>
      </c>
      <c r="M59">
        <f>INDEX(Val_min_Custo[],MATCH(Silo_Porto[[#This Row],[Variaveis Decisão Transporte Silo-Porto]],Val_min_Custo[Variável],0),2)</f>
        <v>0</v>
      </c>
      <c r="N59">
        <f>INDEX(ITERAC3[],MATCH(Silo_Porto[[#This Row],[Variaveis Decisão Transporte Silo-Porto]],ITERAC3[Variável],0),2)</f>
        <v>0</v>
      </c>
      <c r="O59">
        <f>INDEX(ITERAC6[],MATCH(Silo_Porto[[#This Row],[Variaveis Decisão Transporte Silo-Porto]],ITERAC6[Variável],0),2)</f>
        <v>0</v>
      </c>
      <c r="P59">
        <v>1.1200000000000001</v>
      </c>
      <c r="Q59">
        <v>1110</v>
      </c>
      <c r="R59" t="str">
        <f>Silo_Porto[[#This Row],[Estado Silo]]&amp;Silo_Porto[[#This Row],[Estado Porto]]</f>
        <v>MGSC</v>
      </c>
      <c r="S59" s="7">
        <f>Silo_Porto[[#This Row],[ICMS]]*Silo_Porto[[#This Row],[Coluna1]]</f>
        <v>1243.2</v>
      </c>
    </row>
    <row r="60" spans="1:19" x14ac:dyDescent="0.25">
      <c r="A60" t="s">
        <v>642</v>
      </c>
      <c r="B60" t="s">
        <v>1686</v>
      </c>
      <c r="C60" t="str">
        <f>INDEX(Produtor_Silo[],MATCH(Silo_Porto[[#This Row],[Localidade Silo]],Produtor_Silo[destino],0),3)</f>
        <v>PATOS DE MINAS-MG</v>
      </c>
      <c r="D60">
        <v>1110912</v>
      </c>
      <c r="E60">
        <v>1</v>
      </c>
      <c r="F60" s="7">
        <v>1225.373</v>
      </c>
      <c r="G60" t="s">
        <v>720</v>
      </c>
      <c r="H60" s="10">
        <v>2.63E-4</v>
      </c>
      <c r="I60" s="10">
        <v>0.6</v>
      </c>
      <c r="J60" t="s">
        <v>1657</v>
      </c>
      <c r="K60" t="s">
        <v>964</v>
      </c>
      <c r="L60">
        <f>INDEX(Val_Min_CO2[],MATCH(Silo_Porto[[#This Row],[Variaveis Decisão Transporte Silo-Porto]],Val_Min_CO2[Variável],0),2)</f>
        <v>0</v>
      </c>
      <c r="M60">
        <f>INDEX(Val_min_Custo[],MATCH(Silo_Porto[[#This Row],[Variaveis Decisão Transporte Silo-Porto]],Val_min_Custo[Variável],0),2)</f>
        <v>0</v>
      </c>
      <c r="N60">
        <f>INDEX(ITERAC3[],MATCH(Silo_Porto[[#This Row],[Variaveis Decisão Transporte Silo-Porto]],ITERAC3[Variável],0),2)</f>
        <v>0</v>
      </c>
      <c r="O60">
        <f>INDEX(ITERAC6[],MATCH(Silo_Porto[[#This Row],[Variaveis Decisão Transporte Silo-Porto]],ITERAC6[Variável],0),2)</f>
        <v>0</v>
      </c>
      <c r="P60">
        <v>1.1200000000000001</v>
      </c>
      <c r="Q60">
        <v>1110</v>
      </c>
      <c r="R60" t="str">
        <f>Silo_Porto[[#This Row],[Estado Silo]]&amp;Silo_Porto[[#This Row],[Estado Porto]]</f>
        <v>MGSC</v>
      </c>
      <c r="S60" s="7">
        <f>Silo_Porto[[#This Row],[ICMS]]*Silo_Porto[[#This Row],[Coluna1]]</f>
        <v>1243.2</v>
      </c>
    </row>
    <row r="61" spans="1:19" x14ac:dyDescent="0.25">
      <c r="A61" t="s">
        <v>643</v>
      </c>
      <c r="B61" t="s">
        <v>1686</v>
      </c>
      <c r="C61" t="str">
        <f>INDEX(Produtor_Silo[],MATCH(Silo_Porto[[#This Row],[Localidade Silo]],Produtor_Silo[destino],0),3)</f>
        <v>PATOS DE MINAS-MG</v>
      </c>
      <c r="D61">
        <v>1110912</v>
      </c>
      <c r="E61">
        <v>1</v>
      </c>
      <c r="F61" s="7">
        <v>1263.0170000000001</v>
      </c>
      <c r="G61" t="s">
        <v>720</v>
      </c>
      <c r="H61" s="10">
        <v>2.63E-4</v>
      </c>
      <c r="I61" s="10">
        <v>0.6</v>
      </c>
      <c r="J61" t="s">
        <v>1657</v>
      </c>
      <c r="K61" t="s">
        <v>972</v>
      </c>
      <c r="L61">
        <f>INDEX(Val_Min_CO2[],MATCH(Silo_Porto[[#This Row],[Variaveis Decisão Transporte Silo-Porto]],Val_Min_CO2[Variável],0),2)</f>
        <v>0</v>
      </c>
      <c r="M61">
        <f>INDEX(Val_min_Custo[],MATCH(Silo_Porto[[#This Row],[Variaveis Decisão Transporte Silo-Porto]],Val_min_Custo[Variável],0),2)</f>
        <v>0</v>
      </c>
      <c r="N61">
        <f>INDEX(ITERAC3[],MATCH(Silo_Porto[[#This Row],[Variaveis Decisão Transporte Silo-Porto]],ITERAC3[Variável],0),2)</f>
        <v>0</v>
      </c>
      <c r="O61">
        <f>INDEX(ITERAC6[],MATCH(Silo_Porto[[#This Row],[Variaveis Decisão Transporte Silo-Porto]],ITERAC6[Variável],0),2)</f>
        <v>0</v>
      </c>
      <c r="P61">
        <v>1.1200000000000001</v>
      </c>
      <c r="Q61">
        <v>1110</v>
      </c>
      <c r="R61" t="str">
        <f>Silo_Porto[[#This Row],[Estado Silo]]&amp;Silo_Porto[[#This Row],[Estado Porto]]</f>
        <v>MGSC</v>
      </c>
      <c r="S61" s="7">
        <f>Silo_Porto[[#This Row],[ICMS]]*Silo_Porto[[#This Row],[Coluna1]]</f>
        <v>1243.2</v>
      </c>
    </row>
    <row r="62" spans="1:19" x14ac:dyDescent="0.25">
      <c r="A62" t="s">
        <v>632</v>
      </c>
      <c r="B62" t="s">
        <v>1686</v>
      </c>
      <c r="C62" t="str">
        <f>INDEX(Produtor_Silo[],MATCH(Silo_Porto[[#This Row],[Localidade Silo]],Produtor_Silo[destino],0),3)</f>
        <v>RIO VERDE-GO</v>
      </c>
      <c r="D62">
        <v>1110912</v>
      </c>
      <c r="E62">
        <v>1</v>
      </c>
      <c r="F62" s="7">
        <v>1345.1479999999999</v>
      </c>
      <c r="G62" t="s">
        <v>718</v>
      </c>
      <c r="H62" s="10">
        <v>2.63E-4</v>
      </c>
      <c r="I62" s="10">
        <v>0.6</v>
      </c>
      <c r="J62" t="s">
        <v>1657</v>
      </c>
      <c r="K62" t="s">
        <v>980</v>
      </c>
      <c r="L62">
        <f>INDEX(Val_Min_CO2[],MATCH(Silo_Porto[[#This Row],[Variaveis Decisão Transporte Silo-Porto]],Val_Min_CO2[Variável],0),2)</f>
        <v>0</v>
      </c>
      <c r="M62">
        <f>INDEX(Val_min_Custo[],MATCH(Silo_Porto[[#This Row],[Variaveis Decisão Transporte Silo-Porto]],Val_min_Custo[Variável],0),2)</f>
        <v>0</v>
      </c>
      <c r="N62">
        <f>INDEX(ITERAC3[],MATCH(Silo_Porto[[#This Row],[Variaveis Decisão Transporte Silo-Porto]],ITERAC3[Variável],0),2)</f>
        <v>0</v>
      </c>
      <c r="O62">
        <f>INDEX(ITERAC6[],MATCH(Silo_Porto[[#This Row],[Variaveis Decisão Transporte Silo-Porto]],ITERAC6[Variável],0),2)</f>
        <v>0</v>
      </c>
      <c r="P62">
        <v>1.1200000000000001</v>
      </c>
      <c r="Q62">
        <v>1110</v>
      </c>
      <c r="R62" t="str">
        <f>Silo_Porto[[#This Row],[Estado Silo]]&amp;Silo_Porto[[#This Row],[Estado Porto]]</f>
        <v>GOSC</v>
      </c>
      <c r="S62" s="7">
        <f>Silo_Porto[[#This Row],[ICMS]]*Silo_Porto[[#This Row],[Coluna1]]</f>
        <v>1243.2</v>
      </c>
    </row>
    <row r="63" spans="1:19" x14ac:dyDescent="0.25">
      <c r="A63" t="s">
        <v>633</v>
      </c>
      <c r="B63" t="s">
        <v>1686</v>
      </c>
      <c r="C63" t="str">
        <f>INDEX(Produtor_Silo[],MATCH(Silo_Porto[[#This Row],[Localidade Silo]],Produtor_Silo[destino],0),3)</f>
        <v>RIO VERDE-GO</v>
      </c>
      <c r="D63">
        <v>1110912</v>
      </c>
      <c r="E63">
        <v>1</v>
      </c>
      <c r="F63" s="7">
        <v>1344.64</v>
      </c>
      <c r="G63" t="s">
        <v>718</v>
      </c>
      <c r="H63" s="10">
        <v>2.63E-4</v>
      </c>
      <c r="I63" s="10">
        <v>0.6</v>
      </c>
      <c r="J63" t="s">
        <v>1657</v>
      </c>
      <c r="K63" t="s">
        <v>988</v>
      </c>
      <c r="L63">
        <f>INDEX(Val_Min_CO2[],MATCH(Silo_Porto[[#This Row],[Variaveis Decisão Transporte Silo-Porto]],Val_Min_CO2[Variável],0),2)</f>
        <v>0</v>
      </c>
      <c r="M63">
        <f>INDEX(Val_min_Custo[],MATCH(Silo_Porto[[#This Row],[Variaveis Decisão Transporte Silo-Porto]],Val_min_Custo[Variável],0),2)</f>
        <v>0</v>
      </c>
      <c r="N63">
        <f>INDEX(ITERAC3[],MATCH(Silo_Porto[[#This Row],[Variaveis Decisão Transporte Silo-Porto]],ITERAC3[Variável],0),2)</f>
        <v>0</v>
      </c>
      <c r="O63">
        <f>INDEX(ITERAC6[],MATCH(Silo_Porto[[#This Row],[Variaveis Decisão Transporte Silo-Porto]],ITERAC6[Variável],0),2)</f>
        <v>0</v>
      </c>
      <c r="P63">
        <v>1.1200000000000001</v>
      </c>
      <c r="Q63">
        <v>1110</v>
      </c>
      <c r="R63" t="str">
        <f>Silo_Porto[[#This Row],[Estado Silo]]&amp;Silo_Porto[[#This Row],[Estado Porto]]</f>
        <v>GOSC</v>
      </c>
      <c r="S63" s="7">
        <f>Silo_Porto[[#This Row],[ICMS]]*Silo_Porto[[#This Row],[Coluna1]]</f>
        <v>1243.2</v>
      </c>
    </row>
    <row r="64" spans="1:19" x14ac:dyDescent="0.25">
      <c r="A64" t="s">
        <v>634</v>
      </c>
      <c r="B64" t="s">
        <v>1686</v>
      </c>
      <c r="C64" t="str">
        <f>INDEX(Produtor_Silo[],MATCH(Silo_Porto[[#This Row],[Localidade Silo]],Produtor_Silo[destino],0),3)</f>
        <v>RIO VERDE-GO</v>
      </c>
      <c r="D64">
        <v>1110912</v>
      </c>
      <c r="E64">
        <v>1</v>
      </c>
      <c r="F64" s="7">
        <v>1441.0340000000001</v>
      </c>
      <c r="G64" t="s">
        <v>718</v>
      </c>
      <c r="H64" s="10">
        <v>2.63E-4</v>
      </c>
      <c r="I64" s="10">
        <v>0.6</v>
      </c>
      <c r="J64" t="s">
        <v>1657</v>
      </c>
      <c r="K64" t="s">
        <v>996</v>
      </c>
      <c r="L64">
        <f>INDEX(Val_Min_CO2[],MATCH(Silo_Porto[[#This Row],[Variaveis Decisão Transporte Silo-Porto]],Val_Min_CO2[Variável],0),2)</f>
        <v>0</v>
      </c>
      <c r="M64">
        <f>INDEX(Val_min_Custo[],MATCH(Silo_Porto[[#This Row],[Variaveis Decisão Transporte Silo-Porto]],Val_min_Custo[Variável],0),2)</f>
        <v>0</v>
      </c>
      <c r="N64">
        <f>INDEX(ITERAC3[],MATCH(Silo_Porto[[#This Row],[Variaveis Decisão Transporte Silo-Porto]],ITERAC3[Variável],0),2)</f>
        <v>0</v>
      </c>
      <c r="O64">
        <f>INDEX(ITERAC6[],MATCH(Silo_Porto[[#This Row],[Variaveis Decisão Transporte Silo-Porto]],ITERAC6[Variável],0),2)</f>
        <v>0</v>
      </c>
      <c r="P64">
        <v>1.1200000000000001</v>
      </c>
      <c r="Q64">
        <v>1110</v>
      </c>
      <c r="R64" t="str">
        <f>Silo_Porto[[#This Row],[Estado Silo]]&amp;Silo_Porto[[#This Row],[Estado Porto]]</f>
        <v>GOSC</v>
      </c>
      <c r="S64" s="7">
        <f>Silo_Porto[[#This Row],[ICMS]]*Silo_Porto[[#This Row],[Coluna1]]</f>
        <v>1243.2</v>
      </c>
    </row>
    <row r="65" spans="1:19" x14ac:dyDescent="0.25">
      <c r="A65" t="s">
        <v>626</v>
      </c>
      <c r="B65" t="s">
        <v>1686</v>
      </c>
      <c r="C65" t="str">
        <f>INDEX(Produtor_Silo[],MATCH(Silo_Porto[[#This Row],[Localidade Silo]],Produtor_Silo[destino],0),3)</f>
        <v>SORRISO-MT</v>
      </c>
      <c r="D65">
        <v>1110912</v>
      </c>
      <c r="E65">
        <v>1</v>
      </c>
      <c r="F65" s="7">
        <v>2233.5450000000001</v>
      </c>
      <c r="G65" t="s">
        <v>705</v>
      </c>
      <c r="H65" s="10">
        <v>2.63E-4</v>
      </c>
      <c r="I65" s="10">
        <v>0.6</v>
      </c>
      <c r="J65" t="s">
        <v>1657</v>
      </c>
      <c r="K65" t="s">
        <v>1004</v>
      </c>
      <c r="L65">
        <f>INDEX(Val_Min_CO2[],MATCH(Silo_Porto[[#This Row],[Variaveis Decisão Transporte Silo-Porto]],Val_Min_CO2[Variável],0),2)</f>
        <v>0</v>
      </c>
      <c r="M65">
        <f>INDEX(Val_min_Custo[],MATCH(Silo_Porto[[#This Row],[Variaveis Decisão Transporte Silo-Porto]],Val_min_Custo[Variável],0),2)</f>
        <v>0</v>
      </c>
      <c r="N65">
        <f>INDEX(ITERAC3[],MATCH(Silo_Porto[[#This Row],[Variaveis Decisão Transporte Silo-Porto]],ITERAC3[Variável],0),2)</f>
        <v>0</v>
      </c>
      <c r="O65">
        <f>INDEX(ITERAC6[],MATCH(Silo_Porto[[#This Row],[Variaveis Decisão Transporte Silo-Porto]],ITERAC6[Variável],0),2)</f>
        <v>0</v>
      </c>
      <c r="P65">
        <v>1.1200000000000001</v>
      </c>
      <c r="Q65">
        <v>1110</v>
      </c>
      <c r="R65" t="str">
        <f>Silo_Porto[[#This Row],[Estado Silo]]&amp;Silo_Porto[[#This Row],[Estado Porto]]</f>
        <v>MTSC</v>
      </c>
      <c r="S65" s="7">
        <f>Silo_Porto[[#This Row],[ICMS]]*Silo_Porto[[#This Row],[Coluna1]]</f>
        <v>1243.2</v>
      </c>
    </row>
    <row r="66" spans="1:19" x14ac:dyDescent="0.25">
      <c r="A66" t="s">
        <v>627</v>
      </c>
      <c r="B66" t="s">
        <v>1686</v>
      </c>
      <c r="C66" t="str">
        <f>INDEX(Produtor_Silo[],MATCH(Silo_Porto[[#This Row],[Localidade Silo]],Produtor_Silo[destino],0),3)</f>
        <v>SORRISO-MT</v>
      </c>
      <c r="D66">
        <v>1110912</v>
      </c>
      <c r="E66">
        <v>1</v>
      </c>
      <c r="F66" s="7">
        <v>2205.0859999999998</v>
      </c>
      <c r="G66" t="s">
        <v>705</v>
      </c>
      <c r="H66" s="10">
        <v>2.63E-4</v>
      </c>
      <c r="I66" s="10">
        <v>0.6</v>
      </c>
      <c r="J66" t="s">
        <v>1657</v>
      </c>
      <c r="K66" t="s">
        <v>1012</v>
      </c>
      <c r="L66">
        <f>INDEX(Val_Min_CO2[],MATCH(Silo_Porto[[#This Row],[Variaveis Decisão Transporte Silo-Porto]],Val_Min_CO2[Variável],0),2)</f>
        <v>0</v>
      </c>
      <c r="M66">
        <f>INDEX(Val_min_Custo[],MATCH(Silo_Porto[[#This Row],[Variaveis Decisão Transporte Silo-Porto]],Val_min_Custo[Variável],0),2)</f>
        <v>0</v>
      </c>
      <c r="N66">
        <f>INDEX(ITERAC3[],MATCH(Silo_Porto[[#This Row],[Variaveis Decisão Transporte Silo-Porto]],ITERAC3[Variável],0),2)</f>
        <v>0</v>
      </c>
      <c r="O66">
        <f>INDEX(ITERAC6[],MATCH(Silo_Porto[[#This Row],[Variaveis Decisão Transporte Silo-Porto]],ITERAC6[Variável],0),2)</f>
        <v>0</v>
      </c>
      <c r="P66">
        <v>1.1200000000000001</v>
      </c>
      <c r="Q66">
        <v>1110</v>
      </c>
      <c r="R66" t="str">
        <f>Silo_Porto[[#This Row],[Estado Silo]]&amp;Silo_Porto[[#This Row],[Estado Porto]]</f>
        <v>MTSC</v>
      </c>
      <c r="S66" s="7">
        <f>Silo_Porto[[#This Row],[ICMS]]*Silo_Porto[[#This Row],[Coluna1]]</f>
        <v>1243.2</v>
      </c>
    </row>
    <row r="67" spans="1:19" x14ac:dyDescent="0.25">
      <c r="A67" t="s">
        <v>628</v>
      </c>
      <c r="B67" t="s">
        <v>1686</v>
      </c>
      <c r="C67" t="str">
        <f>INDEX(Produtor_Silo[],MATCH(Silo_Porto[[#This Row],[Localidade Silo]],Produtor_Silo[destino],0),3)</f>
        <v>SORRISO-MT</v>
      </c>
      <c r="D67">
        <v>1110912</v>
      </c>
      <c r="E67">
        <v>1</v>
      </c>
      <c r="F67" s="7">
        <v>2235.2310000000002</v>
      </c>
      <c r="G67" t="s">
        <v>705</v>
      </c>
      <c r="H67" s="10">
        <v>2.63E-4</v>
      </c>
      <c r="I67" s="10">
        <v>0.6</v>
      </c>
      <c r="J67" t="s">
        <v>1657</v>
      </c>
      <c r="K67" t="s">
        <v>1020</v>
      </c>
      <c r="L67">
        <f>INDEX(Val_Min_CO2[],MATCH(Silo_Porto[[#This Row],[Variaveis Decisão Transporte Silo-Porto]],Val_Min_CO2[Variável],0),2)</f>
        <v>0</v>
      </c>
      <c r="M67">
        <f>INDEX(Val_min_Custo[],MATCH(Silo_Porto[[#This Row],[Variaveis Decisão Transporte Silo-Porto]],Val_min_Custo[Variável],0),2)</f>
        <v>0</v>
      </c>
      <c r="N67">
        <f>INDEX(ITERAC3[],MATCH(Silo_Porto[[#This Row],[Variaveis Decisão Transporte Silo-Porto]],ITERAC3[Variável],0),2)</f>
        <v>0</v>
      </c>
      <c r="O67">
        <f>INDEX(ITERAC6[],MATCH(Silo_Porto[[#This Row],[Variaveis Decisão Transporte Silo-Porto]],ITERAC6[Variável],0),2)</f>
        <v>0</v>
      </c>
      <c r="P67">
        <v>1.1200000000000001</v>
      </c>
      <c r="Q67">
        <v>1110</v>
      </c>
      <c r="R67" t="str">
        <f>Silo_Porto[[#This Row],[Estado Silo]]&amp;Silo_Porto[[#This Row],[Estado Porto]]</f>
        <v>MTSC</v>
      </c>
      <c r="S67" s="7">
        <f>Silo_Porto[[#This Row],[ICMS]]*Silo_Porto[[#This Row],[Coluna1]]</f>
        <v>1243.2</v>
      </c>
    </row>
    <row r="68" spans="1:19" x14ac:dyDescent="0.25">
      <c r="A68" t="s">
        <v>650</v>
      </c>
      <c r="B68" t="s">
        <v>1686</v>
      </c>
      <c r="C68" t="str">
        <f>INDEX(Produtor_Silo[],MATCH(Silo_Porto[[#This Row],[Localidade Silo]],Produtor_Silo[destino],0),3)</f>
        <v>TOLEDO-PR</v>
      </c>
      <c r="D68">
        <v>1110912</v>
      </c>
      <c r="E68">
        <v>1</v>
      </c>
      <c r="F68" s="7">
        <v>712.43200000000002</v>
      </c>
      <c r="G68" t="s">
        <v>712</v>
      </c>
      <c r="H68" s="10">
        <v>2.05E-4</v>
      </c>
      <c r="I68" s="10">
        <v>1</v>
      </c>
      <c r="J68" t="s">
        <v>1657</v>
      </c>
      <c r="K68" t="s">
        <v>1028</v>
      </c>
      <c r="L68">
        <f>INDEX(Val_Min_CO2[],MATCH(Silo_Porto[[#This Row],[Variaveis Decisão Transporte Silo-Porto]],Val_Min_CO2[Variável],0),2)</f>
        <v>0</v>
      </c>
      <c r="M68">
        <f>INDEX(Val_min_Custo[],MATCH(Silo_Porto[[#This Row],[Variaveis Decisão Transporte Silo-Porto]],Val_min_Custo[Variável],0),2)</f>
        <v>0</v>
      </c>
      <c r="N68">
        <f>INDEX(ITERAC3[],MATCH(Silo_Porto[[#This Row],[Variaveis Decisão Transporte Silo-Porto]],ITERAC3[Variável],0),2)</f>
        <v>0</v>
      </c>
      <c r="O68">
        <f>INDEX(ITERAC6[],MATCH(Silo_Porto[[#This Row],[Variaveis Decisão Transporte Silo-Porto]],ITERAC6[Variável],0),2)</f>
        <v>0</v>
      </c>
      <c r="P68">
        <v>1.1200000000000001</v>
      </c>
      <c r="Q68">
        <v>1110</v>
      </c>
      <c r="R68" t="str">
        <f>Silo_Porto[[#This Row],[Estado Silo]]&amp;Silo_Porto[[#This Row],[Estado Porto]]</f>
        <v>PRSC</v>
      </c>
      <c r="S68" s="7">
        <f>Silo_Porto[[#This Row],[ICMS]]*Silo_Porto[[#This Row],[Coluna1]]</f>
        <v>1243.2</v>
      </c>
    </row>
    <row r="69" spans="1:19" x14ac:dyDescent="0.25">
      <c r="A69" t="s">
        <v>651</v>
      </c>
      <c r="B69" t="s">
        <v>1686</v>
      </c>
      <c r="C69" t="str">
        <f>INDEX(Produtor_Silo[],MATCH(Silo_Porto[[#This Row],[Localidade Silo]],Produtor_Silo[destino],0),3)</f>
        <v>TOLEDO-PR</v>
      </c>
      <c r="D69">
        <v>1110912</v>
      </c>
      <c r="E69">
        <v>1</v>
      </c>
      <c r="F69" s="7">
        <v>717.90899999999999</v>
      </c>
      <c r="G69" t="s">
        <v>712</v>
      </c>
      <c r="H69" s="10">
        <v>2.05E-4</v>
      </c>
      <c r="I69" s="10">
        <v>1</v>
      </c>
      <c r="J69" t="s">
        <v>1657</v>
      </c>
      <c r="K69" t="s">
        <v>1036</v>
      </c>
      <c r="L69">
        <f>INDEX(Val_Min_CO2[],MATCH(Silo_Porto[[#This Row],[Variaveis Decisão Transporte Silo-Porto]],Val_Min_CO2[Variável],0),2)</f>
        <v>0</v>
      </c>
      <c r="M69">
        <f>INDEX(Val_min_Custo[],MATCH(Silo_Porto[[#This Row],[Variaveis Decisão Transporte Silo-Porto]],Val_min_Custo[Variável],0),2)</f>
        <v>0</v>
      </c>
      <c r="N69">
        <f>INDEX(ITERAC3[],MATCH(Silo_Porto[[#This Row],[Variaveis Decisão Transporte Silo-Porto]],ITERAC3[Variável],0),2)</f>
        <v>0</v>
      </c>
      <c r="O69">
        <f>INDEX(ITERAC6[],MATCH(Silo_Porto[[#This Row],[Variaveis Decisão Transporte Silo-Porto]],ITERAC6[Variável],0),2)</f>
        <v>0</v>
      </c>
      <c r="P69">
        <v>1.1200000000000001</v>
      </c>
      <c r="Q69">
        <v>1110</v>
      </c>
      <c r="R69" t="str">
        <f>Silo_Porto[[#This Row],[Estado Silo]]&amp;Silo_Porto[[#This Row],[Estado Porto]]</f>
        <v>PRSC</v>
      </c>
      <c r="S69" s="7">
        <f>Silo_Porto[[#This Row],[ICMS]]*Silo_Porto[[#This Row],[Coluna1]]</f>
        <v>1243.2</v>
      </c>
    </row>
    <row r="70" spans="1:19" x14ac:dyDescent="0.25">
      <c r="A70" t="s">
        <v>652</v>
      </c>
      <c r="B70" t="s">
        <v>1686</v>
      </c>
      <c r="C70" t="str">
        <f>INDEX(Produtor_Silo[],MATCH(Silo_Porto[[#This Row],[Localidade Silo]],Produtor_Silo[destino],0),3)</f>
        <v>TOLEDO-PR</v>
      </c>
      <c r="D70">
        <v>1110912</v>
      </c>
      <c r="E70">
        <v>1</v>
      </c>
      <c r="F70" s="7">
        <v>723.81600000000003</v>
      </c>
      <c r="G70" t="s">
        <v>712</v>
      </c>
      <c r="H70" s="10">
        <v>2.05E-4</v>
      </c>
      <c r="I70" s="10">
        <v>1</v>
      </c>
      <c r="J70" t="s">
        <v>1657</v>
      </c>
      <c r="K70" t="s">
        <v>1044</v>
      </c>
      <c r="L70">
        <f>INDEX(Val_Min_CO2[],MATCH(Silo_Porto[[#This Row],[Variaveis Decisão Transporte Silo-Porto]],Val_Min_CO2[Variável],0),2)</f>
        <v>0</v>
      </c>
      <c r="M70">
        <f>INDEX(Val_min_Custo[],MATCH(Silo_Porto[[#This Row],[Variaveis Decisão Transporte Silo-Porto]],Val_min_Custo[Variável],0),2)</f>
        <v>0</v>
      </c>
      <c r="N70">
        <f>INDEX(ITERAC3[],MATCH(Silo_Porto[[#This Row],[Variaveis Decisão Transporte Silo-Porto]],ITERAC3[Variável],0),2)</f>
        <v>0</v>
      </c>
      <c r="O70">
        <f>INDEX(ITERAC6[],MATCH(Silo_Porto[[#This Row],[Variaveis Decisão Transporte Silo-Porto]],ITERAC6[Variável],0),2)</f>
        <v>0</v>
      </c>
      <c r="P70">
        <v>1.1200000000000001</v>
      </c>
      <c r="Q70">
        <v>1110</v>
      </c>
      <c r="R70" t="str">
        <f>Silo_Porto[[#This Row],[Estado Silo]]&amp;Silo_Porto[[#This Row],[Estado Porto]]</f>
        <v>PRSC</v>
      </c>
      <c r="S70" s="7">
        <f>Silo_Porto[[#This Row],[ICMS]]*Silo_Porto[[#This Row],[Coluna1]]</f>
        <v>1243.2</v>
      </c>
    </row>
    <row r="71" spans="1:19" x14ac:dyDescent="0.25">
      <c r="A71" t="s">
        <v>644</v>
      </c>
      <c r="B71" t="s">
        <v>1686</v>
      </c>
      <c r="C71" t="str">
        <f>INDEX(Produtor_Silo[],MATCH(Silo_Porto[[#This Row],[Localidade Silo]],Produtor_Silo[destino],0),3)</f>
        <v>UBERLÂNDIA-MG</v>
      </c>
      <c r="D71">
        <v>1110912</v>
      </c>
      <c r="E71">
        <v>1</v>
      </c>
      <c r="F71" s="7">
        <v>1140.6500000000001</v>
      </c>
      <c r="G71" t="s">
        <v>720</v>
      </c>
      <c r="H71" s="10">
        <v>2.63E-4</v>
      </c>
      <c r="I71" s="10">
        <v>0.6</v>
      </c>
      <c r="J71" t="s">
        <v>1657</v>
      </c>
      <c r="K71" t="s">
        <v>1052</v>
      </c>
      <c r="L71">
        <f>INDEX(Val_Min_CO2[],MATCH(Silo_Porto[[#This Row],[Variaveis Decisão Transporte Silo-Porto]],Val_Min_CO2[Variável],0),2)</f>
        <v>0</v>
      </c>
      <c r="M71">
        <f>INDEX(Val_min_Custo[],MATCH(Silo_Porto[[#This Row],[Variaveis Decisão Transporte Silo-Porto]],Val_min_Custo[Variável],0),2)</f>
        <v>0</v>
      </c>
      <c r="N71">
        <f>INDEX(ITERAC3[],MATCH(Silo_Porto[[#This Row],[Variaveis Decisão Transporte Silo-Porto]],ITERAC3[Variável],0),2)</f>
        <v>0</v>
      </c>
      <c r="O71">
        <f>INDEX(ITERAC6[],MATCH(Silo_Porto[[#This Row],[Variaveis Decisão Transporte Silo-Porto]],ITERAC6[Variável],0),2)</f>
        <v>0</v>
      </c>
      <c r="P71">
        <v>1.1200000000000001</v>
      </c>
      <c r="Q71">
        <v>1110</v>
      </c>
      <c r="R71" t="str">
        <f>Silo_Porto[[#This Row],[Estado Silo]]&amp;Silo_Porto[[#This Row],[Estado Porto]]</f>
        <v>MGSC</v>
      </c>
      <c r="S71" s="7">
        <f>Silo_Porto[[#This Row],[ICMS]]*Silo_Porto[[#This Row],[Coluna1]]</f>
        <v>1243.2</v>
      </c>
    </row>
    <row r="72" spans="1:19" x14ac:dyDescent="0.25">
      <c r="A72" t="s">
        <v>645</v>
      </c>
      <c r="B72" t="s">
        <v>1686</v>
      </c>
      <c r="C72" t="str">
        <f>INDEX(Produtor_Silo[],MATCH(Silo_Porto[[#This Row],[Localidade Silo]],Produtor_Silo[destino],0),3)</f>
        <v>UBERLÂNDIA-MG</v>
      </c>
      <c r="D72">
        <v>1110912</v>
      </c>
      <c r="E72">
        <v>1</v>
      </c>
      <c r="F72" s="7">
        <v>1140.2570000000001</v>
      </c>
      <c r="G72" t="s">
        <v>720</v>
      </c>
      <c r="H72" s="10">
        <v>2.63E-4</v>
      </c>
      <c r="I72" s="10">
        <v>0.6</v>
      </c>
      <c r="J72" t="s">
        <v>1657</v>
      </c>
      <c r="K72" t="s">
        <v>1060</v>
      </c>
      <c r="L72">
        <f>INDEX(Val_Min_CO2[],MATCH(Silo_Porto[[#This Row],[Variaveis Decisão Transporte Silo-Porto]],Val_Min_CO2[Variável],0),2)</f>
        <v>0</v>
      </c>
      <c r="M72">
        <f>INDEX(Val_min_Custo[],MATCH(Silo_Porto[[#This Row],[Variaveis Decisão Transporte Silo-Porto]],Val_min_Custo[Variável],0),2)</f>
        <v>0</v>
      </c>
      <c r="N72">
        <f>INDEX(ITERAC3[],MATCH(Silo_Porto[[#This Row],[Variaveis Decisão Transporte Silo-Porto]],ITERAC3[Variável],0),2)</f>
        <v>0</v>
      </c>
      <c r="O72">
        <f>INDEX(ITERAC6[],MATCH(Silo_Porto[[#This Row],[Variaveis Decisão Transporte Silo-Porto]],ITERAC6[Variável],0),2)</f>
        <v>0</v>
      </c>
      <c r="P72">
        <v>1.1200000000000001</v>
      </c>
      <c r="Q72">
        <v>1110</v>
      </c>
      <c r="R72" t="str">
        <f>Silo_Porto[[#This Row],[Estado Silo]]&amp;Silo_Porto[[#This Row],[Estado Porto]]</f>
        <v>MGSC</v>
      </c>
      <c r="S72" s="7">
        <f>Silo_Porto[[#This Row],[ICMS]]*Silo_Porto[[#This Row],[Coluna1]]</f>
        <v>1243.2</v>
      </c>
    </row>
    <row r="73" spans="1:19" x14ac:dyDescent="0.25">
      <c r="A73" t="s">
        <v>646</v>
      </c>
      <c r="B73" t="s">
        <v>1686</v>
      </c>
      <c r="C73" t="str">
        <f>INDEX(Produtor_Silo[],MATCH(Silo_Porto[[#This Row],[Localidade Silo]],Produtor_Silo[destino],0),3)</f>
        <v>UBERLÂNDIA-MG</v>
      </c>
      <c r="D73">
        <v>1110912</v>
      </c>
      <c r="E73">
        <v>1</v>
      </c>
      <c r="F73" s="7">
        <v>1139.498</v>
      </c>
      <c r="G73" t="s">
        <v>720</v>
      </c>
      <c r="H73" s="10">
        <v>2.63E-4</v>
      </c>
      <c r="I73" s="10">
        <v>0.6</v>
      </c>
      <c r="J73" t="s">
        <v>1657</v>
      </c>
      <c r="K73" t="s">
        <v>1068</v>
      </c>
      <c r="L73">
        <f>INDEX(Val_Min_CO2[],MATCH(Silo_Porto[[#This Row],[Variaveis Decisão Transporte Silo-Porto]],Val_Min_CO2[Variável],0),2)</f>
        <v>0</v>
      </c>
      <c r="M73">
        <f>INDEX(Val_min_Custo[],MATCH(Silo_Porto[[#This Row],[Variaveis Decisão Transporte Silo-Porto]],Val_min_Custo[Variável],0),2)</f>
        <v>0</v>
      </c>
      <c r="N73">
        <f>INDEX(ITERAC3[],MATCH(Silo_Porto[[#This Row],[Variaveis Decisão Transporte Silo-Porto]],ITERAC3[Variável],0),2)</f>
        <v>0</v>
      </c>
      <c r="O73">
        <f>INDEX(ITERAC6[],MATCH(Silo_Porto[[#This Row],[Variaveis Decisão Transporte Silo-Porto]],ITERAC6[Variável],0),2)</f>
        <v>0</v>
      </c>
      <c r="P73">
        <v>1.1200000000000001</v>
      </c>
      <c r="Q73">
        <v>1110</v>
      </c>
      <c r="R73" t="str">
        <f>Silo_Porto[[#This Row],[Estado Silo]]&amp;Silo_Porto[[#This Row],[Estado Porto]]</f>
        <v>MGSC</v>
      </c>
      <c r="S73" s="7">
        <f>Silo_Porto[[#This Row],[ICMS]]*Silo_Porto[[#This Row],[Coluna1]]</f>
        <v>1243.2</v>
      </c>
    </row>
    <row r="74" spans="1:19" x14ac:dyDescent="0.25">
      <c r="A74" t="s">
        <v>617</v>
      </c>
      <c r="B74" t="s">
        <v>1687</v>
      </c>
      <c r="C74" t="str">
        <f>INDEX(Produtor_Silo[],MATCH(Silo_Porto[[#This Row],[Localidade Silo]],Produtor_Silo[destino],0),3)</f>
        <v>CAMPO NOVO DO PARECIS-MT</v>
      </c>
      <c r="D74">
        <v>2504607.6</v>
      </c>
      <c r="E74">
        <v>1</v>
      </c>
      <c r="F74" s="7">
        <v>2429.0790000000002</v>
      </c>
      <c r="G74" t="s">
        <v>705</v>
      </c>
      <c r="H74" s="10">
        <v>2.63E-4</v>
      </c>
      <c r="I74" s="10">
        <v>0.6</v>
      </c>
      <c r="J74" t="s">
        <v>1674</v>
      </c>
      <c r="K74" t="s">
        <v>790</v>
      </c>
      <c r="L74">
        <f>INDEX(Val_Min_CO2[],MATCH(Silo_Porto[[#This Row],[Variaveis Decisão Transporte Silo-Porto]],Val_Min_CO2[Variável],0),2)</f>
        <v>0</v>
      </c>
      <c r="M74">
        <f>INDEX(Val_min_Custo[],MATCH(Silo_Porto[[#This Row],[Variaveis Decisão Transporte Silo-Porto]],Val_min_Custo[Variável],0),2)</f>
        <v>0</v>
      </c>
      <c r="N74">
        <f>INDEX(ITERAC3[],MATCH(Silo_Porto[[#This Row],[Variaveis Decisão Transporte Silo-Porto]],ITERAC3[Variável],0),2)</f>
        <v>0</v>
      </c>
      <c r="O74">
        <f>INDEX(ITERAC6[],MATCH(Silo_Porto[[#This Row],[Variaveis Decisão Transporte Silo-Porto]],ITERAC6[Variável],0),2)</f>
        <v>0</v>
      </c>
      <c r="P74">
        <v>1.1200000000000001</v>
      </c>
      <c r="Q74">
        <v>1110</v>
      </c>
      <c r="R74" t="str">
        <f>Silo_Porto[[#This Row],[Estado Silo]]&amp;Silo_Porto[[#This Row],[Estado Porto]]</f>
        <v>MTES</v>
      </c>
      <c r="S74" s="7">
        <f>Silo_Porto[[#This Row],[ICMS]]*Silo_Porto[[#This Row],[Coluna1]]</f>
        <v>1243.2</v>
      </c>
    </row>
    <row r="75" spans="1:19" x14ac:dyDescent="0.25">
      <c r="A75" t="s">
        <v>618</v>
      </c>
      <c r="B75" t="s">
        <v>1687</v>
      </c>
      <c r="C75" t="str">
        <f>INDEX(Produtor_Silo[],MATCH(Silo_Porto[[#This Row],[Localidade Silo]],Produtor_Silo[destino],0),3)</f>
        <v>CAMPO NOVO DO PARECIS-MT</v>
      </c>
      <c r="D75">
        <v>2504607.6</v>
      </c>
      <c r="E75">
        <v>1</v>
      </c>
      <c r="F75" s="7">
        <v>2503.6320000000001</v>
      </c>
      <c r="G75" t="s">
        <v>705</v>
      </c>
      <c r="H75" s="10">
        <v>2.63E-4</v>
      </c>
      <c r="I75" s="10">
        <v>0.6</v>
      </c>
      <c r="J75" t="s">
        <v>1674</v>
      </c>
      <c r="K75" t="s">
        <v>798</v>
      </c>
      <c r="L75">
        <f>INDEX(Val_Min_CO2[],MATCH(Silo_Porto[[#This Row],[Variaveis Decisão Transporte Silo-Porto]],Val_Min_CO2[Variável],0),2)</f>
        <v>0</v>
      </c>
      <c r="M75">
        <f>INDEX(Val_min_Custo[],MATCH(Silo_Porto[[#This Row],[Variaveis Decisão Transporte Silo-Porto]],Val_min_Custo[Variável],0),2)</f>
        <v>0</v>
      </c>
      <c r="N75">
        <f>INDEX(ITERAC3[],MATCH(Silo_Porto[[#This Row],[Variaveis Decisão Transporte Silo-Porto]],ITERAC3[Variável],0),2)</f>
        <v>0</v>
      </c>
      <c r="O75">
        <f>INDEX(ITERAC6[],MATCH(Silo_Porto[[#This Row],[Variaveis Decisão Transporte Silo-Porto]],ITERAC6[Variável],0),2)</f>
        <v>0</v>
      </c>
      <c r="P75">
        <v>1.1200000000000001</v>
      </c>
      <c r="Q75">
        <v>1110</v>
      </c>
      <c r="R75" t="str">
        <f>Silo_Porto[[#This Row],[Estado Silo]]&amp;Silo_Porto[[#This Row],[Estado Porto]]</f>
        <v>MTES</v>
      </c>
      <c r="S75" s="7">
        <f>Silo_Porto[[#This Row],[ICMS]]*Silo_Porto[[#This Row],[Coluna1]]</f>
        <v>1243.2</v>
      </c>
    </row>
    <row r="76" spans="1:19" x14ac:dyDescent="0.25">
      <c r="A76" t="s">
        <v>619</v>
      </c>
      <c r="B76" t="s">
        <v>1687</v>
      </c>
      <c r="C76" t="str">
        <f>INDEX(Produtor_Silo[],MATCH(Silo_Porto[[#This Row],[Localidade Silo]],Produtor_Silo[destino],0),3)</f>
        <v>CAMPO NOVO DO PARECIS-MT</v>
      </c>
      <c r="D76">
        <v>2504607.6</v>
      </c>
      <c r="E76">
        <v>1</v>
      </c>
      <c r="F76" s="7">
        <v>2428.9</v>
      </c>
      <c r="G76" t="s">
        <v>705</v>
      </c>
      <c r="H76" s="10">
        <v>2.63E-4</v>
      </c>
      <c r="I76" s="10">
        <v>0.6</v>
      </c>
      <c r="J76" t="s">
        <v>1674</v>
      </c>
      <c r="K76" t="s">
        <v>806</v>
      </c>
      <c r="L76">
        <f>INDEX(Val_Min_CO2[],MATCH(Silo_Porto[[#This Row],[Variaveis Decisão Transporte Silo-Porto]],Val_Min_CO2[Variável],0),2)</f>
        <v>0</v>
      </c>
      <c r="M76">
        <f>INDEX(Val_min_Custo[],MATCH(Silo_Porto[[#This Row],[Variaveis Decisão Transporte Silo-Porto]],Val_min_Custo[Variável],0),2)</f>
        <v>0</v>
      </c>
      <c r="N76">
        <f>INDEX(ITERAC3[],MATCH(Silo_Porto[[#This Row],[Variaveis Decisão Transporte Silo-Porto]],ITERAC3[Variável],0),2)</f>
        <v>0</v>
      </c>
      <c r="O76">
        <f>INDEX(ITERAC6[],MATCH(Silo_Porto[[#This Row],[Variaveis Decisão Transporte Silo-Porto]],ITERAC6[Variável],0),2)</f>
        <v>0</v>
      </c>
      <c r="P76">
        <v>1.1200000000000001</v>
      </c>
      <c r="Q76">
        <v>1110</v>
      </c>
      <c r="R76" t="str">
        <f>Silo_Porto[[#This Row],[Estado Silo]]&amp;Silo_Porto[[#This Row],[Estado Porto]]</f>
        <v>MTES</v>
      </c>
      <c r="S76" s="7">
        <f>Silo_Porto[[#This Row],[ICMS]]*Silo_Porto[[#This Row],[Coluna1]]</f>
        <v>1243.2</v>
      </c>
    </row>
    <row r="77" spans="1:19" x14ac:dyDescent="0.25">
      <c r="A77" t="s">
        <v>647</v>
      </c>
      <c r="B77" t="s">
        <v>1687</v>
      </c>
      <c r="C77" t="str">
        <f>INDEX(Produtor_Silo[],MATCH(Silo_Porto[[#This Row],[Localidade Silo]],Produtor_Silo[destino],0),3)</f>
        <v>CASCAVEL-PR</v>
      </c>
      <c r="D77">
        <v>2504607.6</v>
      </c>
      <c r="E77">
        <v>1</v>
      </c>
      <c r="F77" s="7">
        <v>1871.9190000000001</v>
      </c>
      <c r="G77" t="s">
        <v>712</v>
      </c>
      <c r="H77" s="10">
        <v>2.05E-4</v>
      </c>
      <c r="I77" s="10">
        <v>1</v>
      </c>
      <c r="J77" t="s">
        <v>1674</v>
      </c>
      <c r="K77" t="s">
        <v>814</v>
      </c>
      <c r="L77">
        <f>INDEX(Val_Min_CO2[],MATCH(Silo_Porto[[#This Row],[Variaveis Decisão Transporte Silo-Porto]],Val_Min_CO2[Variável],0),2)</f>
        <v>0</v>
      </c>
      <c r="M77">
        <f>INDEX(Val_min_Custo[],MATCH(Silo_Porto[[#This Row],[Variaveis Decisão Transporte Silo-Porto]],Val_min_Custo[Variável],0),2)</f>
        <v>0</v>
      </c>
      <c r="N77">
        <f>INDEX(ITERAC3[],MATCH(Silo_Porto[[#This Row],[Variaveis Decisão Transporte Silo-Porto]],ITERAC3[Variável],0),2)</f>
        <v>0</v>
      </c>
      <c r="O77">
        <f>INDEX(ITERAC6[],MATCH(Silo_Porto[[#This Row],[Variaveis Decisão Transporte Silo-Porto]],ITERAC6[Variável],0),2)</f>
        <v>0</v>
      </c>
      <c r="P77">
        <v>1.07</v>
      </c>
      <c r="Q77">
        <v>1110</v>
      </c>
      <c r="R77" t="str">
        <f>Silo_Porto[[#This Row],[Estado Silo]]&amp;Silo_Porto[[#This Row],[Estado Porto]]</f>
        <v>PRES</v>
      </c>
      <c r="S77" s="7">
        <f>Silo_Porto[[#This Row],[ICMS]]*Silo_Porto[[#This Row],[Coluna1]]</f>
        <v>1187.7</v>
      </c>
    </row>
    <row r="78" spans="1:19" x14ac:dyDescent="0.25">
      <c r="A78" t="s">
        <v>648</v>
      </c>
      <c r="B78" t="s">
        <v>1687</v>
      </c>
      <c r="C78" t="str">
        <f>INDEX(Produtor_Silo[],MATCH(Silo_Porto[[#This Row],[Localidade Silo]],Produtor_Silo[destino],0),3)</f>
        <v>CASCAVEL-PR</v>
      </c>
      <c r="D78">
        <v>2504607.6</v>
      </c>
      <c r="E78">
        <v>1</v>
      </c>
      <c r="F78" s="7">
        <v>1870.509</v>
      </c>
      <c r="G78" t="s">
        <v>712</v>
      </c>
      <c r="H78" s="10">
        <v>2.05E-4</v>
      </c>
      <c r="I78" s="10">
        <v>1</v>
      </c>
      <c r="J78" t="s">
        <v>1674</v>
      </c>
      <c r="K78" t="s">
        <v>822</v>
      </c>
      <c r="L78">
        <f>INDEX(Val_Min_CO2[],MATCH(Silo_Porto[[#This Row],[Variaveis Decisão Transporte Silo-Porto]],Val_Min_CO2[Variável],0),2)</f>
        <v>0</v>
      </c>
      <c r="M78">
        <f>INDEX(Val_min_Custo[],MATCH(Silo_Porto[[#This Row],[Variaveis Decisão Transporte Silo-Porto]],Val_min_Custo[Variável],0),2)</f>
        <v>0</v>
      </c>
      <c r="N78">
        <f>INDEX(ITERAC3[],MATCH(Silo_Porto[[#This Row],[Variaveis Decisão Transporte Silo-Porto]],ITERAC3[Variável],0),2)</f>
        <v>0</v>
      </c>
      <c r="O78">
        <f>INDEX(ITERAC6[],MATCH(Silo_Porto[[#This Row],[Variaveis Decisão Transporte Silo-Porto]],ITERAC6[Variável],0),2)</f>
        <v>0</v>
      </c>
      <c r="P78">
        <v>1.07</v>
      </c>
      <c r="Q78">
        <v>1110</v>
      </c>
      <c r="R78" t="str">
        <f>Silo_Porto[[#This Row],[Estado Silo]]&amp;Silo_Porto[[#This Row],[Estado Porto]]</f>
        <v>PRES</v>
      </c>
      <c r="S78" s="7">
        <f>Silo_Porto[[#This Row],[ICMS]]*Silo_Porto[[#This Row],[Coluna1]]</f>
        <v>1187.7</v>
      </c>
    </row>
    <row r="79" spans="1:19" x14ac:dyDescent="0.25">
      <c r="A79" t="s">
        <v>649</v>
      </c>
      <c r="B79" t="s">
        <v>1687</v>
      </c>
      <c r="C79" t="str">
        <f>INDEX(Produtor_Silo[],MATCH(Silo_Porto[[#This Row],[Localidade Silo]],Produtor_Silo[destino],0),3)</f>
        <v>CASCAVEL-PR</v>
      </c>
      <c r="D79">
        <v>2504607.6</v>
      </c>
      <c r="E79">
        <v>1</v>
      </c>
      <c r="F79" s="7">
        <v>1868.2439999999999</v>
      </c>
      <c r="G79" t="s">
        <v>712</v>
      </c>
      <c r="H79" s="10">
        <v>2.05E-4</v>
      </c>
      <c r="I79" s="10">
        <v>1</v>
      </c>
      <c r="J79" t="s">
        <v>1674</v>
      </c>
      <c r="K79" t="s">
        <v>830</v>
      </c>
      <c r="L79">
        <f>INDEX(Val_Min_CO2[],MATCH(Silo_Porto[[#This Row],[Variaveis Decisão Transporte Silo-Porto]],Val_Min_CO2[Variável],0),2)</f>
        <v>0</v>
      </c>
      <c r="M79">
        <f>INDEX(Val_min_Custo[],MATCH(Silo_Porto[[#This Row],[Variaveis Decisão Transporte Silo-Porto]],Val_min_Custo[Variável],0),2)</f>
        <v>0</v>
      </c>
      <c r="N79">
        <f>INDEX(ITERAC3[],MATCH(Silo_Porto[[#This Row],[Variaveis Decisão Transporte Silo-Porto]],ITERAC3[Variável],0),2)</f>
        <v>0</v>
      </c>
      <c r="O79">
        <f>INDEX(ITERAC6[],MATCH(Silo_Porto[[#This Row],[Variaveis Decisão Transporte Silo-Porto]],ITERAC6[Variável],0),2)</f>
        <v>0</v>
      </c>
      <c r="P79">
        <v>1.07</v>
      </c>
      <c r="Q79">
        <v>1110</v>
      </c>
      <c r="R79" t="str">
        <f>Silo_Porto[[#This Row],[Estado Silo]]&amp;Silo_Porto[[#This Row],[Estado Porto]]</f>
        <v>PRES</v>
      </c>
      <c r="S79" s="7">
        <f>Silo_Porto[[#This Row],[ICMS]]*Silo_Porto[[#This Row],[Coluna1]]</f>
        <v>1187.7</v>
      </c>
    </row>
    <row r="80" spans="1:19" x14ac:dyDescent="0.25">
      <c r="A80" t="s">
        <v>635</v>
      </c>
      <c r="B80" t="s">
        <v>1687</v>
      </c>
      <c r="C80" t="str">
        <f>INDEX(Produtor_Silo[],MATCH(Silo_Porto[[#This Row],[Localidade Silo]],Produtor_Silo[destino],0),3)</f>
        <v>DOURADOS-MS</v>
      </c>
      <c r="D80">
        <v>2504607.6</v>
      </c>
      <c r="E80">
        <v>1</v>
      </c>
      <c r="F80" s="7">
        <v>1959.1369999999999</v>
      </c>
      <c r="G80" t="s">
        <v>715</v>
      </c>
      <c r="H80" s="10">
        <v>2.05E-4</v>
      </c>
      <c r="I80" s="10">
        <v>1</v>
      </c>
      <c r="J80" t="s">
        <v>1674</v>
      </c>
      <c r="K80" t="s">
        <v>838</v>
      </c>
      <c r="L80">
        <f>INDEX(Val_Min_CO2[],MATCH(Silo_Porto[[#This Row],[Variaveis Decisão Transporte Silo-Porto]],Val_Min_CO2[Variável],0),2)</f>
        <v>0</v>
      </c>
      <c r="M80">
        <f>INDEX(Val_min_Custo[],MATCH(Silo_Porto[[#This Row],[Variaveis Decisão Transporte Silo-Porto]],Val_min_Custo[Variável],0),2)</f>
        <v>0</v>
      </c>
      <c r="N80">
        <f>INDEX(ITERAC3[],MATCH(Silo_Porto[[#This Row],[Variaveis Decisão Transporte Silo-Porto]],ITERAC3[Variável],0),2)</f>
        <v>0</v>
      </c>
      <c r="O80">
        <f>INDEX(ITERAC6[],MATCH(Silo_Porto[[#This Row],[Variaveis Decisão Transporte Silo-Porto]],ITERAC6[Variável],0),2)</f>
        <v>0</v>
      </c>
      <c r="P80">
        <v>1.1200000000000001</v>
      </c>
      <c r="Q80">
        <v>1110</v>
      </c>
      <c r="R80" t="str">
        <f>Silo_Porto[[#This Row],[Estado Silo]]&amp;Silo_Porto[[#This Row],[Estado Porto]]</f>
        <v>MSES</v>
      </c>
      <c r="S80" s="7">
        <f>Silo_Porto[[#This Row],[ICMS]]*Silo_Porto[[#This Row],[Coluna1]]</f>
        <v>1243.2</v>
      </c>
    </row>
    <row r="81" spans="1:19" x14ac:dyDescent="0.25">
      <c r="A81" t="s">
        <v>636</v>
      </c>
      <c r="B81" t="s">
        <v>1687</v>
      </c>
      <c r="C81" t="str">
        <f>INDEX(Produtor_Silo[],MATCH(Silo_Porto[[#This Row],[Localidade Silo]],Produtor_Silo[destino],0),3)</f>
        <v>DOURADOS-MS</v>
      </c>
      <c r="D81">
        <v>2504607.6</v>
      </c>
      <c r="E81">
        <v>1</v>
      </c>
      <c r="F81" s="7">
        <v>1936.3689999999999</v>
      </c>
      <c r="G81" t="s">
        <v>715</v>
      </c>
      <c r="H81" s="10">
        <v>2.05E-4</v>
      </c>
      <c r="I81" s="10">
        <v>1</v>
      </c>
      <c r="J81" t="s">
        <v>1674</v>
      </c>
      <c r="K81" t="s">
        <v>846</v>
      </c>
      <c r="L81">
        <f>INDEX(Val_Min_CO2[],MATCH(Silo_Porto[[#This Row],[Variaveis Decisão Transporte Silo-Porto]],Val_Min_CO2[Variável],0),2)</f>
        <v>0</v>
      </c>
      <c r="M81">
        <f>INDEX(Val_min_Custo[],MATCH(Silo_Porto[[#This Row],[Variaveis Decisão Transporte Silo-Porto]],Val_min_Custo[Variável],0),2)</f>
        <v>0</v>
      </c>
      <c r="N81">
        <f>INDEX(ITERAC3[],MATCH(Silo_Porto[[#This Row],[Variaveis Decisão Transporte Silo-Porto]],ITERAC3[Variável],0),2)</f>
        <v>0</v>
      </c>
      <c r="O81">
        <f>INDEX(ITERAC6[],MATCH(Silo_Porto[[#This Row],[Variaveis Decisão Transporte Silo-Porto]],ITERAC6[Variável],0),2)</f>
        <v>0</v>
      </c>
      <c r="P81">
        <v>1.1200000000000001</v>
      </c>
      <c r="Q81">
        <v>1110</v>
      </c>
      <c r="R81" t="str">
        <f>Silo_Porto[[#This Row],[Estado Silo]]&amp;Silo_Porto[[#This Row],[Estado Porto]]</f>
        <v>MSES</v>
      </c>
      <c r="S81" s="7">
        <f>Silo_Porto[[#This Row],[ICMS]]*Silo_Porto[[#This Row],[Coluna1]]</f>
        <v>1243.2</v>
      </c>
    </row>
    <row r="82" spans="1:19" x14ac:dyDescent="0.25">
      <c r="A82" t="s">
        <v>637</v>
      </c>
      <c r="B82" t="s">
        <v>1687</v>
      </c>
      <c r="C82" t="str">
        <f>INDEX(Produtor_Silo[],MATCH(Silo_Porto[[#This Row],[Localidade Silo]],Produtor_Silo[destino],0),3)</f>
        <v>DOURADOS-MS</v>
      </c>
      <c r="D82">
        <v>2504607.6</v>
      </c>
      <c r="E82">
        <v>1</v>
      </c>
      <c r="F82" s="7">
        <v>1953.2850000000001</v>
      </c>
      <c r="G82" t="s">
        <v>715</v>
      </c>
      <c r="H82" s="10">
        <v>2.05E-4</v>
      </c>
      <c r="I82" s="10">
        <v>1</v>
      </c>
      <c r="J82" t="s">
        <v>1674</v>
      </c>
      <c r="K82" t="s">
        <v>854</v>
      </c>
      <c r="L82">
        <f>INDEX(Val_Min_CO2[],MATCH(Silo_Porto[[#This Row],[Variaveis Decisão Transporte Silo-Porto]],Val_Min_CO2[Variável],0),2)</f>
        <v>0</v>
      </c>
      <c r="M82">
        <f>INDEX(Val_min_Custo[],MATCH(Silo_Porto[[#This Row],[Variaveis Decisão Transporte Silo-Porto]],Val_min_Custo[Variável],0),2)</f>
        <v>0</v>
      </c>
      <c r="N82">
        <f>INDEX(ITERAC3[],MATCH(Silo_Porto[[#This Row],[Variaveis Decisão Transporte Silo-Porto]],ITERAC3[Variável],0),2)</f>
        <v>0</v>
      </c>
      <c r="O82">
        <f>INDEX(ITERAC6[],MATCH(Silo_Porto[[#This Row],[Variaveis Decisão Transporte Silo-Porto]],ITERAC6[Variável],0),2)</f>
        <v>0</v>
      </c>
      <c r="P82">
        <v>1.1200000000000001</v>
      </c>
      <c r="Q82">
        <v>1110</v>
      </c>
      <c r="R82" t="str">
        <f>Silo_Porto[[#This Row],[Estado Silo]]&amp;Silo_Porto[[#This Row],[Estado Porto]]</f>
        <v>MSES</v>
      </c>
      <c r="S82" s="7">
        <f>Silo_Porto[[#This Row],[ICMS]]*Silo_Porto[[#This Row],[Coluna1]]</f>
        <v>1243.2</v>
      </c>
    </row>
    <row r="83" spans="1:19" x14ac:dyDescent="0.25">
      <c r="A83" t="s">
        <v>629</v>
      </c>
      <c r="B83" t="s">
        <v>1687</v>
      </c>
      <c r="C83" t="str">
        <f>INDEX(Produtor_Silo[],MATCH(Silo_Porto[[#This Row],[Localidade Silo]],Produtor_Silo[destino],0),3)</f>
        <v>JATAÍ-GO</v>
      </c>
      <c r="D83">
        <v>2504607.6</v>
      </c>
      <c r="E83">
        <v>1</v>
      </c>
      <c r="F83" s="7">
        <v>1475.4069999999999</v>
      </c>
      <c r="G83" t="s">
        <v>718</v>
      </c>
      <c r="H83" s="10">
        <v>2.63E-4</v>
      </c>
      <c r="I83" s="10">
        <v>0.6</v>
      </c>
      <c r="J83" t="s">
        <v>1674</v>
      </c>
      <c r="K83" t="s">
        <v>862</v>
      </c>
      <c r="L83">
        <f>INDEX(Val_Min_CO2[],MATCH(Silo_Porto[[#This Row],[Variaveis Decisão Transporte Silo-Porto]],Val_Min_CO2[Variável],0),2)</f>
        <v>0</v>
      </c>
      <c r="M83">
        <f>INDEX(Val_min_Custo[],MATCH(Silo_Porto[[#This Row],[Variaveis Decisão Transporte Silo-Porto]],Val_min_Custo[Variável],0),2)</f>
        <v>0</v>
      </c>
      <c r="N83">
        <f>INDEX(ITERAC3[],MATCH(Silo_Porto[[#This Row],[Variaveis Decisão Transporte Silo-Porto]],ITERAC3[Variável],0),2)</f>
        <v>0</v>
      </c>
      <c r="O83">
        <f>INDEX(ITERAC6[],MATCH(Silo_Porto[[#This Row],[Variaveis Decisão Transporte Silo-Porto]],ITERAC6[Variável],0),2)</f>
        <v>0</v>
      </c>
      <c r="P83">
        <v>1.1200000000000001</v>
      </c>
      <c r="Q83">
        <v>1110</v>
      </c>
      <c r="R83" t="str">
        <f>Silo_Porto[[#This Row],[Estado Silo]]&amp;Silo_Porto[[#This Row],[Estado Porto]]</f>
        <v>GOES</v>
      </c>
      <c r="S83" s="7">
        <f>Silo_Porto[[#This Row],[ICMS]]*Silo_Porto[[#This Row],[Coluna1]]</f>
        <v>1243.2</v>
      </c>
    </row>
    <row r="84" spans="1:19" x14ac:dyDescent="0.25">
      <c r="A84" t="s">
        <v>630</v>
      </c>
      <c r="B84" t="s">
        <v>1687</v>
      </c>
      <c r="C84" t="str">
        <f>INDEX(Produtor_Silo[],MATCH(Silo_Porto[[#This Row],[Localidade Silo]],Produtor_Silo[destino],0),3)</f>
        <v>JATAÍ-GO</v>
      </c>
      <c r="D84">
        <v>2504607.6</v>
      </c>
      <c r="E84">
        <v>1</v>
      </c>
      <c r="F84" s="7">
        <v>1474.9880000000001</v>
      </c>
      <c r="G84" t="s">
        <v>718</v>
      </c>
      <c r="H84" s="10">
        <v>2.63E-4</v>
      </c>
      <c r="I84" s="10">
        <v>0.6</v>
      </c>
      <c r="J84" t="s">
        <v>1674</v>
      </c>
      <c r="K84" t="s">
        <v>870</v>
      </c>
      <c r="L84">
        <f>INDEX(Val_Min_CO2[],MATCH(Silo_Porto[[#This Row],[Variaveis Decisão Transporte Silo-Porto]],Val_Min_CO2[Variável],0),2)</f>
        <v>0</v>
      </c>
      <c r="M84">
        <f>INDEX(Val_min_Custo[],MATCH(Silo_Porto[[#This Row],[Variaveis Decisão Transporte Silo-Porto]],Val_min_Custo[Variável],0),2)</f>
        <v>0</v>
      </c>
      <c r="N84">
        <f>INDEX(ITERAC3[],MATCH(Silo_Porto[[#This Row],[Variaveis Decisão Transporte Silo-Porto]],ITERAC3[Variável],0),2)</f>
        <v>0</v>
      </c>
      <c r="O84">
        <f>INDEX(ITERAC6[],MATCH(Silo_Porto[[#This Row],[Variaveis Decisão Transporte Silo-Porto]],ITERAC6[Variável],0),2)</f>
        <v>0</v>
      </c>
      <c r="P84">
        <v>1.1200000000000001</v>
      </c>
      <c r="Q84">
        <v>1110</v>
      </c>
      <c r="R84" t="str">
        <f>Silo_Porto[[#This Row],[Estado Silo]]&amp;Silo_Porto[[#This Row],[Estado Porto]]</f>
        <v>GOES</v>
      </c>
      <c r="S84" s="7">
        <f>Silo_Porto[[#This Row],[ICMS]]*Silo_Porto[[#This Row],[Coluna1]]</f>
        <v>1243.2</v>
      </c>
    </row>
    <row r="85" spans="1:19" x14ac:dyDescent="0.25">
      <c r="A85" t="s">
        <v>631</v>
      </c>
      <c r="B85" t="s">
        <v>1687</v>
      </c>
      <c r="C85" t="str">
        <f>INDEX(Produtor_Silo[],MATCH(Silo_Porto[[#This Row],[Localidade Silo]],Produtor_Silo[destino],0),3)</f>
        <v>JATAÍ-GO</v>
      </c>
      <c r="D85">
        <v>2504607.6</v>
      </c>
      <c r="E85">
        <v>1</v>
      </c>
      <c r="F85" s="7">
        <v>1473.047</v>
      </c>
      <c r="G85" t="s">
        <v>718</v>
      </c>
      <c r="H85" s="10">
        <v>2.63E-4</v>
      </c>
      <c r="I85" s="10">
        <v>0.6</v>
      </c>
      <c r="J85" t="s">
        <v>1674</v>
      </c>
      <c r="K85" t="s">
        <v>878</v>
      </c>
      <c r="L85">
        <f>INDEX(Val_Min_CO2[],MATCH(Silo_Porto[[#This Row],[Variaveis Decisão Transporte Silo-Porto]],Val_Min_CO2[Variável],0),2)</f>
        <v>0</v>
      </c>
      <c r="M85">
        <f>INDEX(Val_min_Custo[],MATCH(Silo_Porto[[#This Row],[Variaveis Decisão Transporte Silo-Porto]],Val_min_Custo[Variável],0),2)</f>
        <v>0</v>
      </c>
      <c r="N85">
        <f>INDEX(ITERAC3[],MATCH(Silo_Porto[[#This Row],[Variaveis Decisão Transporte Silo-Porto]],ITERAC3[Variável],0),2)</f>
        <v>0</v>
      </c>
      <c r="O85">
        <f>INDEX(ITERAC6[],MATCH(Silo_Porto[[#This Row],[Variaveis Decisão Transporte Silo-Porto]],ITERAC6[Variável],0),2)</f>
        <v>0</v>
      </c>
      <c r="P85">
        <v>1.1200000000000001</v>
      </c>
      <c r="Q85">
        <v>1110</v>
      </c>
      <c r="R85" t="str">
        <f>Silo_Porto[[#This Row],[Estado Silo]]&amp;Silo_Porto[[#This Row],[Estado Porto]]</f>
        <v>GOES</v>
      </c>
      <c r="S85" s="7">
        <f>Silo_Porto[[#This Row],[ICMS]]*Silo_Porto[[#This Row],[Coluna1]]</f>
        <v>1243.2</v>
      </c>
    </row>
    <row r="86" spans="1:19" x14ac:dyDescent="0.25">
      <c r="A86" t="s">
        <v>638</v>
      </c>
      <c r="B86" t="s">
        <v>1687</v>
      </c>
      <c r="C86" t="str">
        <f>INDEX(Produtor_Silo[],MATCH(Silo_Porto[[#This Row],[Localidade Silo]],Produtor_Silo[destino],0),3)</f>
        <v>MARACAJU-MS</v>
      </c>
      <c r="D86">
        <v>2504607.6</v>
      </c>
      <c r="E86">
        <v>1</v>
      </c>
      <c r="F86" s="7">
        <v>1968.6849999999999</v>
      </c>
      <c r="G86" t="s">
        <v>715</v>
      </c>
      <c r="H86" s="10">
        <v>2.05E-4</v>
      </c>
      <c r="I86" s="10">
        <v>1</v>
      </c>
      <c r="J86" t="s">
        <v>1674</v>
      </c>
      <c r="K86" t="s">
        <v>886</v>
      </c>
      <c r="L86">
        <f>INDEX(Val_Min_CO2[],MATCH(Silo_Porto[[#This Row],[Variaveis Decisão Transporte Silo-Porto]],Val_Min_CO2[Variável],0),2)</f>
        <v>0</v>
      </c>
      <c r="M86">
        <f>INDEX(Val_min_Custo[],MATCH(Silo_Porto[[#This Row],[Variaveis Decisão Transporte Silo-Porto]],Val_min_Custo[Variável],0),2)</f>
        <v>0</v>
      </c>
      <c r="N86">
        <f>INDEX(ITERAC3[],MATCH(Silo_Porto[[#This Row],[Variaveis Decisão Transporte Silo-Porto]],ITERAC3[Variável],0),2)</f>
        <v>0</v>
      </c>
      <c r="O86">
        <f>INDEX(ITERAC6[],MATCH(Silo_Porto[[#This Row],[Variaveis Decisão Transporte Silo-Porto]],ITERAC6[Variável],0),2)</f>
        <v>0</v>
      </c>
      <c r="P86">
        <v>1.1200000000000001</v>
      </c>
      <c r="Q86">
        <v>1110</v>
      </c>
      <c r="R86" t="str">
        <f>Silo_Porto[[#This Row],[Estado Silo]]&amp;Silo_Porto[[#This Row],[Estado Porto]]</f>
        <v>MSES</v>
      </c>
      <c r="S86" s="7">
        <f>Silo_Porto[[#This Row],[ICMS]]*Silo_Porto[[#This Row],[Coluna1]]</f>
        <v>1243.2</v>
      </c>
    </row>
    <row r="87" spans="1:19" x14ac:dyDescent="0.25">
      <c r="A87" t="s">
        <v>639</v>
      </c>
      <c r="B87" t="s">
        <v>1687</v>
      </c>
      <c r="C87" t="str">
        <f>INDEX(Produtor_Silo[],MATCH(Silo_Porto[[#This Row],[Localidade Silo]],Produtor_Silo[destino],0),3)</f>
        <v>MARACAJU-MS</v>
      </c>
      <c r="D87">
        <v>2504607.6</v>
      </c>
      <c r="E87">
        <v>1</v>
      </c>
      <c r="F87" s="7">
        <v>1985.9770000000001</v>
      </c>
      <c r="G87" t="s">
        <v>715</v>
      </c>
      <c r="H87" s="10">
        <v>2.05E-4</v>
      </c>
      <c r="I87" s="10">
        <v>1</v>
      </c>
      <c r="J87" t="s">
        <v>1674</v>
      </c>
      <c r="K87" t="s">
        <v>894</v>
      </c>
      <c r="L87">
        <f>INDEX(Val_Min_CO2[],MATCH(Silo_Porto[[#This Row],[Variaveis Decisão Transporte Silo-Porto]],Val_Min_CO2[Variável],0),2)</f>
        <v>0</v>
      </c>
      <c r="M87">
        <f>INDEX(Val_min_Custo[],MATCH(Silo_Porto[[#This Row],[Variaveis Decisão Transporte Silo-Porto]],Val_min_Custo[Variável],0),2)</f>
        <v>0</v>
      </c>
      <c r="N87">
        <f>INDEX(ITERAC3[],MATCH(Silo_Porto[[#This Row],[Variaveis Decisão Transporte Silo-Porto]],ITERAC3[Variável],0),2)</f>
        <v>0</v>
      </c>
      <c r="O87">
        <f>INDEX(ITERAC6[],MATCH(Silo_Porto[[#This Row],[Variaveis Decisão Transporte Silo-Porto]],ITERAC6[Variável],0),2)</f>
        <v>0</v>
      </c>
      <c r="P87">
        <v>1.1200000000000001</v>
      </c>
      <c r="Q87">
        <v>1110</v>
      </c>
      <c r="R87" t="str">
        <f>Silo_Porto[[#This Row],[Estado Silo]]&amp;Silo_Porto[[#This Row],[Estado Porto]]</f>
        <v>MSES</v>
      </c>
      <c r="S87" s="7">
        <f>Silo_Porto[[#This Row],[ICMS]]*Silo_Porto[[#This Row],[Coluna1]]</f>
        <v>1243.2</v>
      </c>
    </row>
    <row r="88" spans="1:19" x14ac:dyDescent="0.25">
      <c r="A88" t="s">
        <v>640</v>
      </c>
      <c r="B88" t="s">
        <v>1687</v>
      </c>
      <c r="C88" t="str">
        <f>INDEX(Produtor_Silo[],MATCH(Silo_Porto[[#This Row],[Localidade Silo]],Produtor_Silo[destino],0),3)</f>
        <v>MARACAJU-MS</v>
      </c>
      <c r="D88">
        <v>2504607.6</v>
      </c>
      <c r="E88">
        <v>1</v>
      </c>
      <c r="F88" s="7">
        <v>1958.6579999999999</v>
      </c>
      <c r="G88" t="s">
        <v>715</v>
      </c>
      <c r="H88" s="10">
        <v>2.05E-4</v>
      </c>
      <c r="I88" s="10">
        <v>1</v>
      </c>
      <c r="J88" t="s">
        <v>1674</v>
      </c>
      <c r="K88" t="s">
        <v>902</v>
      </c>
      <c r="L88">
        <f>INDEX(Val_Min_CO2[],MATCH(Silo_Porto[[#This Row],[Variaveis Decisão Transporte Silo-Porto]],Val_Min_CO2[Variável],0),2)</f>
        <v>0</v>
      </c>
      <c r="M88">
        <f>INDEX(Val_min_Custo[],MATCH(Silo_Porto[[#This Row],[Variaveis Decisão Transporte Silo-Porto]],Val_min_Custo[Variável],0),2)</f>
        <v>0</v>
      </c>
      <c r="N88">
        <f>INDEX(ITERAC3[],MATCH(Silo_Porto[[#This Row],[Variaveis Decisão Transporte Silo-Porto]],ITERAC3[Variável],0),2)</f>
        <v>0</v>
      </c>
      <c r="O88">
        <f>INDEX(ITERAC6[],MATCH(Silo_Porto[[#This Row],[Variaveis Decisão Transporte Silo-Porto]],ITERAC6[Variável],0),2)</f>
        <v>0</v>
      </c>
      <c r="P88">
        <v>1.1200000000000001</v>
      </c>
      <c r="Q88">
        <v>1110</v>
      </c>
      <c r="R88" t="str">
        <f>Silo_Porto[[#This Row],[Estado Silo]]&amp;Silo_Porto[[#This Row],[Estado Porto]]</f>
        <v>MSES</v>
      </c>
      <c r="S88" s="7">
        <f>Silo_Porto[[#This Row],[ICMS]]*Silo_Porto[[#This Row],[Coluna1]]</f>
        <v>1243.2</v>
      </c>
    </row>
    <row r="89" spans="1:19" x14ac:dyDescent="0.25">
      <c r="A89" t="s">
        <v>620</v>
      </c>
      <c r="B89" t="s">
        <v>1687</v>
      </c>
      <c r="C89" t="str">
        <f>INDEX(Produtor_Silo[],MATCH(Silo_Porto[[#This Row],[Localidade Silo]],Produtor_Silo[destino],0),3)</f>
        <v>NOVA MUTUM-MT</v>
      </c>
      <c r="D89">
        <v>2504607.6</v>
      </c>
      <c r="E89">
        <v>1</v>
      </c>
      <c r="F89" s="7">
        <v>2360.5949999999998</v>
      </c>
      <c r="G89" t="s">
        <v>705</v>
      </c>
      <c r="H89" s="10">
        <v>2.63E-4</v>
      </c>
      <c r="I89" s="10">
        <v>0.6</v>
      </c>
      <c r="J89" t="s">
        <v>1674</v>
      </c>
      <c r="K89" t="s">
        <v>910</v>
      </c>
      <c r="L89">
        <f>INDEX(Val_Min_CO2[],MATCH(Silo_Porto[[#This Row],[Variaveis Decisão Transporte Silo-Porto]],Val_Min_CO2[Variável],0),2)</f>
        <v>0</v>
      </c>
      <c r="M89">
        <f>INDEX(Val_min_Custo[],MATCH(Silo_Porto[[#This Row],[Variaveis Decisão Transporte Silo-Porto]],Val_min_Custo[Variável],0),2)</f>
        <v>0</v>
      </c>
      <c r="N89">
        <f>INDEX(ITERAC3[],MATCH(Silo_Porto[[#This Row],[Variaveis Decisão Transporte Silo-Porto]],ITERAC3[Variável],0),2)</f>
        <v>0</v>
      </c>
      <c r="O89">
        <f>INDEX(ITERAC6[],MATCH(Silo_Porto[[#This Row],[Variaveis Decisão Transporte Silo-Porto]],ITERAC6[Variável],0),2)</f>
        <v>0</v>
      </c>
      <c r="P89">
        <v>1.1200000000000001</v>
      </c>
      <c r="Q89">
        <v>1110</v>
      </c>
      <c r="R89" t="str">
        <f>Silo_Porto[[#This Row],[Estado Silo]]&amp;Silo_Porto[[#This Row],[Estado Porto]]</f>
        <v>MTES</v>
      </c>
      <c r="S89" s="7">
        <f>Silo_Porto[[#This Row],[ICMS]]*Silo_Porto[[#This Row],[Coluna1]]</f>
        <v>1243.2</v>
      </c>
    </row>
    <row r="90" spans="1:19" x14ac:dyDescent="0.25">
      <c r="A90" t="s">
        <v>621</v>
      </c>
      <c r="B90" t="s">
        <v>1687</v>
      </c>
      <c r="C90" t="str">
        <f>INDEX(Produtor_Silo[],MATCH(Silo_Porto[[#This Row],[Localidade Silo]],Produtor_Silo[destino],0),3)</f>
        <v>NOVA MUTUM-MT</v>
      </c>
      <c r="D90">
        <v>2504607.6</v>
      </c>
      <c r="E90">
        <v>1</v>
      </c>
      <c r="F90" s="7">
        <v>2362.585</v>
      </c>
      <c r="G90" t="s">
        <v>705</v>
      </c>
      <c r="H90" s="10">
        <v>2.63E-4</v>
      </c>
      <c r="I90" s="10">
        <v>0.6</v>
      </c>
      <c r="J90" t="s">
        <v>1674</v>
      </c>
      <c r="K90" t="s">
        <v>918</v>
      </c>
      <c r="L90">
        <f>INDEX(Val_Min_CO2[],MATCH(Silo_Porto[[#This Row],[Variaveis Decisão Transporte Silo-Porto]],Val_Min_CO2[Variável],0),2)</f>
        <v>0</v>
      </c>
      <c r="M90">
        <f>INDEX(Val_min_Custo[],MATCH(Silo_Porto[[#This Row],[Variaveis Decisão Transporte Silo-Porto]],Val_min_Custo[Variável],0),2)</f>
        <v>0</v>
      </c>
      <c r="N90">
        <f>INDEX(ITERAC3[],MATCH(Silo_Porto[[#This Row],[Variaveis Decisão Transporte Silo-Porto]],ITERAC3[Variável],0),2)</f>
        <v>0</v>
      </c>
      <c r="O90">
        <f>INDEX(ITERAC6[],MATCH(Silo_Porto[[#This Row],[Variaveis Decisão Transporte Silo-Porto]],ITERAC6[Variável],0),2)</f>
        <v>0</v>
      </c>
      <c r="P90">
        <v>1.1200000000000001</v>
      </c>
      <c r="Q90">
        <v>1110</v>
      </c>
      <c r="R90" t="str">
        <f>Silo_Porto[[#This Row],[Estado Silo]]&amp;Silo_Porto[[#This Row],[Estado Porto]]</f>
        <v>MTES</v>
      </c>
      <c r="S90" s="7">
        <f>Silo_Porto[[#This Row],[ICMS]]*Silo_Porto[[#This Row],[Coluna1]]</f>
        <v>1243.2</v>
      </c>
    </row>
    <row r="91" spans="1:19" x14ac:dyDescent="0.25">
      <c r="A91" t="s">
        <v>622</v>
      </c>
      <c r="B91" t="s">
        <v>1687</v>
      </c>
      <c r="C91" t="str">
        <f>INDEX(Produtor_Silo[],MATCH(Silo_Porto[[#This Row],[Localidade Silo]],Produtor_Silo[destino],0),3)</f>
        <v>NOVA MUTUM-MT</v>
      </c>
      <c r="D91">
        <v>2504607.6</v>
      </c>
      <c r="E91">
        <v>1</v>
      </c>
      <c r="F91" s="7">
        <v>2381.3670000000002</v>
      </c>
      <c r="G91" t="s">
        <v>705</v>
      </c>
      <c r="H91" s="10">
        <v>2.63E-4</v>
      </c>
      <c r="I91" s="10">
        <v>0.6</v>
      </c>
      <c r="J91" t="s">
        <v>1674</v>
      </c>
      <c r="K91" t="s">
        <v>926</v>
      </c>
      <c r="L91">
        <f>INDEX(Val_Min_CO2[],MATCH(Silo_Porto[[#This Row],[Variaveis Decisão Transporte Silo-Porto]],Val_Min_CO2[Variável],0),2)</f>
        <v>0</v>
      </c>
      <c r="M91">
        <f>INDEX(Val_min_Custo[],MATCH(Silo_Porto[[#This Row],[Variaveis Decisão Transporte Silo-Porto]],Val_min_Custo[Variável],0),2)</f>
        <v>0</v>
      </c>
      <c r="N91">
        <f>INDEX(ITERAC3[],MATCH(Silo_Porto[[#This Row],[Variaveis Decisão Transporte Silo-Porto]],ITERAC3[Variável],0),2)</f>
        <v>0</v>
      </c>
      <c r="O91">
        <f>INDEX(ITERAC6[],MATCH(Silo_Porto[[#This Row],[Variaveis Decisão Transporte Silo-Porto]],ITERAC6[Variável],0),2)</f>
        <v>0</v>
      </c>
      <c r="P91">
        <v>1.1200000000000001</v>
      </c>
      <c r="Q91">
        <v>1110</v>
      </c>
      <c r="R91" t="str">
        <f>Silo_Porto[[#This Row],[Estado Silo]]&amp;Silo_Porto[[#This Row],[Estado Porto]]</f>
        <v>MTES</v>
      </c>
      <c r="S91" s="7">
        <f>Silo_Porto[[#This Row],[ICMS]]*Silo_Porto[[#This Row],[Coluna1]]</f>
        <v>1243.2</v>
      </c>
    </row>
    <row r="92" spans="1:19" x14ac:dyDescent="0.25">
      <c r="A92" t="s">
        <v>623</v>
      </c>
      <c r="B92" t="s">
        <v>1687</v>
      </c>
      <c r="C92" t="str">
        <f>INDEX(Produtor_Silo[],MATCH(Silo_Porto[[#This Row],[Localidade Silo]],Produtor_Silo[destino],0),3)</f>
        <v>NOVA UBIRATÃ-MT</v>
      </c>
      <c r="D92">
        <v>2504607.6</v>
      </c>
      <c r="E92">
        <v>1</v>
      </c>
      <c r="F92" s="7">
        <v>2407.6480000000001</v>
      </c>
      <c r="G92" t="s">
        <v>705</v>
      </c>
      <c r="H92" s="10">
        <v>2.63E-4</v>
      </c>
      <c r="I92" s="10">
        <v>0.6</v>
      </c>
      <c r="J92" t="s">
        <v>1674</v>
      </c>
      <c r="K92" t="s">
        <v>934</v>
      </c>
      <c r="L92">
        <f>INDEX(Val_Min_CO2[],MATCH(Silo_Porto[[#This Row],[Variaveis Decisão Transporte Silo-Porto]],Val_Min_CO2[Variável],0),2)</f>
        <v>0</v>
      </c>
      <c r="M92">
        <f>INDEX(Val_min_Custo[],MATCH(Silo_Porto[[#This Row],[Variaveis Decisão Transporte Silo-Porto]],Val_min_Custo[Variável],0),2)</f>
        <v>0</v>
      </c>
      <c r="N92">
        <f>INDEX(ITERAC3[],MATCH(Silo_Porto[[#This Row],[Variaveis Decisão Transporte Silo-Porto]],ITERAC3[Variável],0),2)</f>
        <v>0</v>
      </c>
      <c r="O92">
        <f>INDEX(ITERAC6[],MATCH(Silo_Porto[[#This Row],[Variaveis Decisão Transporte Silo-Porto]],ITERAC6[Variável],0),2)</f>
        <v>0</v>
      </c>
      <c r="P92">
        <v>1.1200000000000001</v>
      </c>
      <c r="Q92">
        <v>1110</v>
      </c>
      <c r="R92" t="str">
        <f>Silo_Porto[[#This Row],[Estado Silo]]&amp;Silo_Porto[[#This Row],[Estado Porto]]</f>
        <v>MTES</v>
      </c>
      <c r="S92" s="7">
        <f>Silo_Porto[[#This Row],[ICMS]]*Silo_Porto[[#This Row],[Coluna1]]</f>
        <v>1243.2</v>
      </c>
    </row>
    <row r="93" spans="1:19" x14ac:dyDescent="0.25">
      <c r="A93" t="s">
        <v>624</v>
      </c>
      <c r="B93" t="s">
        <v>1687</v>
      </c>
      <c r="C93" t="str">
        <f>INDEX(Produtor_Silo[],MATCH(Silo_Porto[[#This Row],[Localidade Silo]],Produtor_Silo[destino],0),3)</f>
        <v>NOVA UBIRATÃ-MT</v>
      </c>
      <c r="D93">
        <v>2504607.6</v>
      </c>
      <c r="E93">
        <v>1</v>
      </c>
      <c r="F93" s="7">
        <v>2378.2179999999998</v>
      </c>
      <c r="G93" t="s">
        <v>705</v>
      </c>
      <c r="H93" s="10">
        <v>2.63E-4</v>
      </c>
      <c r="I93" s="10">
        <v>0.6</v>
      </c>
      <c r="J93" t="s">
        <v>1674</v>
      </c>
      <c r="K93" t="s">
        <v>942</v>
      </c>
      <c r="L93">
        <f>INDEX(Val_Min_CO2[],MATCH(Silo_Porto[[#This Row],[Variaveis Decisão Transporte Silo-Porto]],Val_Min_CO2[Variável],0),2)</f>
        <v>0</v>
      </c>
      <c r="M93">
        <f>INDEX(Val_min_Custo[],MATCH(Silo_Porto[[#This Row],[Variaveis Decisão Transporte Silo-Porto]],Val_min_Custo[Variável],0),2)</f>
        <v>0</v>
      </c>
      <c r="N93">
        <f>INDEX(ITERAC3[],MATCH(Silo_Porto[[#This Row],[Variaveis Decisão Transporte Silo-Porto]],ITERAC3[Variável],0),2)</f>
        <v>0</v>
      </c>
      <c r="O93">
        <f>INDEX(ITERAC6[],MATCH(Silo_Porto[[#This Row],[Variaveis Decisão Transporte Silo-Porto]],ITERAC6[Variável],0),2)</f>
        <v>0</v>
      </c>
      <c r="P93">
        <v>1.1200000000000001</v>
      </c>
      <c r="Q93">
        <v>1110</v>
      </c>
      <c r="R93" t="str">
        <f>Silo_Porto[[#This Row],[Estado Silo]]&amp;Silo_Porto[[#This Row],[Estado Porto]]</f>
        <v>MTES</v>
      </c>
      <c r="S93" s="7">
        <f>Silo_Porto[[#This Row],[ICMS]]*Silo_Porto[[#This Row],[Coluna1]]</f>
        <v>1243.2</v>
      </c>
    </row>
    <row r="94" spans="1:19" x14ac:dyDescent="0.25">
      <c r="A94" t="s">
        <v>625</v>
      </c>
      <c r="B94" t="s">
        <v>1687</v>
      </c>
      <c r="C94" t="str">
        <f>INDEX(Produtor_Silo[],MATCH(Silo_Porto[[#This Row],[Localidade Silo]],Produtor_Silo[destino],0),3)</f>
        <v>NOVA UBIRATÃ-MT</v>
      </c>
      <c r="D94">
        <v>2504607.6</v>
      </c>
      <c r="E94">
        <v>1</v>
      </c>
      <c r="F94" s="7">
        <v>2411.2640000000001</v>
      </c>
      <c r="G94" t="s">
        <v>705</v>
      </c>
      <c r="H94" s="10">
        <v>2.63E-4</v>
      </c>
      <c r="I94" s="10">
        <v>0.6</v>
      </c>
      <c r="J94" t="s">
        <v>1674</v>
      </c>
      <c r="K94" t="s">
        <v>950</v>
      </c>
      <c r="L94">
        <f>INDEX(Val_Min_CO2[],MATCH(Silo_Porto[[#This Row],[Variaveis Decisão Transporte Silo-Porto]],Val_Min_CO2[Variável],0),2)</f>
        <v>0</v>
      </c>
      <c r="M94">
        <f>INDEX(Val_min_Custo[],MATCH(Silo_Porto[[#This Row],[Variaveis Decisão Transporte Silo-Porto]],Val_min_Custo[Variável],0),2)</f>
        <v>0</v>
      </c>
      <c r="N94">
        <f>INDEX(ITERAC3[],MATCH(Silo_Porto[[#This Row],[Variaveis Decisão Transporte Silo-Porto]],ITERAC3[Variável],0),2)</f>
        <v>0</v>
      </c>
      <c r="O94">
        <f>INDEX(ITERAC6[],MATCH(Silo_Porto[[#This Row],[Variaveis Decisão Transporte Silo-Porto]],ITERAC6[Variável],0),2)</f>
        <v>0</v>
      </c>
      <c r="P94">
        <v>1.1200000000000001</v>
      </c>
      <c r="Q94">
        <v>1110</v>
      </c>
      <c r="R94" t="str">
        <f>Silo_Porto[[#This Row],[Estado Silo]]&amp;Silo_Porto[[#This Row],[Estado Porto]]</f>
        <v>MTES</v>
      </c>
      <c r="S94" s="7">
        <f>Silo_Porto[[#This Row],[ICMS]]*Silo_Porto[[#This Row],[Coluna1]]</f>
        <v>1243.2</v>
      </c>
    </row>
    <row r="95" spans="1:19" x14ac:dyDescent="0.25">
      <c r="A95" t="s">
        <v>641</v>
      </c>
      <c r="B95" t="s">
        <v>1687</v>
      </c>
      <c r="C95" t="str">
        <f>INDEX(Produtor_Silo[],MATCH(Silo_Porto[[#This Row],[Localidade Silo]],Produtor_Silo[destino],0),3)</f>
        <v>PATOS DE MINAS-MG</v>
      </c>
      <c r="D95">
        <v>2504607.6</v>
      </c>
      <c r="E95">
        <v>1</v>
      </c>
      <c r="F95" s="7">
        <v>925.69400000000007</v>
      </c>
      <c r="G95" t="s">
        <v>720</v>
      </c>
      <c r="H95" s="10">
        <v>2.63E-4</v>
      </c>
      <c r="I95" s="10">
        <v>0.6</v>
      </c>
      <c r="J95" t="s">
        <v>1674</v>
      </c>
      <c r="K95" t="s">
        <v>958</v>
      </c>
      <c r="L95">
        <f>INDEX(Val_Min_CO2[],MATCH(Silo_Porto[[#This Row],[Variaveis Decisão Transporte Silo-Porto]],Val_Min_CO2[Variável],0),2)</f>
        <v>0</v>
      </c>
      <c r="M95">
        <f>INDEX(Val_min_Custo[],MATCH(Silo_Porto[[#This Row],[Variaveis Decisão Transporte Silo-Porto]],Val_min_Custo[Variável],0),2)</f>
        <v>506632</v>
      </c>
      <c r="N95">
        <f>INDEX(ITERAC3[],MATCH(Silo_Porto[[#This Row],[Variaveis Decisão Transporte Silo-Porto]],ITERAC3[Variável],0),2)</f>
        <v>0</v>
      </c>
      <c r="O95">
        <f>INDEX(ITERAC6[],MATCH(Silo_Porto[[#This Row],[Variaveis Decisão Transporte Silo-Porto]],ITERAC6[Variável],0),2)</f>
        <v>0</v>
      </c>
      <c r="P95">
        <v>1.07</v>
      </c>
      <c r="Q95">
        <v>1110</v>
      </c>
      <c r="R95" t="str">
        <f>Silo_Porto[[#This Row],[Estado Silo]]&amp;Silo_Porto[[#This Row],[Estado Porto]]</f>
        <v>MGES</v>
      </c>
      <c r="S95" s="7">
        <f>Silo_Porto[[#This Row],[ICMS]]*Silo_Porto[[#This Row],[Coluna1]]</f>
        <v>1187.7</v>
      </c>
    </row>
    <row r="96" spans="1:19" x14ac:dyDescent="0.25">
      <c r="A96" t="s">
        <v>642</v>
      </c>
      <c r="B96" t="s">
        <v>1687</v>
      </c>
      <c r="C96" t="str">
        <f>INDEX(Produtor_Silo[],MATCH(Silo_Porto[[#This Row],[Localidade Silo]],Produtor_Silo[destino],0),3)</f>
        <v>PATOS DE MINAS-MG</v>
      </c>
      <c r="D96">
        <v>2504607.6</v>
      </c>
      <c r="E96">
        <v>1</v>
      </c>
      <c r="F96" s="7">
        <v>935.01800000000003</v>
      </c>
      <c r="G96" t="s">
        <v>720</v>
      </c>
      <c r="H96" s="10">
        <v>2.63E-4</v>
      </c>
      <c r="I96" s="10">
        <v>0.6</v>
      </c>
      <c r="J96" t="s">
        <v>1674</v>
      </c>
      <c r="K96" t="s">
        <v>966</v>
      </c>
      <c r="L96">
        <f>INDEX(Val_Min_CO2[],MATCH(Silo_Porto[[#This Row],[Variaveis Decisão Transporte Silo-Porto]],Val_Min_CO2[Variável],0),2)</f>
        <v>0</v>
      </c>
      <c r="M96">
        <f>INDEX(Val_min_Custo[],MATCH(Silo_Porto[[#This Row],[Variaveis Decisão Transporte Silo-Porto]],Val_min_Custo[Variável],0),2)</f>
        <v>465248</v>
      </c>
      <c r="N96">
        <f>INDEX(ITERAC3[],MATCH(Silo_Porto[[#This Row],[Variaveis Decisão Transporte Silo-Porto]],ITERAC3[Variável],0),2)</f>
        <v>0</v>
      </c>
      <c r="O96">
        <f>INDEX(ITERAC6[],MATCH(Silo_Porto[[#This Row],[Variaveis Decisão Transporte Silo-Porto]],ITERAC6[Variável],0),2)</f>
        <v>0</v>
      </c>
      <c r="P96">
        <v>1.07</v>
      </c>
      <c r="Q96">
        <v>1110</v>
      </c>
      <c r="R96" t="str">
        <f>Silo_Porto[[#This Row],[Estado Silo]]&amp;Silo_Porto[[#This Row],[Estado Porto]]</f>
        <v>MGES</v>
      </c>
      <c r="S96" s="7">
        <f>Silo_Porto[[#This Row],[ICMS]]*Silo_Porto[[#This Row],[Coluna1]]</f>
        <v>1187.7</v>
      </c>
    </row>
    <row r="97" spans="1:19" x14ac:dyDescent="0.25">
      <c r="A97" t="s">
        <v>643</v>
      </c>
      <c r="B97" t="s">
        <v>1687</v>
      </c>
      <c r="C97" t="str">
        <f>INDEX(Produtor_Silo[],MATCH(Silo_Porto[[#This Row],[Localidade Silo]],Produtor_Silo[destino],0),3)</f>
        <v>PATOS DE MINAS-MG</v>
      </c>
      <c r="D97">
        <v>2504607.6</v>
      </c>
      <c r="E97">
        <v>1</v>
      </c>
      <c r="F97" s="7">
        <v>930.59900000000005</v>
      </c>
      <c r="G97" t="s">
        <v>720</v>
      </c>
      <c r="H97" s="10">
        <v>2.63E-4</v>
      </c>
      <c r="I97" s="10">
        <v>0.6</v>
      </c>
      <c r="J97" t="s">
        <v>1674</v>
      </c>
      <c r="K97" t="s">
        <v>974</v>
      </c>
      <c r="L97">
        <f>INDEX(Val_Min_CO2[],MATCH(Silo_Porto[[#This Row],[Variaveis Decisão Transporte Silo-Porto]],Val_Min_CO2[Variável],0),2)</f>
        <v>0</v>
      </c>
      <c r="M97">
        <f>INDEX(Val_min_Custo[],MATCH(Silo_Porto[[#This Row],[Variaveis Decisão Transporte Silo-Porto]],Val_min_Custo[Variável],0),2)</f>
        <v>0</v>
      </c>
      <c r="N97">
        <f>INDEX(ITERAC3[],MATCH(Silo_Porto[[#This Row],[Variaveis Decisão Transporte Silo-Porto]],ITERAC3[Variável],0),2)</f>
        <v>0</v>
      </c>
      <c r="O97">
        <f>INDEX(ITERAC6[],MATCH(Silo_Porto[[#This Row],[Variaveis Decisão Transporte Silo-Porto]],ITERAC6[Variável],0),2)</f>
        <v>0</v>
      </c>
      <c r="P97">
        <v>1.07</v>
      </c>
      <c r="Q97">
        <v>1110</v>
      </c>
      <c r="R97" t="str">
        <f>Silo_Porto[[#This Row],[Estado Silo]]&amp;Silo_Porto[[#This Row],[Estado Porto]]</f>
        <v>MGES</v>
      </c>
      <c r="S97" s="7">
        <f>Silo_Porto[[#This Row],[ICMS]]*Silo_Porto[[#This Row],[Coluna1]]</f>
        <v>1187.7</v>
      </c>
    </row>
    <row r="98" spans="1:19" x14ac:dyDescent="0.25">
      <c r="A98" t="s">
        <v>632</v>
      </c>
      <c r="B98" t="s">
        <v>1687</v>
      </c>
      <c r="C98" t="str">
        <f>INDEX(Produtor_Silo[],MATCH(Silo_Porto[[#This Row],[Localidade Silo]],Produtor_Silo[destino],0),3)</f>
        <v>RIO VERDE-GO</v>
      </c>
      <c r="D98">
        <v>2504607.6</v>
      </c>
      <c r="E98">
        <v>1</v>
      </c>
      <c r="F98" s="7">
        <v>1398.2919999999999</v>
      </c>
      <c r="G98" t="s">
        <v>718</v>
      </c>
      <c r="H98" s="10">
        <v>2.63E-4</v>
      </c>
      <c r="I98" s="10">
        <v>0.6</v>
      </c>
      <c r="J98" t="s">
        <v>1674</v>
      </c>
      <c r="K98" t="s">
        <v>982</v>
      </c>
      <c r="L98">
        <f>INDEX(Val_Min_CO2[],MATCH(Silo_Porto[[#This Row],[Variaveis Decisão Transporte Silo-Porto]],Val_Min_CO2[Variável],0),2)</f>
        <v>0</v>
      </c>
      <c r="M98">
        <f>INDEX(Val_min_Custo[],MATCH(Silo_Porto[[#This Row],[Variaveis Decisão Transporte Silo-Porto]],Val_min_Custo[Variável],0),2)</f>
        <v>0</v>
      </c>
      <c r="N98">
        <f>INDEX(ITERAC3[],MATCH(Silo_Porto[[#This Row],[Variaveis Decisão Transporte Silo-Porto]],ITERAC3[Variável],0),2)</f>
        <v>0</v>
      </c>
      <c r="O98">
        <f>INDEX(ITERAC6[],MATCH(Silo_Porto[[#This Row],[Variaveis Decisão Transporte Silo-Porto]],ITERAC6[Variável],0),2)</f>
        <v>0</v>
      </c>
      <c r="P98">
        <v>1.1200000000000001</v>
      </c>
      <c r="Q98">
        <v>1110</v>
      </c>
      <c r="R98" t="str">
        <f>Silo_Porto[[#This Row],[Estado Silo]]&amp;Silo_Porto[[#This Row],[Estado Porto]]</f>
        <v>GOES</v>
      </c>
      <c r="S98" s="7">
        <f>Silo_Porto[[#This Row],[ICMS]]*Silo_Porto[[#This Row],[Coluna1]]</f>
        <v>1243.2</v>
      </c>
    </row>
    <row r="99" spans="1:19" x14ac:dyDescent="0.25">
      <c r="A99" t="s">
        <v>633</v>
      </c>
      <c r="B99" t="s">
        <v>1687</v>
      </c>
      <c r="C99" t="str">
        <f>INDEX(Produtor_Silo[],MATCH(Silo_Porto[[#This Row],[Localidade Silo]],Produtor_Silo[destino],0),3)</f>
        <v>RIO VERDE-GO</v>
      </c>
      <c r="D99">
        <v>2504607.6</v>
      </c>
      <c r="E99">
        <v>1</v>
      </c>
      <c r="F99" s="7">
        <v>1397.7840000000001</v>
      </c>
      <c r="G99" t="s">
        <v>718</v>
      </c>
      <c r="H99" s="10">
        <v>2.63E-4</v>
      </c>
      <c r="I99" s="10">
        <v>0.6</v>
      </c>
      <c r="J99" t="s">
        <v>1674</v>
      </c>
      <c r="K99" t="s">
        <v>990</v>
      </c>
      <c r="L99">
        <f>INDEX(Val_Min_CO2[],MATCH(Silo_Porto[[#This Row],[Variaveis Decisão Transporte Silo-Porto]],Val_Min_CO2[Variável],0),2)</f>
        <v>0</v>
      </c>
      <c r="M99">
        <f>INDEX(Val_min_Custo[],MATCH(Silo_Porto[[#This Row],[Variaveis Decisão Transporte Silo-Porto]],Val_min_Custo[Variável],0),2)</f>
        <v>0</v>
      </c>
      <c r="N99">
        <f>INDEX(ITERAC3[],MATCH(Silo_Porto[[#This Row],[Variaveis Decisão Transporte Silo-Porto]],ITERAC3[Variável],0),2)</f>
        <v>0</v>
      </c>
      <c r="O99">
        <f>INDEX(ITERAC6[],MATCH(Silo_Porto[[#This Row],[Variaveis Decisão Transporte Silo-Porto]],ITERAC6[Variável],0),2)</f>
        <v>0</v>
      </c>
      <c r="P99">
        <v>1.1200000000000001</v>
      </c>
      <c r="Q99">
        <v>1110</v>
      </c>
      <c r="R99" t="str">
        <f>Silo_Porto[[#This Row],[Estado Silo]]&amp;Silo_Porto[[#This Row],[Estado Porto]]</f>
        <v>GOES</v>
      </c>
      <c r="S99" s="7">
        <f>Silo_Porto[[#This Row],[ICMS]]*Silo_Porto[[#This Row],[Coluna1]]</f>
        <v>1243.2</v>
      </c>
    </row>
    <row r="100" spans="1:19" x14ac:dyDescent="0.25">
      <c r="A100" t="s">
        <v>634</v>
      </c>
      <c r="B100" t="s">
        <v>1687</v>
      </c>
      <c r="C100" t="str">
        <f>INDEX(Produtor_Silo[],MATCH(Silo_Porto[[#This Row],[Localidade Silo]],Produtor_Silo[destino],0),3)</f>
        <v>RIO VERDE-GO</v>
      </c>
      <c r="D100">
        <v>2504607.6</v>
      </c>
      <c r="E100">
        <v>1</v>
      </c>
      <c r="F100" s="7">
        <v>1479.0830000000001</v>
      </c>
      <c r="G100" t="s">
        <v>718</v>
      </c>
      <c r="H100" s="10">
        <v>2.63E-4</v>
      </c>
      <c r="I100" s="10">
        <v>0.6</v>
      </c>
      <c r="J100" t="s">
        <v>1674</v>
      </c>
      <c r="K100" t="s">
        <v>998</v>
      </c>
      <c r="L100">
        <f>INDEX(Val_Min_CO2[],MATCH(Silo_Porto[[#This Row],[Variaveis Decisão Transporte Silo-Porto]],Val_Min_CO2[Variável],0),2)</f>
        <v>0</v>
      </c>
      <c r="M100">
        <f>INDEX(Val_min_Custo[],MATCH(Silo_Porto[[#This Row],[Variaveis Decisão Transporte Silo-Porto]],Val_min_Custo[Variável],0),2)</f>
        <v>0</v>
      </c>
      <c r="N100">
        <f>INDEX(ITERAC3[],MATCH(Silo_Porto[[#This Row],[Variaveis Decisão Transporte Silo-Porto]],ITERAC3[Variável],0),2)</f>
        <v>0</v>
      </c>
      <c r="O100">
        <f>INDEX(ITERAC6[],MATCH(Silo_Porto[[#This Row],[Variaveis Decisão Transporte Silo-Porto]],ITERAC6[Variável],0),2)</f>
        <v>0</v>
      </c>
      <c r="P100">
        <v>1.1200000000000001</v>
      </c>
      <c r="Q100">
        <v>1110</v>
      </c>
      <c r="R100" t="str">
        <f>Silo_Porto[[#This Row],[Estado Silo]]&amp;Silo_Porto[[#This Row],[Estado Porto]]</f>
        <v>GOES</v>
      </c>
      <c r="S100" s="7">
        <f>Silo_Porto[[#This Row],[ICMS]]*Silo_Porto[[#This Row],[Coluna1]]</f>
        <v>1243.2</v>
      </c>
    </row>
    <row r="101" spans="1:19" x14ac:dyDescent="0.25">
      <c r="A101" t="s">
        <v>626</v>
      </c>
      <c r="B101" t="s">
        <v>1687</v>
      </c>
      <c r="C101" t="str">
        <f>INDEX(Produtor_Silo[],MATCH(Silo_Porto[[#This Row],[Localidade Silo]],Produtor_Silo[destino],0),3)</f>
        <v>SORRISO-MT</v>
      </c>
      <c r="D101">
        <v>2504607.6</v>
      </c>
      <c r="E101">
        <v>1</v>
      </c>
      <c r="F101" s="7">
        <v>2498.384</v>
      </c>
      <c r="G101" t="s">
        <v>705</v>
      </c>
      <c r="H101" s="10">
        <v>2.63E-4</v>
      </c>
      <c r="I101" s="10">
        <v>0.6</v>
      </c>
      <c r="J101" t="s">
        <v>1674</v>
      </c>
      <c r="K101" t="s">
        <v>1006</v>
      </c>
      <c r="L101">
        <f>INDEX(Val_Min_CO2[],MATCH(Silo_Porto[[#This Row],[Variaveis Decisão Transporte Silo-Porto]],Val_Min_CO2[Variável],0),2)</f>
        <v>0</v>
      </c>
      <c r="M101">
        <f>INDEX(Val_min_Custo[],MATCH(Silo_Porto[[#This Row],[Variaveis Decisão Transporte Silo-Porto]],Val_min_Custo[Variável],0),2)</f>
        <v>0</v>
      </c>
      <c r="N101">
        <f>INDEX(ITERAC3[],MATCH(Silo_Porto[[#This Row],[Variaveis Decisão Transporte Silo-Porto]],ITERAC3[Variável],0),2)</f>
        <v>0</v>
      </c>
      <c r="O101">
        <f>INDEX(ITERAC6[],MATCH(Silo_Porto[[#This Row],[Variaveis Decisão Transporte Silo-Porto]],ITERAC6[Variável],0),2)</f>
        <v>0</v>
      </c>
      <c r="P101">
        <v>1.1200000000000001</v>
      </c>
      <c r="Q101">
        <v>1110</v>
      </c>
      <c r="R101" t="str">
        <f>Silo_Porto[[#This Row],[Estado Silo]]&amp;Silo_Porto[[#This Row],[Estado Porto]]</f>
        <v>MTES</v>
      </c>
      <c r="S101" s="7">
        <f>Silo_Porto[[#This Row],[ICMS]]*Silo_Porto[[#This Row],[Coluna1]]</f>
        <v>1243.2</v>
      </c>
    </row>
    <row r="102" spans="1:19" x14ac:dyDescent="0.25">
      <c r="A102" t="s">
        <v>627</v>
      </c>
      <c r="B102" t="s">
        <v>1687</v>
      </c>
      <c r="C102" t="str">
        <f>INDEX(Produtor_Silo[],MATCH(Silo_Porto[[#This Row],[Localidade Silo]],Produtor_Silo[destino],0),3)</f>
        <v>SORRISO-MT</v>
      </c>
      <c r="D102">
        <v>2504607.6</v>
      </c>
      <c r="E102">
        <v>1</v>
      </c>
      <c r="F102" s="7">
        <v>2469.9259999999999</v>
      </c>
      <c r="G102" t="s">
        <v>705</v>
      </c>
      <c r="H102" s="10">
        <v>2.63E-4</v>
      </c>
      <c r="I102" s="10">
        <v>0.6</v>
      </c>
      <c r="J102" t="s">
        <v>1674</v>
      </c>
      <c r="K102" t="s">
        <v>1014</v>
      </c>
      <c r="L102">
        <f>INDEX(Val_Min_CO2[],MATCH(Silo_Porto[[#This Row],[Variaveis Decisão Transporte Silo-Porto]],Val_Min_CO2[Variável],0),2)</f>
        <v>0</v>
      </c>
      <c r="M102">
        <f>INDEX(Val_min_Custo[],MATCH(Silo_Porto[[#This Row],[Variaveis Decisão Transporte Silo-Porto]],Val_min_Custo[Variável],0),2)</f>
        <v>0</v>
      </c>
      <c r="N102">
        <f>INDEX(ITERAC3[],MATCH(Silo_Porto[[#This Row],[Variaveis Decisão Transporte Silo-Porto]],ITERAC3[Variável],0),2)</f>
        <v>0</v>
      </c>
      <c r="O102">
        <f>INDEX(ITERAC6[],MATCH(Silo_Porto[[#This Row],[Variaveis Decisão Transporte Silo-Porto]],ITERAC6[Variável],0),2)</f>
        <v>0</v>
      </c>
      <c r="P102">
        <v>1.1200000000000001</v>
      </c>
      <c r="Q102">
        <v>1110</v>
      </c>
      <c r="R102" t="str">
        <f>Silo_Porto[[#This Row],[Estado Silo]]&amp;Silo_Porto[[#This Row],[Estado Porto]]</f>
        <v>MTES</v>
      </c>
      <c r="S102" s="7">
        <f>Silo_Porto[[#This Row],[ICMS]]*Silo_Porto[[#This Row],[Coluna1]]</f>
        <v>1243.2</v>
      </c>
    </row>
    <row r="103" spans="1:19" x14ac:dyDescent="0.25">
      <c r="A103" t="s">
        <v>628</v>
      </c>
      <c r="B103" t="s">
        <v>1687</v>
      </c>
      <c r="C103" t="str">
        <f>INDEX(Produtor_Silo[],MATCH(Silo_Porto[[#This Row],[Localidade Silo]],Produtor_Silo[destino],0),3)</f>
        <v>SORRISO-MT</v>
      </c>
      <c r="D103">
        <v>2504607.6</v>
      </c>
      <c r="E103">
        <v>1</v>
      </c>
      <c r="F103" s="7">
        <v>2500.0709999999999</v>
      </c>
      <c r="G103" t="s">
        <v>705</v>
      </c>
      <c r="H103" s="10">
        <v>2.63E-4</v>
      </c>
      <c r="I103" s="10">
        <v>0.6</v>
      </c>
      <c r="J103" t="s">
        <v>1674</v>
      </c>
      <c r="K103" t="s">
        <v>1022</v>
      </c>
      <c r="L103">
        <f>INDEX(Val_Min_CO2[],MATCH(Silo_Porto[[#This Row],[Variaveis Decisão Transporte Silo-Porto]],Val_Min_CO2[Variável],0),2)</f>
        <v>0</v>
      </c>
      <c r="M103">
        <f>INDEX(Val_min_Custo[],MATCH(Silo_Porto[[#This Row],[Variaveis Decisão Transporte Silo-Porto]],Val_min_Custo[Variável],0),2)</f>
        <v>0</v>
      </c>
      <c r="N103">
        <f>INDEX(ITERAC3[],MATCH(Silo_Porto[[#This Row],[Variaveis Decisão Transporte Silo-Porto]],ITERAC3[Variável],0),2)</f>
        <v>0</v>
      </c>
      <c r="O103">
        <f>INDEX(ITERAC6[],MATCH(Silo_Porto[[#This Row],[Variaveis Decisão Transporte Silo-Porto]],ITERAC6[Variável],0),2)</f>
        <v>0</v>
      </c>
      <c r="P103">
        <v>1.1200000000000001</v>
      </c>
      <c r="Q103">
        <v>1110</v>
      </c>
      <c r="R103" t="str">
        <f>Silo_Porto[[#This Row],[Estado Silo]]&amp;Silo_Porto[[#This Row],[Estado Porto]]</f>
        <v>MTES</v>
      </c>
      <c r="S103" s="7">
        <f>Silo_Porto[[#This Row],[ICMS]]*Silo_Porto[[#This Row],[Coluna1]]</f>
        <v>1243.2</v>
      </c>
    </row>
    <row r="104" spans="1:19" x14ac:dyDescent="0.25">
      <c r="A104" t="s">
        <v>650</v>
      </c>
      <c r="B104" t="s">
        <v>1687</v>
      </c>
      <c r="C104" t="str">
        <f>INDEX(Produtor_Silo[],MATCH(Silo_Porto[[#This Row],[Localidade Silo]],Produtor_Silo[destino],0),3)</f>
        <v>TOLEDO-PR</v>
      </c>
      <c r="D104">
        <v>2504607.6</v>
      </c>
      <c r="E104">
        <v>1</v>
      </c>
      <c r="F104" s="7">
        <v>1888.6379999999999</v>
      </c>
      <c r="G104" t="s">
        <v>712</v>
      </c>
      <c r="H104" s="10">
        <v>2.05E-4</v>
      </c>
      <c r="I104" s="10">
        <v>1</v>
      </c>
      <c r="J104" t="s">
        <v>1674</v>
      </c>
      <c r="K104" t="s">
        <v>1030</v>
      </c>
      <c r="L104">
        <f>INDEX(Val_Min_CO2[],MATCH(Silo_Porto[[#This Row],[Variaveis Decisão Transporte Silo-Porto]],Val_Min_CO2[Variável],0),2)</f>
        <v>0</v>
      </c>
      <c r="M104">
        <f>INDEX(Val_min_Custo[],MATCH(Silo_Porto[[#This Row],[Variaveis Decisão Transporte Silo-Porto]],Val_min_Custo[Variável],0),2)</f>
        <v>0</v>
      </c>
      <c r="N104">
        <f>INDEX(ITERAC3[],MATCH(Silo_Porto[[#This Row],[Variaveis Decisão Transporte Silo-Porto]],ITERAC3[Variável],0),2)</f>
        <v>0</v>
      </c>
      <c r="O104">
        <f>INDEX(ITERAC6[],MATCH(Silo_Porto[[#This Row],[Variaveis Decisão Transporte Silo-Porto]],ITERAC6[Variável],0),2)</f>
        <v>0</v>
      </c>
      <c r="P104">
        <v>1.07</v>
      </c>
      <c r="Q104">
        <v>1110</v>
      </c>
      <c r="R104" t="str">
        <f>Silo_Porto[[#This Row],[Estado Silo]]&amp;Silo_Porto[[#This Row],[Estado Porto]]</f>
        <v>PRES</v>
      </c>
      <c r="S104" s="7">
        <f>Silo_Porto[[#This Row],[ICMS]]*Silo_Porto[[#This Row],[Coluna1]]</f>
        <v>1187.7</v>
      </c>
    </row>
    <row r="105" spans="1:19" x14ac:dyDescent="0.25">
      <c r="A105" t="s">
        <v>651</v>
      </c>
      <c r="B105" t="s">
        <v>1687</v>
      </c>
      <c r="C105" t="str">
        <f>INDEX(Produtor_Silo[],MATCH(Silo_Porto[[#This Row],[Localidade Silo]],Produtor_Silo[destino],0),3)</f>
        <v>TOLEDO-PR</v>
      </c>
      <c r="D105">
        <v>2504607.6</v>
      </c>
      <c r="E105">
        <v>1</v>
      </c>
      <c r="F105" s="7">
        <v>1880.0239999999999</v>
      </c>
      <c r="G105" t="s">
        <v>712</v>
      </c>
      <c r="H105" s="10">
        <v>2.05E-4</v>
      </c>
      <c r="I105" s="10">
        <v>1</v>
      </c>
      <c r="J105" t="s">
        <v>1674</v>
      </c>
      <c r="K105" t="s">
        <v>1038</v>
      </c>
      <c r="L105">
        <f>INDEX(Val_Min_CO2[],MATCH(Silo_Porto[[#This Row],[Variaveis Decisão Transporte Silo-Porto]],Val_Min_CO2[Variável],0),2)</f>
        <v>0</v>
      </c>
      <c r="M105">
        <f>INDEX(Val_min_Custo[],MATCH(Silo_Porto[[#This Row],[Variaveis Decisão Transporte Silo-Porto]],Val_min_Custo[Variável],0),2)</f>
        <v>0</v>
      </c>
      <c r="N105">
        <f>INDEX(ITERAC3[],MATCH(Silo_Porto[[#This Row],[Variaveis Decisão Transporte Silo-Porto]],ITERAC3[Variável],0),2)</f>
        <v>0</v>
      </c>
      <c r="O105">
        <f>INDEX(ITERAC6[],MATCH(Silo_Porto[[#This Row],[Variaveis Decisão Transporte Silo-Porto]],ITERAC6[Variável],0),2)</f>
        <v>0</v>
      </c>
      <c r="P105">
        <v>1.07</v>
      </c>
      <c r="Q105">
        <v>1110</v>
      </c>
      <c r="R105" t="str">
        <f>Silo_Porto[[#This Row],[Estado Silo]]&amp;Silo_Porto[[#This Row],[Estado Porto]]</f>
        <v>PRES</v>
      </c>
      <c r="S105" s="7">
        <f>Silo_Porto[[#This Row],[ICMS]]*Silo_Porto[[#This Row],[Coluna1]]</f>
        <v>1187.7</v>
      </c>
    </row>
    <row r="106" spans="1:19" x14ac:dyDescent="0.25">
      <c r="A106" t="s">
        <v>652</v>
      </c>
      <c r="B106" t="s">
        <v>1687</v>
      </c>
      <c r="C106" t="str">
        <f>INDEX(Produtor_Silo[],MATCH(Silo_Porto[[#This Row],[Localidade Silo]],Produtor_Silo[destino],0),3)</f>
        <v>TOLEDO-PR</v>
      </c>
      <c r="D106">
        <v>2504607.6</v>
      </c>
      <c r="E106">
        <v>1</v>
      </c>
      <c r="F106" s="7">
        <v>1888.9839999999999</v>
      </c>
      <c r="G106" t="s">
        <v>712</v>
      </c>
      <c r="H106" s="10">
        <v>2.05E-4</v>
      </c>
      <c r="I106" s="10">
        <v>1</v>
      </c>
      <c r="J106" t="s">
        <v>1674</v>
      </c>
      <c r="K106" t="s">
        <v>1046</v>
      </c>
      <c r="L106">
        <f>INDEX(Val_Min_CO2[],MATCH(Silo_Porto[[#This Row],[Variaveis Decisão Transporte Silo-Porto]],Val_Min_CO2[Variável],0),2)</f>
        <v>0</v>
      </c>
      <c r="M106">
        <f>INDEX(Val_min_Custo[],MATCH(Silo_Porto[[#This Row],[Variaveis Decisão Transporte Silo-Porto]],Val_min_Custo[Variável],0),2)</f>
        <v>0</v>
      </c>
      <c r="N106">
        <f>INDEX(ITERAC3[],MATCH(Silo_Porto[[#This Row],[Variaveis Decisão Transporte Silo-Porto]],ITERAC3[Variável],0),2)</f>
        <v>0</v>
      </c>
      <c r="O106">
        <f>INDEX(ITERAC6[],MATCH(Silo_Porto[[#This Row],[Variaveis Decisão Transporte Silo-Porto]],ITERAC6[Variável],0),2)</f>
        <v>0</v>
      </c>
      <c r="P106">
        <v>1.07</v>
      </c>
      <c r="Q106">
        <v>1110</v>
      </c>
      <c r="R106" t="str">
        <f>Silo_Porto[[#This Row],[Estado Silo]]&amp;Silo_Porto[[#This Row],[Estado Porto]]</f>
        <v>PRES</v>
      </c>
      <c r="S106" s="7">
        <f>Silo_Porto[[#This Row],[ICMS]]*Silo_Porto[[#This Row],[Coluna1]]</f>
        <v>1187.7</v>
      </c>
    </row>
    <row r="107" spans="1:19" x14ac:dyDescent="0.25">
      <c r="A107" t="s">
        <v>644</v>
      </c>
      <c r="B107" t="s">
        <v>1687</v>
      </c>
      <c r="C107" t="str">
        <f>INDEX(Produtor_Silo[],MATCH(Silo_Porto[[#This Row],[Localidade Silo]],Produtor_Silo[destino],0),3)</f>
        <v>UBERLÂNDIA-MG</v>
      </c>
      <c r="D107">
        <v>2504607.6</v>
      </c>
      <c r="E107">
        <v>1</v>
      </c>
      <c r="F107" s="7">
        <v>1065.115</v>
      </c>
      <c r="G107" t="s">
        <v>720</v>
      </c>
      <c r="H107" s="10">
        <v>2.63E-4</v>
      </c>
      <c r="I107" s="10">
        <v>0.6</v>
      </c>
      <c r="J107" t="s">
        <v>1674</v>
      </c>
      <c r="K107" t="s">
        <v>1054</v>
      </c>
      <c r="L107">
        <f>INDEX(Val_Min_CO2[],MATCH(Silo_Porto[[#This Row],[Variaveis Decisão Transporte Silo-Porto]],Val_Min_CO2[Variável],0),2)</f>
        <v>0</v>
      </c>
      <c r="M107">
        <f>INDEX(Val_min_Custo[],MATCH(Silo_Porto[[#This Row],[Variaveis Decisão Transporte Silo-Porto]],Val_min_Custo[Variável],0),2)</f>
        <v>132508.5</v>
      </c>
      <c r="N107">
        <f>INDEX(ITERAC3[],MATCH(Silo_Porto[[#This Row],[Variaveis Decisão Transporte Silo-Porto]],ITERAC3[Variável],0),2)</f>
        <v>0</v>
      </c>
      <c r="O107">
        <f>INDEX(ITERAC6[],MATCH(Silo_Porto[[#This Row],[Variaveis Decisão Transporte Silo-Porto]],ITERAC6[Variável],0),2)</f>
        <v>0</v>
      </c>
      <c r="P107">
        <v>1.07</v>
      </c>
      <c r="Q107">
        <v>1110</v>
      </c>
      <c r="R107" t="str">
        <f>Silo_Porto[[#This Row],[Estado Silo]]&amp;Silo_Porto[[#This Row],[Estado Porto]]</f>
        <v>MGES</v>
      </c>
      <c r="S107" s="7">
        <f>Silo_Porto[[#This Row],[ICMS]]*Silo_Porto[[#This Row],[Coluna1]]</f>
        <v>1187.7</v>
      </c>
    </row>
    <row r="108" spans="1:19" x14ac:dyDescent="0.25">
      <c r="A108" t="s">
        <v>645</v>
      </c>
      <c r="B108" t="s">
        <v>1687</v>
      </c>
      <c r="C108" t="str">
        <f>INDEX(Produtor_Silo[],MATCH(Silo_Porto[[#This Row],[Localidade Silo]],Produtor_Silo[destino],0),3)</f>
        <v>UBERLÂNDIA-MG</v>
      </c>
      <c r="D108">
        <v>2504607.6</v>
      </c>
      <c r="E108">
        <v>1</v>
      </c>
      <c r="F108" s="7">
        <v>1064.722</v>
      </c>
      <c r="G108" t="s">
        <v>720</v>
      </c>
      <c r="H108" s="10">
        <v>2.63E-4</v>
      </c>
      <c r="I108" s="10">
        <v>0.6</v>
      </c>
      <c r="J108" t="s">
        <v>1674</v>
      </c>
      <c r="K108" t="s">
        <v>1062</v>
      </c>
      <c r="L108">
        <f>INDEX(Val_Min_CO2[],MATCH(Silo_Porto[[#This Row],[Variaveis Decisão Transporte Silo-Porto]],Val_Min_CO2[Variável],0),2)</f>
        <v>0</v>
      </c>
      <c r="M108">
        <f>INDEX(Val_min_Custo[],MATCH(Silo_Porto[[#This Row],[Variaveis Decisão Transporte Silo-Porto]],Val_min_Custo[Variável],0),2)</f>
        <v>701568</v>
      </c>
      <c r="N108">
        <f>INDEX(ITERAC3[],MATCH(Silo_Porto[[#This Row],[Variaveis Decisão Transporte Silo-Porto]],ITERAC3[Variável],0),2)</f>
        <v>0</v>
      </c>
      <c r="O108">
        <f>INDEX(ITERAC6[],MATCH(Silo_Porto[[#This Row],[Variaveis Decisão Transporte Silo-Porto]],ITERAC6[Variável],0),2)</f>
        <v>0</v>
      </c>
      <c r="P108">
        <v>1.07</v>
      </c>
      <c r="Q108">
        <v>1110</v>
      </c>
      <c r="R108" t="str">
        <f>Silo_Porto[[#This Row],[Estado Silo]]&amp;Silo_Porto[[#This Row],[Estado Porto]]</f>
        <v>MGES</v>
      </c>
      <c r="S108" s="7">
        <f>Silo_Porto[[#This Row],[ICMS]]*Silo_Porto[[#This Row],[Coluna1]]</f>
        <v>1187.7</v>
      </c>
    </row>
    <row r="109" spans="1:19" x14ac:dyDescent="0.25">
      <c r="A109" t="s">
        <v>646</v>
      </c>
      <c r="B109" t="s">
        <v>1687</v>
      </c>
      <c r="C109" t="str">
        <f>INDEX(Produtor_Silo[],MATCH(Silo_Porto[[#This Row],[Localidade Silo]],Produtor_Silo[destino],0),3)</f>
        <v>UBERLÂNDIA-MG</v>
      </c>
      <c r="D109">
        <v>2504607.6</v>
      </c>
      <c r="E109">
        <v>1</v>
      </c>
      <c r="F109" s="7">
        <v>1063.962</v>
      </c>
      <c r="G109" t="s">
        <v>720</v>
      </c>
      <c r="H109" s="10">
        <v>2.63E-4</v>
      </c>
      <c r="I109" s="10">
        <v>0.6</v>
      </c>
      <c r="J109" t="s">
        <v>1674</v>
      </c>
      <c r="K109" t="s">
        <v>1070</v>
      </c>
      <c r="L109">
        <f>INDEX(Val_Min_CO2[],MATCH(Silo_Porto[[#This Row],[Variaveis Decisão Transporte Silo-Porto]],Val_Min_CO2[Variável],0),2)</f>
        <v>0</v>
      </c>
      <c r="M109">
        <f>INDEX(Val_min_Custo[],MATCH(Silo_Porto[[#This Row],[Variaveis Decisão Transporte Silo-Porto]],Val_min_Custo[Variável],0),2)</f>
        <v>0</v>
      </c>
      <c r="N109">
        <f>INDEX(ITERAC3[],MATCH(Silo_Porto[[#This Row],[Variaveis Decisão Transporte Silo-Porto]],ITERAC3[Variável],0),2)</f>
        <v>0</v>
      </c>
      <c r="O109">
        <f>INDEX(ITERAC6[],MATCH(Silo_Porto[[#This Row],[Variaveis Decisão Transporte Silo-Porto]],ITERAC6[Variável],0),2)</f>
        <v>0</v>
      </c>
      <c r="P109">
        <v>1.07</v>
      </c>
      <c r="Q109">
        <v>1110</v>
      </c>
      <c r="R109" t="str">
        <f>Silo_Porto[[#This Row],[Estado Silo]]&amp;Silo_Porto[[#This Row],[Estado Porto]]</f>
        <v>MGES</v>
      </c>
      <c r="S109" s="7">
        <f>Silo_Porto[[#This Row],[ICMS]]*Silo_Porto[[#This Row],[Coluna1]]</f>
        <v>1187.7</v>
      </c>
    </row>
    <row r="110" spans="1:19" x14ac:dyDescent="0.25">
      <c r="A110" t="s">
        <v>617</v>
      </c>
      <c r="B110" t="s">
        <v>1688</v>
      </c>
      <c r="C110" t="str">
        <f>INDEX(Produtor_Silo[],MATCH(Silo_Porto[[#This Row],[Localidade Silo]],Produtor_Silo[destino],0),3)</f>
        <v>CAMPO NOVO DO PARECIS-MT</v>
      </c>
      <c r="D110">
        <v>3079106.8</v>
      </c>
      <c r="E110">
        <v>1</v>
      </c>
      <c r="F110" s="7">
        <v>2088.002</v>
      </c>
      <c r="G110" t="s">
        <v>705</v>
      </c>
      <c r="H110" s="10">
        <v>2.63E-4</v>
      </c>
      <c r="I110" s="10">
        <v>0.6</v>
      </c>
      <c r="J110" t="s">
        <v>712</v>
      </c>
      <c r="K110" t="s">
        <v>784</v>
      </c>
      <c r="L110">
        <f>INDEX(Val_Min_CO2[],MATCH(Silo_Porto[[#This Row],[Variaveis Decisão Transporte Silo-Porto]],Val_Min_CO2[Variável],0),2)</f>
        <v>0</v>
      </c>
      <c r="M110">
        <f>INDEX(Val_min_Custo[],MATCH(Silo_Porto[[#This Row],[Variaveis Decisão Transporte Silo-Porto]],Val_min_Custo[Variável],0),2)</f>
        <v>0</v>
      </c>
      <c r="N110">
        <f>INDEX(ITERAC3[],MATCH(Silo_Porto[[#This Row],[Variaveis Decisão Transporte Silo-Porto]],ITERAC3[Variável],0),2)</f>
        <v>0</v>
      </c>
      <c r="O110">
        <f>INDEX(ITERAC6[],MATCH(Silo_Porto[[#This Row],[Variaveis Decisão Transporte Silo-Porto]],ITERAC6[Variável],0),2)</f>
        <v>0</v>
      </c>
      <c r="P110">
        <v>1.1200000000000001</v>
      </c>
      <c r="Q110">
        <v>1110</v>
      </c>
      <c r="R110" t="str">
        <f>Silo_Porto[[#This Row],[Estado Silo]]&amp;Silo_Porto[[#This Row],[Estado Porto]]</f>
        <v>MTPR</v>
      </c>
      <c r="S110" s="7">
        <f>Silo_Porto[[#This Row],[ICMS]]*Silo_Porto[[#This Row],[Coluna1]]</f>
        <v>1243.2</v>
      </c>
    </row>
    <row r="111" spans="1:19" x14ac:dyDescent="0.25">
      <c r="A111" t="s">
        <v>618</v>
      </c>
      <c r="B111" t="s">
        <v>1688</v>
      </c>
      <c r="C111" t="str">
        <f>INDEX(Produtor_Silo[],MATCH(Silo_Porto[[#This Row],[Localidade Silo]],Produtor_Silo[destino],0),3)</f>
        <v>CAMPO NOVO DO PARECIS-MT</v>
      </c>
      <c r="D111">
        <v>3079106.8</v>
      </c>
      <c r="E111">
        <v>1</v>
      </c>
      <c r="F111" s="7">
        <v>2162.5549999999998</v>
      </c>
      <c r="G111" t="s">
        <v>705</v>
      </c>
      <c r="H111" s="10">
        <v>2.63E-4</v>
      </c>
      <c r="I111" s="10">
        <v>0.6</v>
      </c>
      <c r="J111" t="s">
        <v>712</v>
      </c>
      <c r="K111" t="s">
        <v>792</v>
      </c>
      <c r="L111">
        <f>INDEX(Val_Min_CO2[],MATCH(Silo_Porto[[#This Row],[Variaveis Decisão Transporte Silo-Porto]],Val_Min_CO2[Variável],0),2)</f>
        <v>0</v>
      </c>
      <c r="M111">
        <f>INDEX(Val_min_Custo[],MATCH(Silo_Porto[[#This Row],[Variaveis Decisão Transporte Silo-Porto]],Val_min_Custo[Variável],0),2)</f>
        <v>0</v>
      </c>
      <c r="N111">
        <f>INDEX(ITERAC3[],MATCH(Silo_Porto[[#This Row],[Variaveis Decisão Transporte Silo-Porto]],ITERAC3[Variável],0),2)</f>
        <v>0</v>
      </c>
      <c r="O111">
        <f>INDEX(ITERAC6[],MATCH(Silo_Porto[[#This Row],[Variaveis Decisão Transporte Silo-Porto]],ITERAC6[Variável],0),2)</f>
        <v>0</v>
      </c>
      <c r="P111">
        <v>1.1200000000000001</v>
      </c>
      <c r="Q111">
        <v>1110</v>
      </c>
      <c r="R111" t="str">
        <f>Silo_Porto[[#This Row],[Estado Silo]]&amp;Silo_Porto[[#This Row],[Estado Porto]]</f>
        <v>MTPR</v>
      </c>
      <c r="S111" s="7">
        <f>Silo_Porto[[#This Row],[ICMS]]*Silo_Porto[[#This Row],[Coluna1]]</f>
        <v>1243.2</v>
      </c>
    </row>
    <row r="112" spans="1:19" x14ac:dyDescent="0.25">
      <c r="A112" t="s">
        <v>619</v>
      </c>
      <c r="B112" t="s">
        <v>1688</v>
      </c>
      <c r="C112" t="str">
        <f>INDEX(Produtor_Silo[],MATCH(Silo_Porto[[#This Row],[Localidade Silo]],Produtor_Silo[destino],0),3)</f>
        <v>CAMPO NOVO DO PARECIS-MT</v>
      </c>
      <c r="D112">
        <v>3079106.8</v>
      </c>
      <c r="E112">
        <v>1</v>
      </c>
      <c r="F112" s="7">
        <v>2087.8229999999999</v>
      </c>
      <c r="G112" t="s">
        <v>705</v>
      </c>
      <c r="H112" s="10">
        <v>2.63E-4</v>
      </c>
      <c r="I112" s="10">
        <v>0.6</v>
      </c>
      <c r="J112" t="s">
        <v>712</v>
      </c>
      <c r="K112" t="s">
        <v>800</v>
      </c>
      <c r="L112">
        <f>INDEX(Val_Min_CO2[],MATCH(Silo_Porto[[#This Row],[Variaveis Decisão Transporte Silo-Porto]],Val_Min_CO2[Variável],0),2)</f>
        <v>0</v>
      </c>
      <c r="M112">
        <f>INDEX(Val_min_Custo[],MATCH(Silo_Porto[[#This Row],[Variaveis Decisão Transporte Silo-Porto]],Val_min_Custo[Variável],0),2)</f>
        <v>0</v>
      </c>
      <c r="N112">
        <f>INDEX(ITERAC3[],MATCH(Silo_Porto[[#This Row],[Variaveis Decisão Transporte Silo-Porto]],ITERAC3[Variável],0),2)</f>
        <v>0</v>
      </c>
      <c r="O112">
        <f>INDEX(ITERAC6[],MATCH(Silo_Porto[[#This Row],[Variaveis Decisão Transporte Silo-Porto]],ITERAC6[Variável],0),2)</f>
        <v>0</v>
      </c>
      <c r="P112">
        <v>1.1200000000000001</v>
      </c>
      <c r="Q112">
        <v>1110</v>
      </c>
      <c r="R112" t="str">
        <f>Silo_Porto[[#This Row],[Estado Silo]]&amp;Silo_Porto[[#This Row],[Estado Porto]]</f>
        <v>MTPR</v>
      </c>
      <c r="S112" s="7">
        <f>Silo_Porto[[#This Row],[ICMS]]*Silo_Porto[[#This Row],[Coluna1]]</f>
        <v>1243.2</v>
      </c>
    </row>
    <row r="113" spans="1:19" x14ac:dyDescent="0.25">
      <c r="A113" t="s">
        <v>647</v>
      </c>
      <c r="B113" t="s">
        <v>1688</v>
      </c>
      <c r="C113" t="str">
        <f>INDEX(Produtor_Silo[],MATCH(Silo_Porto[[#This Row],[Localidade Silo]],Produtor_Silo[destino],0),3)</f>
        <v>CASCAVEL-PR</v>
      </c>
      <c r="D113">
        <v>3079106.8</v>
      </c>
      <c r="E113">
        <v>1</v>
      </c>
      <c r="F113" s="7">
        <v>585.34500000000003</v>
      </c>
      <c r="G113" t="s">
        <v>712</v>
      </c>
      <c r="H113" s="10">
        <v>2.05E-4</v>
      </c>
      <c r="I113" s="10">
        <v>1</v>
      </c>
      <c r="J113" t="s">
        <v>712</v>
      </c>
      <c r="K113" t="s">
        <v>808</v>
      </c>
      <c r="L113">
        <f>INDEX(Val_Min_CO2[],MATCH(Silo_Porto[[#This Row],[Variaveis Decisão Transporte Silo-Porto]],Val_Min_CO2[Variável],0),2)</f>
        <v>707224</v>
      </c>
      <c r="M113">
        <f>INDEX(Val_min_Custo[],MATCH(Silo_Porto[[#This Row],[Variaveis Decisão Transporte Silo-Porto]],Val_min_Custo[Variável],0),2)</f>
        <v>0</v>
      </c>
      <c r="N113">
        <f>INDEX(ITERAC3[],MATCH(Silo_Porto[[#This Row],[Variaveis Decisão Transporte Silo-Porto]],ITERAC3[Variável],0),2)</f>
        <v>707224</v>
      </c>
      <c r="O113">
        <f>INDEX(ITERAC6[],MATCH(Silo_Porto[[#This Row],[Variaveis Decisão Transporte Silo-Porto]],ITERAC6[Variável],0),2)</f>
        <v>0</v>
      </c>
      <c r="P113">
        <v>1.18</v>
      </c>
      <c r="Q113">
        <v>1110</v>
      </c>
      <c r="R113" t="str">
        <f>Silo_Porto[[#This Row],[Estado Silo]]&amp;Silo_Porto[[#This Row],[Estado Porto]]</f>
        <v>PRPR</v>
      </c>
      <c r="S113" s="7">
        <f>Silo_Porto[[#This Row],[ICMS]]*Silo_Porto[[#This Row],[Coluna1]]</f>
        <v>1309.8</v>
      </c>
    </row>
    <row r="114" spans="1:19" x14ac:dyDescent="0.25">
      <c r="A114" t="s">
        <v>648</v>
      </c>
      <c r="B114" t="s">
        <v>1688</v>
      </c>
      <c r="C114" t="str">
        <f>INDEX(Produtor_Silo[],MATCH(Silo_Porto[[#This Row],[Localidade Silo]],Produtor_Silo[destino],0),3)</f>
        <v>CASCAVEL-PR</v>
      </c>
      <c r="D114">
        <v>3079106.8</v>
      </c>
      <c r="E114">
        <v>1</v>
      </c>
      <c r="F114" s="7">
        <v>583.93500000000006</v>
      </c>
      <c r="G114" t="s">
        <v>712</v>
      </c>
      <c r="H114" s="10">
        <v>2.05E-4</v>
      </c>
      <c r="I114" s="10">
        <v>1</v>
      </c>
      <c r="J114" t="s">
        <v>712</v>
      </c>
      <c r="K114" t="s">
        <v>816</v>
      </c>
      <c r="L114">
        <f>INDEX(Val_Min_CO2[],MATCH(Silo_Porto[[#This Row],[Variaveis Decisão Transporte Silo-Porto]],Val_Min_CO2[Variável],0),2)</f>
        <v>0</v>
      </c>
      <c r="M114">
        <f>INDEX(Val_min_Custo[],MATCH(Silo_Porto[[#This Row],[Variaveis Decisão Transporte Silo-Porto]],Val_min_Custo[Variável],0),2)</f>
        <v>0</v>
      </c>
      <c r="N114">
        <f>INDEX(ITERAC3[],MATCH(Silo_Porto[[#This Row],[Variaveis Decisão Transporte Silo-Porto]],ITERAC3[Variável],0),2)</f>
        <v>0</v>
      </c>
      <c r="O114">
        <f>INDEX(ITERAC6[],MATCH(Silo_Porto[[#This Row],[Variaveis Decisão Transporte Silo-Porto]],ITERAC6[Variável],0),2)</f>
        <v>0</v>
      </c>
      <c r="P114">
        <v>1.18</v>
      </c>
      <c r="Q114">
        <v>1110</v>
      </c>
      <c r="R114" t="str">
        <f>Silo_Porto[[#This Row],[Estado Silo]]&amp;Silo_Porto[[#This Row],[Estado Porto]]</f>
        <v>PRPR</v>
      </c>
      <c r="S114" s="7">
        <f>Silo_Porto[[#This Row],[ICMS]]*Silo_Porto[[#This Row],[Coluna1]]</f>
        <v>1309.8</v>
      </c>
    </row>
    <row r="115" spans="1:19" x14ac:dyDescent="0.25">
      <c r="A115" t="s">
        <v>649</v>
      </c>
      <c r="B115" t="s">
        <v>1688</v>
      </c>
      <c r="C115" t="str">
        <f>INDEX(Produtor_Silo[],MATCH(Silo_Porto[[#This Row],[Localidade Silo]],Produtor_Silo[destino],0),3)</f>
        <v>CASCAVEL-PR</v>
      </c>
      <c r="D115">
        <v>3079106.8</v>
      </c>
      <c r="E115">
        <v>1</v>
      </c>
      <c r="F115" s="7">
        <v>599.66399999999999</v>
      </c>
      <c r="G115" t="s">
        <v>712</v>
      </c>
      <c r="H115" s="10">
        <v>2.05E-4</v>
      </c>
      <c r="I115" s="10">
        <v>1</v>
      </c>
      <c r="J115" t="s">
        <v>712</v>
      </c>
      <c r="K115" t="s">
        <v>824</v>
      </c>
      <c r="L115">
        <f>INDEX(Val_Min_CO2[],MATCH(Silo_Porto[[#This Row],[Variaveis Decisão Transporte Silo-Porto]],Val_Min_CO2[Variável],0),2)</f>
        <v>514080</v>
      </c>
      <c r="M115">
        <f>INDEX(Val_min_Custo[],MATCH(Silo_Porto[[#This Row],[Variaveis Decisão Transporte Silo-Porto]],Val_min_Custo[Variável],0),2)</f>
        <v>0</v>
      </c>
      <c r="N115">
        <f>INDEX(ITERAC3[],MATCH(Silo_Porto[[#This Row],[Variaveis Decisão Transporte Silo-Porto]],ITERAC3[Variável],0),2)</f>
        <v>514080</v>
      </c>
      <c r="O115">
        <f>INDEX(ITERAC6[],MATCH(Silo_Porto[[#This Row],[Variaveis Decisão Transporte Silo-Porto]],ITERAC6[Variável],0),2)</f>
        <v>0</v>
      </c>
      <c r="P115">
        <v>1.18</v>
      </c>
      <c r="Q115">
        <v>1110</v>
      </c>
      <c r="R115" t="str">
        <f>Silo_Porto[[#This Row],[Estado Silo]]&amp;Silo_Porto[[#This Row],[Estado Porto]]</f>
        <v>PRPR</v>
      </c>
      <c r="S115" s="7">
        <f>Silo_Porto[[#This Row],[ICMS]]*Silo_Porto[[#This Row],[Coluna1]]</f>
        <v>1309.8</v>
      </c>
    </row>
    <row r="116" spans="1:19" x14ac:dyDescent="0.25">
      <c r="A116" t="s">
        <v>635</v>
      </c>
      <c r="B116" t="s">
        <v>1688</v>
      </c>
      <c r="C116" t="str">
        <f>INDEX(Produtor_Silo[],MATCH(Silo_Porto[[#This Row],[Localidade Silo]],Produtor_Silo[destino],0),3)</f>
        <v>DOURADOS-MS</v>
      </c>
      <c r="D116">
        <v>3079106.8</v>
      </c>
      <c r="E116">
        <v>1</v>
      </c>
      <c r="F116" s="7">
        <v>923.11800000000005</v>
      </c>
      <c r="G116" t="s">
        <v>715</v>
      </c>
      <c r="H116" s="10">
        <v>2.05E-4</v>
      </c>
      <c r="I116" s="10">
        <v>1</v>
      </c>
      <c r="J116" t="s">
        <v>712</v>
      </c>
      <c r="K116" t="s">
        <v>832</v>
      </c>
      <c r="L116">
        <f>INDEX(Val_Min_CO2[],MATCH(Silo_Porto[[#This Row],[Variaveis Decisão Transporte Silo-Porto]],Val_Min_CO2[Variável],0),2)</f>
        <v>612584</v>
      </c>
      <c r="M116">
        <f>INDEX(Val_min_Custo[],MATCH(Silo_Porto[[#This Row],[Variaveis Decisão Transporte Silo-Porto]],Val_min_Custo[Variável],0),2)</f>
        <v>0</v>
      </c>
      <c r="N116">
        <f>INDEX(ITERAC3[],MATCH(Silo_Porto[[#This Row],[Variaveis Decisão Transporte Silo-Porto]],ITERAC3[Variável],0),2)</f>
        <v>0</v>
      </c>
      <c r="O116">
        <f>INDEX(ITERAC6[],MATCH(Silo_Porto[[#This Row],[Variaveis Decisão Transporte Silo-Porto]],ITERAC6[Variável],0),2)</f>
        <v>0</v>
      </c>
      <c r="P116">
        <v>1.1200000000000001</v>
      </c>
      <c r="Q116">
        <v>1110</v>
      </c>
      <c r="R116" t="str">
        <f>Silo_Porto[[#This Row],[Estado Silo]]&amp;Silo_Porto[[#This Row],[Estado Porto]]</f>
        <v>MSPR</v>
      </c>
      <c r="S116" s="7">
        <f>Silo_Porto[[#This Row],[ICMS]]*Silo_Porto[[#This Row],[Coluna1]]</f>
        <v>1243.2</v>
      </c>
    </row>
    <row r="117" spans="1:19" x14ac:dyDescent="0.25">
      <c r="A117" t="s">
        <v>636</v>
      </c>
      <c r="B117" t="s">
        <v>1688</v>
      </c>
      <c r="C117" t="str">
        <f>INDEX(Produtor_Silo[],MATCH(Silo_Porto[[#This Row],[Localidade Silo]],Produtor_Silo[destino],0),3)</f>
        <v>DOURADOS-MS</v>
      </c>
      <c r="D117">
        <v>3079106.8</v>
      </c>
      <c r="E117">
        <v>1</v>
      </c>
      <c r="F117" s="7">
        <v>949.14200000000005</v>
      </c>
      <c r="G117" t="s">
        <v>715</v>
      </c>
      <c r="H117" s="10">
        <v>2.05E-4</v>
      </c>
      <c r="I117" s="10">
        <v>1</v>
      </c>
      <c r="J117" t="s">
        <v>712</v>
      </c>
      <c r="K117" t="s">
        <v>840</v>
      </c>
      <c r="L117">
        <f>INDEX(Val_Min_CO2[],MATCH(Silo_Porto[[#This Row],[Variaveis Decisão Transporte Silo-Porto]],Val_Min_CO2[Variável],0),2)</f>
        <v>455672</v>
      </c>
      <c r="M117">
        <f>INDEX(Val_min_Custo[],MATCH(Silo_Porto[[#This Row],[Variaveis Decisão Transporte Silo-Porto]],Val_min_Custo[Variável],0),2)</f>
        <v>0</v>
      </c>
      <c r="N117">
        <f>INDEX(ITERAC3[],MATCH(Silo_Porto[[#This Row],[Variaveis Decisão Transporte Silo-Porto]],ITERAC3[Variável],0),2)</f>
        <v>0</v>
      </c>
      <c r="O117">
        <f>INDEX(ITERAC6[],MATCH(Silo_Porto[[#This Row],[Variaveis Decisão Transporte Silo-Porto]],ITERAC6[Variável],0),2)</f>
        <v>0</v>
      </c>
      <c r="P117">
        <v>1.1200000000000001</v>
      </c>
      <c r="Q117">
        <v>1110</v>
      </c>
      <c r="R117" t="str">
        <f>Silo_Porto[[#This Row],[Estado Silo]]&amp;Silo_Porto[[#This Row],[Estado Porto]]</f>
        <v>MSPR</v>
      </c>
      <c r="S117" s="7">
        <f>Silo_Porto[[#This Row],[ICMS]]*Silo_Porto[[#This Row],[Coluna1]]</f>
        <v>1243.2</v>
      </c>
    </row>
    <row r="118" spans="1:19" x14ac:dyDescent="0.25">
      <c r="A118" t="s">
        <v>637</v>
      </c>
      <c r="B118" t="s">
        <v>1688</v>
      </c>
      <c r="C118" t="str">
        <f>INDEX(Produtor_Silo[],MATCH(Silo_Porto[[#This Row],[Localidade Silo]],Produtor_Silo[destino],0),3)</f>
        <v>DOURADOS-MS</v>
      </c>
      <c r="D118">
        <v>3079106.8</v>
      </c>
      <c r="E118">
        <v>1</v>
      </c>
      <c r="F118" s="7">
        <v>948.48699999999997</v>
      </c>
      <c r="G118" t="s">
        <v>715</v>
      </c>
      <c r="H118" s="10">
        <v>2.05E-4</v>
      </c>
      <c r="I118" s="10">
        <v>1</v>
      </c>
      <c r="J118" t="s">
        <v>712</v>
      </c>
      <c r="K118" t="s">
        <v>848</v>
      </c>
      <c r="L118">
        <f>INDEX(Val_Min_CO2[],MATCH(Silo_Porto[[#This Row],[Variaveis Decisão Transporte Silo-Porto]],Val_Min_CO2[Variável],0),2)</f>
        <v>0</v>
      </c>
      <c r="M118">
        <f>INDEX(Val_min_Custo[],MATCH(Silo_Porto[[#This Row],[Variaveis Decisão Transporte Silo-Porto]],Val_min_Custo[Variável],0),2)</f>
        <v>0</v>
      </c>
      <c r="N118">
        <f>INDEX(ITERAC3[],MATCH(Silo_Porto[[#This Row],[Variaveis Decisão Transporte Silo-Porto]],ITERAC3[Variável],0),2)</f>
        <v>0</v>
      </c>
      <c r="O118">
        <f>INDEX(ITERAC6[],MATCH(Silo_Porto[[#This Row],[Variaveis Decisão Transporte Silo-Porto]],ITERAC6[Variável],0),2)</f>
        <v>0</v>
      </c>
      <c r="P118">
        <v>1.1200000000000001</v>
      </c>
      <c r="Q118">
        <v>1110</v>
      </c>
      <c r="R118" t="str">
        <f>Silo_Porto[[#This Row],[Estado Silo]]&amp;Silo_Porto[[#This Row],[Estado Porto]]</f>
        <v>MSPR</v>
      </c>
      <c r="S118" s="7">
        <f>Silo_Porto[[#This Row],[ICMS]]*Silo_Porto[[#This Row],[Coluna1]]</f>
        <v>1243.2</v>
      </c>
    </row>
    <row r="119" spans="1:19" x14ac:dyDescent="0.25">
      <c r="A119" t="s">
        <v>629</v>
      </c>
      <c r="B119" t="s">
        <v>1688</v>
      </c>
      <c r="C119" t="str">
        <f>INDEX(Produtor_Silo[],MATCH(Silo_Porto[[#This Row],[Localidade Silo]],Produtor_Silo[destino],0),3)</f>
        <v>JATAÍ-GO</v>
      </c>
      <c r="D119">
        <v>3079106.8</v>
      </c>
      <c r="E119">
        <v>1</v>
      </c>
      <c r="F119" s="7">
        <v>1276.7860000000001</v>
      </c>
      <c r="G119" t="s">
        <v>718</v>
      </c>
      <c r="H119" s="10">
        <v>2.63E-4</v>
      </c>
      <c r="I119" s="10">
        <v>0.6</v>
      </c>
      <c r="J119" t="s">
        <v>712</v>
      </c>
      <c r="K119" t="s">
        <v>856</v>
      </c>
      <c r="L119">
        <f>INDEX(Val_Min_CO2[],MATCH(Silo_Porto[[#This Row],[Variaveis Decisão Transporte Silo-Porto]],Val_Min_CO2[Variável],0),2)</f>
        <v>0</v>
      </c>
      <c r="M119">
        <f>INDEX(Val_min_Custo[],MATCH(Silo_Porto[[#This Row],[Variaveis Decisão Transporte Silo-Porto]],Val_min_Custo[Variável],0),2)</f>
        <v>0</v>
      </c>
      <c r="N119">
        <f>INDEX(ITERAC3[],MATCH(Silo_Porto[[#This Row],[Variaveis Decisão Transporte Silo-Porto]],ITERAC3[Variável],0),2)</f>
        <v>0</v>
      </c>
      <c r="O119">
        <f>INDEX(ITERAC6[],MATCH(Silo_Porto[[#This Row],[Variaveis Decisão Transporte Silo-Porto]],ITERAC6[Variável],0),2)</f>
        <v>0</v>
      </c>
      <c r="P119">
        <v>1.1200000000000001</v>
      </c>
      <c r="Q119">
        <v>1110</v>
      </c>
      <c r="R119" t="str">
        <f>Silo_Porto[[#This Row],[Estado Silo]]&amp;Silo_Porto[[#This Row],[Estado Porto]]</f>
        <v>GOPR</v>
      </c>
      <c r="S119" s="7">
        <f>Silo_Porto[[#This Row],[ICMS]]*Silo_Porto[[#This Row],[Coluna1]]</f>
        <v>1243.2</v>
      </c>
    </row>
    <row r="120" spans="1:19" x14ac:dyDescent="0.25">
      <c r="A120" t="s">
        <v>630</v>
      </c>
      <c r="B120" t="s">
        <v>1688</v>
      </c>
      <c r="C120" t="str">
        <f>INDEX(Produtor_Silo[],MATCH(Silo_Porto[[#This Row],[Localidade Silo]],Produtor_Silo[destino],0),3)</f>
        <v>JATAÍ-GO</v>
      </c>
      <c r="D120">
        <v>3079106.8</v>
      </c>
      <c r="E120">
        <v>1</v>
      </c>
      <c r="F120" s="7">
        <v>1276.367</v>
      </c>
      <c r="G120" t="s">
        <v>718</v>
      </c>
      <c r="H120" s="10">
        <v>2.63E-4</v>
      </c>
      <c r="I120" s="10">
        <v>0.6</v>
      </c>
      <c r="J120" t="s">
        <v>712</v>
      </c>
      <c r="K120" t="s">
        <v>864</v>
      </c>
      <c r="L120">
        <f>INDEX(Val_Min_CO2[],MATCH(Silo_Porto[[#This Row],[Variaveis Decisão Transporte Silo-Porto]],Val_Min_CO2[Variável],0),2)</f>
        <v>0</v>
      </c>
      <c r="M120">
        <f>INDEX(Val_min_Custo[],MATCH(Silo_Porto[[#This Row],[Variaveis Decisão Transporte Silo-Porto]],Val_min_Custo[Variável],0),2)</f>
        <v>0</v>
      </c>
      <c r="N120">
        <f>INDEX(ITERAC3[],MATCH(Silo_Porto[[#This Row],[Variaveis Decisão Transporte Silo-Porto]],ITERAC3[Variável],0),2)</f>
        <v>0</v>
      </c>
      <c r="O120">
        <f>INDEX(ITERAC6[],MATCH(Silo_Porto[[#This Row],[Variaveis Decisão Transporte Silo-Porto]],ITERAC6[Variável],0),2)</f>
        <v>0</v>
      </c>
      <c r="P120">
        <v>1.1200000000000001</v>
      </c>
      <c r="Q120">
        <v>1110</v>
      </c>
      <c r="R120" t="str">
        <f>Silo_Porto[[#This Row],[Estado Silo]]&amp;Silo_Porto[[#This Row],[Estado Porto]]</f>
        <v>GOPR</v>
      </c>
      <c r="S120" s="7">
        <f>Silo_Porto[[#This Row],[ICMS]]*Silo_Porto[[#This Row],[Coluna1]]</f>
        <v>1243.2</v>
      </c>
    </row>
    <row r="121" spans="1:19" x14ac:dyDescent="0.25">
      <c r="A121" t="s">
        <v>631</v>
      </c>
      <c r="B121" t="s">
        <v>1688</v>
      </c>
      <c r="C121" t="str">
        <f>INDEX(Produtor_Silo[],MATCH(Silo_Porto[[#This Row],[Localidade Silo]],Produtor_Silo[destino],0),3)</f>
        <v>JATAÍ-GO</v>
      </c>
      <c r="D121">
        <v>3079106.8</v>
      </c>
      <c r="E121">
        <v>1</v>
      </c>
      <c r="F121" s="7">
        <v>1273.5170000000001</v>
      </c>
      <c r="G121" t="s">
        <v>718</v>
      </c>
      <c r="H121" s="10">
        <v>2.63E-4</v>
      </c>
      <c r="I121" s="10">
        <v>0.6</v>
      </c>
      <c r="J121" t="s">
        <v>712</v>
      </c>
      <c r="K121" t="s">
        <v>872</v>
      </c>
      <c r="L121">
        <f>INDEX(Val_Min_CO2[],MATCH(Silo_Porto[[#This Row],[Variaveis Decisão Transporte Silo-Porto]],Val_Min_CO2[Variável],0),2)</f>
        <v>0</v>
      </c>
      <c r="M121">
        <f>INDEX(Val_min_Custo[],MATCH(Silo_Porto[[#This Row],[Variaveis Decisão Transporte Silo-Porto]],Val_min_Custo[Variável],0),2)</f>
        <v>0</v>
      </c>
      <c r="N121">
        <f>INDEX(ITERAC3[],MATCH(Silo_Porto[[#This Row],[Variaveis Decisão Transporte Silo-Porto]],ITERAC3[Variável],0),2)</f>
        <v>0</v>
      </c>
      <c r="O121">
        <f>INDEX(ITERAC6[],MATCH(Silo_Porto[[#This Row],[Variaveis Decisão Transporte Silo-Porto]],ITERAC6[Variável],0),2)</f>
        <v>0</v>
      </c>
      <c r="P121">
        <v>1.1200000000000001</v>
      </c>
      <c r="Q121">
        <v>1110</v>
      </c>
      <c r="R121" t="str">
        <f>Silo_Porto[[#This Row],[Estado Silo]]&amp;Silo_Porto[[#This Row],[Estado Porto]]</f>
        <v>GOPR</v>
      </c>
      <c r="S121" s="7">
        <f>Silo_Porto[[#This Row],[ICMS]]*Silo_Porto[[#This Row],[Coluna1]]</f>
        <v>1243.2</v>
      </c>
    </row>
    <row r="122" spans="1:19" x14ac:dyDescent="0.25">
      <c r="A122" t="s">
        <v>638</v>
      </c>
      <c r="B122" t="s">
        <v>1688</v>
      </c>
      <c r="C122" t="str">
        <f>INDEX(Produtor_Silo[],MATCH(Silo_Porto[[#This Row],[Localidade Silo]],Produtor_Silo[destino],0),3)</f>
        <v>MARACAJU-MS</v>
      </c>
      <c r="D122">
        <v>3079106.8</v>
      </c>
      <c r="E122">
        <v>1</v>
      </c>
      <c r="F122" s="7">
        <v>1005.822</v>
      </c>
      <c r="G122" t="s">
        <v>715</v>
      </c>
      <c r="H122" s="10">
        <v>2.05E-4</v>
      </c>
      <c r="I122" s="10">
        <v>1</v>
      </c>
      <c r="J122" t="s">
        <v>712</v>
      </c>
      <c r="K122" t="s">
        <v>880</v>
      </c>
      <c r="L122">
        <f>INDEX(Val_Min_CO2[],MATCH(Silo_Porto[[#This Row],[Variaveis Decisão Transporte Silo-Porto]],Val_Min_CO2[Variável],0),2)</f>
        <v>601748</v>
      </c>
      <c r="M122">
        <f>INDEX(Val_min_Custo[],MATCH(Silo_Porto[[#This Row],[Variaveis Decisão Transporte Silo-Porto]],Val_min_Custo[Variável],0),2)</f>
        <v>0</v>
      </c>
      <c r="N122">
        <f>INDEX(ITERAC3[],MATCH(Silo_Porto[[#This Row],[Variaveis Decisão Transporte Silo-Porto]],ITERAC3[Variável],0),2)</f>
        <v>0</v>
      </c>
      <c r="O122">
        <f>INDEX(ITERAC6[],MATCH(Silo_Porto[[#This Row],[Variaveis Decisão Transporte Silo-Porto]],ITERAC6[Variável],0),2)</f>
        <v>0</v>
      </c>
      <c r="P122">
        <v>1.1200000000000001</v>
      </c>
      <c r="Q122">
        <v>1110</v>
      </c>
      <c r="R122" t="str">
        <f>Silo_Porto[[#This Row],[Estado Silo]]&amp;Silo_Porto[[#This Row],[Estado Porto]]</f>
        <v>MSPR</v>
      </c>
      <c r="S122" s="7">
        <f>Silo_Porto[[#This Row],[ICMS]]*Silo_Porto[[#This Row],[Coluna1]]</f>
        <v>1243.2</v>
      </c>
    </row>
    <row r="123" spans="1:19" x14ac:dyDescent="0.25">
      <c r="A123" t="s">
        <v>639</v>
      </c>
      <c r="B123" t="s">
        <v>1688</v>
      </c>
      <c r="C123" t="str">
        <f>INDEX(Produtor_Silo[],MATCH(Silo_Porto[[#This Row],[Localidade Silo]],Produtor_Silo[destino],0),3)</f>
        <v>MARACAJU-MS</v>
      </c>
      <c r="D123">
        <v>3079106.8</v>
      </c>
      <c r="E123">
        <v>1</v>
      </c>
      <c r="F123" s="7">
        <v>1062.076</v>
      </c>
      <c r="G123" t="s">
        <v>715</v>
      </c>
      <c r="H123" s="10">
        <v>2.05E-4</v>
      </c>
      <c r="I123" s="10">
        <v>1</v>
      </c>
      <c r="J123" t="s">
        <v>712</v>
      </c>
      <c r="K123" t="s">
        <v>888</v>
      </c>
      <c r="L123">
        <f>INDEX(Val_Min_CO2[],MATCH(Silo_Porto[[#This Row],[Variaveis Decisão Transporte Silo-Porto]],Val_Min_CO2[Variável],0),2)</f>
        <v>0</v>
      </c>
      <c r="M123">
        <f>INDEX(Val_min_Custo[],MATCH(Silo_Porto[[#This Row],[Variaveis Decisão Transporte Silo-Porto]],Val_min_Custo[Variável],0),2)</f>
        <v>0</v>
      </c>
      <c r="N123">
        <f>INDEX(ITERAC3[],MATCH(Silo_Porto[[#This Row],[Variaveis Decisão Transporte Silo-Porto]],ITERAC3[Variável],0),2)</f>
        <v>0</v>
      </c>
      <c r="O123">
        <f>INDEX(ITERAC6[],MATCH(Silo_Porto[[#This Row],[Variaveis Decisão Transporte Silo-Porto]],ITERAC6[Variável],0),2)</f>
        <v>0</v>
      </c>
      <c r="P123">
        <v>1.1200000000000001</v>
      </c>
      <c r="Q123">
        <v>1110</v>
      </c>
      <c r="R123" t="str">
        <f>Silo_Porto[[#This Row],[Estado Silo]]&amp;Silo_Porto[[#This Row],[Estado Porto]]</f>
        <v>MSPR</v>
      </c>
      <c r="S123" s="7">
        <f>Silo_Porto[[#This Row],[ICMS]]*Silo_Porto[[#This Row],[Coluna1]]</f>
        <v>1243.2</v>
      </c>
    </row>
    <row r="124" spans="1:19" x14ac:dyDescent="0.25">
      <c r="A124" t="s">
        <v>640</v>
      </c>
      <c r="B124" t="s">
        <v>1688</v>
      </c>
      <c r="C124" t="str">
        <f>INDEX(Produtor_Silo[],MATCH(Silo_Porto[[#This Row],[Localidade Silo]],Produtor_Silo[destino],0),3)</f>
        <v>MARACAJU-MS</v>
      </c>
      <c r="D124">
        <v>3079106.8</v>
      </c>
      <c r="E124">
        <v>1</v>
      </c>
      <c r="F124" s="7">
        <v>1034.7570000000001</v>
      </c>
      <c r="G124" t="s">
        <v>715</v>
      </c>
      <c r="H124" s="10">
        <v>2.05E-4</v>
      </c>
      <c r="I124" s="10">
        <v>1</v>
      </c>
      <c r="J124" t="s">
        <v>712</v>
      </c>
      <c r="K124" t="s">
        <v>896</v>
      </c>
      <c r="L124">
        <f>INDEX(Val_Min_CO2[],MATCH(Silo_Porto[[#This Row],[Variaveis Decisão Transporte Silo-Porto]],Val_Min_CO2[Variável],0),2)</f>
        <v>0</v>
      </c>
      <c r="M124">
        <f>INDEX(Val_min_Custo[],MATCH(Silo_Porto[[#This Row],[Variaveis Decisão Transporte Silo-Porto]],Val_min_Custo[Variável],0),2)</f>
        <v>0</v>
      </c>
      <c r="N124">
        <f>INDEX(ITERAC3[],MATCH(Silo_Porto[[#This Row],[Variaveis Decisão Transporte Silo-Porto]],ITERAC3[Variável],0),2)</f>
        <v>0</v>
      </c>
      <c r="O124">
        <f>INDEX(ITERAC6[],MATCH(Silo_Porto[[#This Row],[Variaveis Decisão Transporte Silo-Porto]],ITERAC6[Variável],0),2)</f>
        <v>0</v>
      </c>
      <c r="P124">
        <v>1.1200000000000001</v>
      </c>
      <c r="Q124">
        <v>1110</v>
      </c>
      <c r="R124" t="str">
        <f>Silo_Porto[[#This Row],[Estado Silo]]&amp;Silo_Porto[[#This Row],[Estado Porto]]</f>
        <v>MSPR</v>
      </c>
      <c r="S124" s="7">
        <f>Silo_Porto[[#This Row],[ICMS]]*Silo_Porto[[#This Row],[Coluna1]]</f>
        <v>1243.2</v>
      </c>
    </row>
    <row r="125" spans="1:19" x14ac:dyDescent="0.25">
      <c r="A125" t="s">
        <v>620</v>
      </c>
      <c r="B125" t="s">
        <v>1688</v>
      </c>
      <c r="C125" t="str">
        <f>INDEX(Produtor_Silo[],MATCH(Silo_Porto[[#This Row],[Localidade Silo]],Produtor_Silo[destino],0),3)</f>
        <v>NOVA MUTUM-MT</v>
      </c>
      <c r="D125">
        <v>3079106.8</v>
      </c>
      <c r="E125">
        <v>1</v>
      </c>
      <c r="F125" s="7">
        <v>2019.518</v>
      </c>
      <c r="G125" t="s">
        <v>705</v>
      </c>
      <c r="H125" s="10">
        <v>2.63E-4</v>
      </c>
      <c r="I125" s="10">
        <v>0.6</v>
      </c>
      <c r="J125" t="s">
        <v>712</v>
      </c>
      <c r="K125" t="s">
        <v>904</v>
      </c>
      <c r="L125">
        <f>INDEX(Val_Min_CO2[],MATCH(Silo_Porto[[#This Row],[Variaveis Decisão Transporte Silo-Porto]],Val_Min_CO2[Variável],0),2)</f>
        <v>0</v>
      </c>
      <c r="M125">
        <f>INDEX(Val_min_Custo[],MATCH(Silo_Porto[[#This Row],[Variaveis Decisão Transporte Silo-Porto]],Val_min_Custo[Variável],0),2)</f>
        <v>0</v>
      </c>
      <c r="N125">
        <f>INDEX(ITERAC3[],MATCH(Silo_Porto[[#This Row],[Variaveis Decisão Transporte Silo-Porto]],ITERAC3[Variável],0),2)</f>
        <v>0</v>
      </c>
      <c r="O125">
        <f>INDEX(ITERAC6[],MATCH(Silo_Porto[[#This Row],[Variaveis Decisão Transporte Silo-Porto]],ITERAC6[Variável],0),2)</f>
        <v>0</v>
      </c>
      <c r="P125">
        <v>1.1200000000000001</v>
      </c>
      <c r="Q125">
        <v>1110</v>
      </c>
      <c r="R125" t="str">
        <f>Silo_Porto[[#This Row],[Estado Silo]]&amp;Silo_Porto[[#This Row],[Estado Porto]]</f>
        <v>MTPR</v>
      </c>
      <c r="S125" s="7">
        <f>Silo_Porto[[#This Row],[ICMS]]*Silo_Porto[[#This Row],[Coluna1]]</f>
        <v>1243.2</v>
      </c>
    </row>
    <row r="126" spans="1:19" x14ac:dyDescent="0.25">
      <c r="A126" t="s">
        <v>621</v>
      </c>
      <c r="B126" t="s">
        <v>1688</v>
      </c>
      <c r="C126" t="str">
        <f>INDEX(Produtor_Silo[],MATCH(Silo_Porto[[#This Row],[Localidade Silo]],Produtor_Silo[destino],0),3)</f>
        <v>NOVA MUTUM-MT</v>
      </c>
      <c r="D126">
        <v>3079106.8</v>
      </c>
      <c r="E126">
        <v>1</v>
      </c>
      <c r="F126" s="7">
        <v>2021.508</v>
      </c>
      <c r="G126" t="s">
        <v>705</v>
      </c>
      <c r="H126" s="10">
        <v>2.63E-4</v>
      </c>
      <c r="I126" s="10">
        <v>0.6</v>
      </c>
      <c r="J126" t="s">
        <v>712</v>
      </c>
      <c r="K126" t="s">
        <v>912</v>
      </c>
      <c r="L126">
        <f>INDEX(Val_Min_CO2[],MATCH(Silo_Porto[[#This Row],[Variaveis Decisão Transporte Silo-Porto]],Val_Min_CO2[Variável],0),2)</f>
        <v>0</v>
      </c>
      <c r="M126">
        <f>INDEX(Val_min_Custo[],MATCH(Silo_Porto[[#This Row],[Variaveis Decisão Transporte Silo-Porto]],Val_min_Custo[Variável],0),2)</f>
        <v>0</v>
      </c>
      <c r="N126">
        <f>INDEX(ITERAC3[],MATCH(Silo_Porto[[#This Row],[Variaveis Decisão Transporte Silo-Porto]],ITERAC3[Variável],0),2)</f>
        <v>0</v>
      </c>
      <c r="O126">
        <f>INDEX(ITERAC6[],MATCH(Silo_Porto[[#This Row],[Variaveis Decisão Transporte Silo-Porto]],ITERAC6[Variável],0),2)</f>
        <v>0</v>
      </c>
      <c r="P126">
        <v>1.1200000000000001</v>
      </c>
      <c r="Q126">
        <v>1110</v>
      </c>
      <c r="R126" t="str">
        <f>Silo_Porto[[#This Row],[Estado Silo]]&amp;Silo_Porto[[#This Row],[Estado Porto]]</f>
        <v>MTPR</v>
      </c>
      <c r="S126" s="7">
        <f>Silo_Porto[[#This Row],[ICMS]]*Silo_Porto[[#This Row],[Coluna1]]</f>
        <v>1243.2</v>
      </c>
    </row>
    <row r="127" spans="1:19" x14ac:dyDescent="0.25">
      <c r="A127" t="s">
        <v>622</v>
      </c>
      <c r="B127" t="s">
        <v>1688</v>
      </c>
      <c r="C127" t="str">
        <f>INDEX(Produtor_Silo[],MATCH(Silo_Porto[[#This Row],[Localidade Silo]],Produtor_Silo[destino],0),3)</f>
        <v>NOVA MUTUM-MT</v>
      </c>
      <c r="D127">
        <v>3079106.8</v>
      </c>
      <c r="E127">
        <v>1</v>
      </c>
      <c r="F127" s="7">
        <v>2040.29</v>
      </c>
      <c r="G127" t="s">
        <v>705</v>
      </c>
      <c r="H127" s="10">
        <v>2.63E-4</v>
      </c>
      <c r="I127" s="10">
        <v>0.6</v>
      </c>
      <c r="J127" t="s">
        <v>712</v>
      </c>
      <c r="K127" t="s">
        <v>920</v>
      </c>
      <c r="L127">
        <f>INDEX(Val_Min_CO2[],MATCH(Silo_Porto[[#This Row],[Variaveis Decisão Transporte Silo-Porto]],Val_Min_CO2[Variável],0),2)</f>
        <v>0</v>
      </c>
      <c r="M127">
        <f>INDEX(Val_min_Custo[],MATCH(Silo_Porto[[#This Row],[Variaveis Decisão Transporte Silo-Porto]],Val_min_Custo[Variável],0),2)</f>
        <v>0</v>
      </c>
      <c r="N127">
        <f>INDEX(ITERAC3[],MATCH(Silo_Porto[[#This Row],[Variaveis Decisão Transporte Silo-Porto]],ITERAC3[Variável],0),2)</f>
        <v>0</v>
      </c>
      <c r="O127">
        <f>INDEX(ITERAC6[],MATCH(Silo_Porto[[#This Row],[Variaveis Decisão Transporte Silo-Porto]],ITERAC6[Variável],0),2)</f>
        <v>0</v>
      </c>
      <c r="P127">
        <v>1.1200000000000001</v>
      </c>
      <c r="Q127">
        <v>1110</v>
      </c>
      <c r="R127" t="str">
        <f>Silo_Porto[[#This Row],[Estado Silo]]&amp;Silo_Porto[[#This Row],[Estado Porto]]</f>
        <v>MTPR</v>
      </c>
      <c r="S127" s="7">
        <f>Silo_Porto[[#This Row],[ICMS]]*Silo_Porto[[#This Row],[Coluna1]]</f>
        <v>1243.2</v>
      </c>
    </row>
    <row r="128" spans="1:19" x14ac:dyDescent="0.25">
      <c r="A128" t="s">
        <v>623</v>
      </c>
      <c r="B128" t="s">
        <v>1688</v>
      </c>
      <c r="C128" t="str">
        <f>INDEX(Produtor_Silo[],MATCH(Silo_Porto[[#This Row],[Localidade Silo]],Produtor_Silo[destino],0),3)</f>
        <v>NOVA UBIRATÃ-MT</v>
      </c>
      <c r="D128">
        <v>3079106.8</v>
      </c>
      <c r="E128">
        <v>1</v>
      </c>
      <c r="F128" s="7">
        <v>2066.5709999999999</v>
      </c>
      <c r="G128" t="s">
        <v>705</v>
      </c>
      <c r="H128" s="10">
        <v>2.63E-4</v>
      </c>
      <c r="I128" s="10">
        <v>0.6</v>
      </c>
      <c r="J128" t="s">
        <v>712</v>
      </c>
      <c r="K128" t="s">
        <v>928</v>
      </c>
      <c r="L128">
        <f>INDEX(Val_Min_CO2[],MATCH(Silo_Porto[[#This Row],[Variaveis Decisão Transporte Silo-Porto]],Val_Min_CO2[Variável],0),2)</f>
        <v>0</v>
      </c>
      <c r="M128">
        <f>INDEX(Val_min_Custo[],MATCH(Silo_Porto[[#This Row],[Variaveis Decisão Transporte Silo-Porto]],Val_min_Custo[Variável],0),2)</f>
        <v>0</v>
      </c>
      <c r="N128">
        <f>INDEX(ITERAC3[],MATCH(Silo_Porto[[#This Row],[Variaveis Decisão Transporte Silo-Porto]],ITERAC3[Variável],0),2)</f>
        <v>0</v>
      </c>
      <c r="O128">
        <f>INDEX(ITERAC6[],MATCH(Silo_Porto[[#This Row],[Variaveis Decisão Transporte Silo-Porto]],ITERAC6[Variável],0),2)</f>
        <v>0</v>
      </c>
      <c r="P128">
        <v>1.1200000000000001</v>
      </c>
      <c r="Q128">
        <v>1110</v>
      </c>
      <c r="R128" t="str">
        <f>Silo_Porto[[#This Row],[Estado Silo]]&amp;Silo_Porto[[#This Row],[Estado Porto]]</f>
        <v>MTPR</v>
      </c>
      <c r="S128" s="7">
        <f>Silo_Porto[[#This Row],[ICMS]]*Silo_Porto[[#This Row],[Coluna1]]</f>
        <v>1243.2</v>
      </c>
    </row>
    <row r="129" spans="1:19" x14ac:dyDescent="0.25">
      <c r="A129" t="s">
        <v>624</v>
      </c>
      <c r="B129" t="s">
        <v>1688</v>
      </c>
      <c r="C129" t="str">
        <f>INDEX(Produtor_Silo[],MATCH(Silo_Porto[[#This Row],[Localidade Silo]],Produtor_Silo[destino],0),3)</f>
        <v>NOVA UBIRATÃ-MT</v>
      </c>
      <c r="D129">
        <v>3079106.8</v>
      </c>
      <c r="E129">
        <v>1</v>
      </c>
      <c r="F129" s="7">
        <v>2037.1410000000001</v>
      </c>
      <c r="G129" t="s">
        <v>705</v>
      </c>
      <c r="H129" s="10">
        <v>2.63E-4</v>
      </c>
      <c r="I129" s="10">
        <v>0.6</v>
      </c>
      <c r="J129" t="s">
        <v>712</v>
      </c>
      <c r="K129" t="s">
        <v>936</v>
      </c>
      <c r="L129">
        <f>INDEX(Val_Min_CO2[],MATCH(Silo_Porto[[#This Row],[Variaveis Decisão Transporte Silo-Porto]],Val_Min_CO2[Variável],0),2)</f>
        <v>0</v>
      </c>
      <c r="M129">
        <f>INDEX(Val_min_Custo[],MATCH(Silo_Porto[[#This Row],[Variaveis Decisão Transporte Silo-Porto]],Val_min_Custo[Variável],0),2)</f>
        <v>0</v>
      </c>
      <c r="N129">
        <f>INDEX(ITERAC3[],MATCH(Silo_Porto[[#This Row],[Variaveis Decisão Transporte Silo-Porto]],ITERAC3[Variável],0),2)</f>
        <v>0</v>
      </c>
      <c r="O129">
        <f>INDEX(ITERAC6[],MATCH(Silo_Porto[[#This Row],[Variaveis Decisão Transporte Silo-Porto]],ITERAC6[Variável],0),2)</f>
        <v>0</v>
      </c>
      <c r="P129">
        <v>1.1200000000000001</v>
      </c>
      <c r="Q129">
        <v>1110</v>
      </c>
      <c r="R129" t="str">
        <f>Silo_Porto[[#This Row],[Estado Silo]]&amp;Silo_Porto[[#This Row],[Estado Porto]]</f>
        <v>MTPR</v>
      </c>
      <c r="S129" s="7">
        <f>Silo_Porto[[#This Row],[ICMS]]*Silo_Porto[[#This Row],[Coluna1]]</f>
        <v>1243.2</v>
      </c>
    </row>
    <row r="130" spans="1:19" x14ac:dyDescent="0.25">
      <c r="A130" t="s">
        <v>625</v>
      </c>
      <c r="B130" t="s">
        <v>1688</v>
      </c>
      <c r="C130" t="str">
        <f>INDEX(Produtor_Silo[],MATCH(Silo_Porto[[#This Row],[Localidade Silo]],Produtor_Silo[destino],0),3)</f>
        <v>NOVA UBIRATÃ-MT</v>
      </c>
      <c r="D130">
        <v>3079106.8</v>
      </c>
      <c r="E130">
        <v>1</v>
      </c>
      <c r="F130" s="7">
        <v>2072.3290000000002</v>
      </c>
      <c r="G130" t="s">
        <v>705</v>
      </c>
      <c r="H130" s="10">
        <v>2.63E-4</v>
      </c>
      <c r="I130" s="10">
        <v>0.6</v>
      </c>
      <c r="J130" t="s">
        <v>712</v>
      </c>
      <c r="K130" t="s">
        <v>944</v>
      </c>
      <c r="L130">
        <f>INDEX(Val_Min_CO2[],MATCH(Silo_Porto[[#This Row],[Variaveis Decisão Transporte Silo-Porto]],Val_Min_CO2[Variável],0),2)</f>
        <v>0</v>
      </c>
      <c r="M130">
        <f>INDEX(Val_min_Custo[],MATCH(Silo_Porto[[#This Row],[Variaveis Decisão Transporte Silo-Porto]],Val_min_Custo[Variável],0),2)</f>
        <v>0</v>
      </c>
      <c r="N130">
        <f>INDEX(ITERAC3[],MATCH(Silo_Porto[[#This Row],[Variaveis Decisão Transporte Silo-Porto]],ITERAC3[Variável],0),2)</f>
        <v>0</v>
      </c>
      <c r="O130">
        <f>INDEX(ITERAC6[],MATCH(Silo_Porto[[#This Row],[Variaveis Decisão Transporte Silo-Porto]],ITERAC6[Variável],0),2)</f>
        <v>0</v>
      </c>
      <c r="P130">
        <v>1.1200000000000001</v>
      </c>
      <c r="Q130">
        <v>1110</v>
      </c>
      <c r="R130" t="str">
        <f>Silo_Porto[[#This Row],[Estado Silo]]&amp;Silo_Porto[[#This Row],[Estado Porto]]</f>
        <v>MTPR</v>
      </c>
      <c r="S130" s="7">
        <f>Silo_Porto[[#This Row],[ICMS]]*Silo_Porto[[#This Row],[Coluna1]]</f>
        <v>1243.2</v>
      </c>
    </row>
    <row r="131" spans="1:19" x14ac:dyDescent="0.25">
      <c r="A131" t="s">
        <v>641</v>
      </c>
      <c r="B131" t="s">
        <v>1688</v>
      </c>
      <c r="C131" t="str">
        <f>INDEX(Produtor_Silo[],MATCH(Silo_Porto[[#This Row],[Localidade Silo]],Produtor_Silo[destino],0),3)</f>
        <v>PATOS DE MINAS-MG</v>
      </c>
      <c r="D131">
        <v>3079106.8</v>
      </c>
      <c r="E131">
        <v>1</v>
      </c>
      <c r="F131" s="7">
        <v>1140.3320000000001</v>
      </c>
      <c r="G131" t="s">
        <v>720</v>
      </c>
      <c r="H131" s="10">
        <v>2.63E-4</v>
      </c>
      <c r="I131" s="10">
        <v>0.6</v>
      </c>
      <c r="J131" t="s">
        <v>712</v>
      </c>
      <c r="K131" t="s">
        <v>952</v>
      </c>
      <c r="L131">
        <f>INDEX(Val_Min_CO2[],MATCH(Silo_Porto[[#This Row],[Variaveis Decisão Transporte Silo-Porto]],Val_Min_CO2[Variável],0),2)</f>
        <v>0</v>
      </c>
      <c r="M131">
        <f>INDEX(Val_min_Custo[],MATCH(Silo_Porto[[#This Row],[Variaveis Decisão Transporte Silo-Porto]],Val_min_Custo[Variável],0),2)</f>
        <v>0</v>
      </c>
      <c r="N131">
        <f>INDEX(ITERAC3[],MATCH(Silo_Porto[[#This Row],[Variaveis Decisão Transporte Silo-Porto]],ITERAC3[Variável],0),2)</f>
        <v>0</v>
      </c>
      <c r="O131">
        <f>INDEX(ITERAC6[],MATCH(Silo_Porto[[#This Row],[Variaveis Decisão Transporte Silo-Porto]],ITERAC6[Variável],0),2)</f>
        <v>0</v>
      </c>
      <c r="P131">
        <v>1.1200000000000001</v>
      </c>
      <c r="Q131">
        <v>1110</v>
      </c>
      <c r="R131" t="str">
        <f>Silo_Porto[[#This Row],[Estado Silo]]&amp;Silo_Porto[[#This Row],[Estado Porto]]</f>
        <v>MGPR</v>
      </c>
      <c r="S131" s="7">
        <f>Silo_Porto[[#This Row],[ICMS]]*Silo_Porto[[#This Row],[Coluna1]]</f>
        <v>1243.2</v>
      </c>
    </row>
    <row r="132" spans="1:19" x14ac:dyDescent="0.25">
      <c r="A132" t="s">
        <v>642</v>
      </c>
      <c r="B132" t="s">
        <v>1688</v>
      </c>
      <c r="C132" t="str">
        <f>INDEX(Produtor_Silo[],MATCH(Silo_Porto[[#This Row],[Localidade Silo]],Produtor_Silo[destino],0),3)</f>
        <v>PATOS DE MINAS-MG</v>
      </c>
      <c r="D132">
        <v>3079106.8</v>
      </c>
      <c r="E132">
        <v>1</v>
      </c>
      <c r="F132" s="7">
        <v>1130.2260000000001</v>
      </c>
      <c r="G132" t="s">
        <v>720</v>
      </c>
      <c r="H132" s="10">
        <v>2.63E-4</v>
      </c>
      <c r="I132" s="10">
        <v>0.6</v>
      </c>
      <c r="J132" t="s">
        <v>712</v>
      </c>
      <c r="K132" t="s">
        <v>960</v>
      </c>
      <c r="L132">
        <f>INDEX(Val_Min_CO2[],MATCH(Silo_Porto[[#This Row],[Variaveis Decisão Transporte Silo-Porto]],Val_Min_CO2[Variável],0),2)</f>
        <v>0</v>
      </c>
      <c r="M132">
        <f>INDEX(Val_min_Custo[],MATCH(Silo_Porto[[#This Row],[Variaveis Decisão Transporte Silo-Porto]],Val_min_Custo[Variável],0),2)</f>
        <v>0</v>
      </c>
      <c r="N132">
        <f>INDEX(ITERAC3[],MATCH(Silo_Porto[[#This Row],[Variaveis Decisão Transporte Silo-Porto]],ITERAC3[Variável],0),2)</f>
        <v>0</v>
      </c>
      <c r="O132">
        <f>INDEX(ITERAC6[],MATCH(Silo_Porto[[#This Row],[Variaveis Decisão Transporte Silo-Porto]],ITERAC6[Variável],0),2)</f>
        <v>0</v>
      </c>
      <c r="P132">
        <v>1.1200000000000001</v>
      </c>
      <c r="Q132">
        <v>1110</v>
      </c>
      <c r="R132" t="str">
        <f>Silo_Porto[[#This Row],[Estado Silo]]&amp;Silo_Porto[[#This Row],[Estado Porto]]</f>
        <v>MGPR</v>
      </c>
      <c r="S132" s="7">
        <f>Silo_Porto[[#This Row],[ICMS]]*Silo_Porto[[#This Row],[Coluna1]]</f>
        <v>1243.2</v>
      </c>
    </row>
    <row r="133" spans="1:19" x14ac:dyDescent="0.25">
      <c r="A133" t="s">
        <v>643</v>
      </c>
      <c r="B133" t="s">
        <v>1688</v>
      </c>
      <c r="C133" t="str">
        <f>INDEX(Produtor_Silo[],MATCH(Silo_Porto[[#This Row],[Localidade Silo]],Produtor_Silo[destino],0),3)</f>
        <v>PATOS DE MINAS-MG</v>
      </c>
      <c r="D133">
        <v>3079106.8</v>
      </c>
      <c r="E133">
        <v>1</v>
      </c>
      <c r="F133" s="7">
        <v>1167.8710000000001</v>
      </c>
      <c r="G133" t="s">
        <v>720</v>
      </c>
      <c r="H133" s="10">
        <v>2.63E-4</v>
      </c>
      <c r="I133" s="10">
        <v>0.6</v>
      </c>
      <c r="J133" t="s">
        <v>712</v>
      </c>
      <c r="K133" t="s">
        <v>968</v>
      </c>
      <c r="L133">
        <f>INDEX(Val_Min_CO2[],MATCH(Silo_Porto[[#This Row],[Variaveis Decisão Transporte Silo-Porto]],Val_Min_CO2[Variável],0),2)</f>
        <v>0</v>
      </c>
      <c r="M133">
        <f>INDEX(Val_min_Custo[],MATCH(Silo_Porto[[#This Row],[Variaveis Decisão Transporte Silo-Porto]],Val_min_Custo[Variável],0),2)</f>
        <v>0</v>
      </c>
      <c r="N133">
        <f>INDEX(ITERAC3[],MATCH(Silo_Porto[[#This Row],[Variaveis Decisão Transporte Silo-Porto]],ITERAC3[Variável],0),2)</f>
        <v>0</v>
      </c>
      <c r="O133">
        <f>INDEX(ITERAC6[],MATCH(Silo_Porto[[#This Row],[Variaveis Decisão Transporte Silo-Porto]],ITERAC6[Variável],0),2)</f>
        <v>0</v>
      </c>
      <c r="P133">
        <v>1.1200000000000001</v>
      </c>
      <c r="Q133">
        <v>1110</v>
      </c>
      <c r="R133" t="str">
        <f>Silo_Porto[[#This Row],[Estado Silo]]&amp;Silo_Porto[[#This Row],[Estado Porto]]</f>
        <v>MGPR</v>
      </c>
      <c r="S133" s="7">
        <f>Silo_Porto[[#This Row],[ICMS]]*Silo_Porto[[#This Row],[Coluna1]]</f>
        <v>1243.2</v>
      </c>
    </row>
    <row r="134" spans="1:19" x14ac:dyDescent="0.25">
      <c r="A134" t="s">
        <v>632</v>
      </c>
      <c r="B134" t="s">
        <v>1688</v>
      </c>
      <c r="C134" t="str">
        <f>INDEX(Produtor_Silo[],MATCH(Silo_Porto[[#This Row],[Localidade Silo]],Produtor_Silo[destino],0),3)</f>
        <v>RIO VERDE-GO</v>
      </c>
      <c r="D134">
        <v>3079106.8</v>
      </c>
      <c r="E134">
        <v>1</v>
      </c>
      <c r="F134" s="7">
        <v>1268.9110000000001</v>
      </c>
      <c r="G134" t="s">
        <v>718</v>
      </c>
      <c r="H134" s="10">
        <v>2.63E-4</v>
      </c>
      <c r="I134" s="10">
        <v>0.6</v>
      </c>
      <c r="J134" t="s">
        <v>712</v>
      </c>
      <c r="K134" t="s">
        <v>976</v>
      </c>
      <c r="L134">
        <f>INDEX(Val_Min_CO2[],MATCH(Silo_Porto[[#This Row],[Variaveis Decisão Transporte Silo-Porto]],Val_Min_CO2[Variável],0),2)</f>
        <v>0</v>
      </c>
      <c r="M134">
        <f>INDEX(Val_min_Custo[],MATCH(Silo_Porto[[#This Row],[Variaveis Decisão Transporte Silo-Porto]],Val_min_Custo[Variável],0),2)</f>
        <v>0</v>
      </c>
      <c r="N134">
        <f>INDEX(ITERAC3[],MATCH(Silo_Porto[[#This Row],[Variaveis Decisão Transporte Silo-Porto]],ITERAC3[Variável],0),2)</f>
        <v>0</v>
      </c>
      <c r="O134">
        <f>INDEX(ITERAC6[],MATCH(Silo_Porto[[#This Row],[Variaveis Decisão Transporte Silo-Porto]],ITERAC6[Variável],0),2)</f>
        <v>0</v>
      </c>
      <c r="P134">
        <v>1.1200000000000001</v>
      </c>
      <c r="Q134">
        <v>1110</v>
      </c>
      <c r="R134" t="str">
        <f>Silo_Porto[[#This Row],[Estado Silo]]&amp;Silo_Porto[[#This Row],[Estado Porto]]</f>
        <v>GOPR</v>
      </c>
      <c r="S134" s="7">
        <f>Silo_Porto[[#This Row],[ICMS]]*Silo_Porto[[#This Row],[Coluna1]]</f>
        <v>1243.2</v>
      </c>
    </row>
    <row r="135" spans="1:19" x14ac:dyDescent="0.25">
      <c r="A135" t="s">
        <v>633</v>
      </c>
      <c r="B135" t="s">
        <v>1688</v>
      </c>
      <c r="C135" t="str">
        <f>INDEX(Produtor_Silo[],MATCH(Silo_Porto[[#This Row],[Localidade Silo]],Produtor_Silo[destino],0),3)</f>
        <v>RIO VERDE-GO</v>
      </c>
      <c r="D135">
        <v>3079106.8</v>
      </c>
      <c r="E135">
        <v>1</v>
      </c>
      <c r="F135" s="7">
        <v>1268.402</v>
      </c>
      <c r="G135" t="s">
        <v>718</v>
      </c>
      <c r="H135" s="10">
        <v>2.63E-4</v>
      </c>
      <c r="I135" s="10">
        <v>0.6</v>
      </c>
      <c r="J135" t="s">
        <v>712</v>
      </c>
      <c r="K135" t="s">
        <v>984</v>
      </c>
      <c r="L135">
        <f>INDEX(Val_Min_CO2[],MATCH(Silo_Porto[[#This Row],[Variaveis Decisão Transporte Silo-Porto]],Val_Min_CO2[Variável],0),2)</f>
        <v>0</v>
      </c>
      <c r="M135">
        <f>INDEX(Val_min_Custo[],MATCH(Silo_Porto[[#This Row],[Variaveis Decisão Transporte Silo-Porto]],Val_min_Custo[Variável],0),2)</f>
        <v>0</v>
      </c>
      <c r="N135">
        <f>INDEX(ITERAC3[],MATCH(Silo_Porto[[#This Row],[Variaveis Decisão Transporte Silo-Porto]],ITERAC3[Variável],0),2)</f>
        <v>0</v>
      </c>
      <c r="O135">
        <f>INDEX(ITERAC6[],MATCH(Silo_Porto[[#This Row],[Variaveis Decisão Transporte Silo-Porto]],ITERAC6[Variável],0),2)</f>
        <v>0</v>
      </c>
      <c r="P135">
        <v>1.1200000000000001</v>
      </c>
      <c r="Q135">
        <v>1110</v>
      </c>
      <c r="R135" t="str">
        <f>Silo_Porto[[#This Row],[Estado Silo]]&amp;Silo_Porto[[#This Row],[Estado Porto]]</f>
        <v>GOPR</v>
      </c>
      <c r="S135" s="7">
        <f>Silo_Porto[[#This Row],[ICMS]]*Silo_Porto[[#This Row],[Coluna1]]</f>
        <v>1243.2</v>
      </c>
    </row>
    <row r="136" spans="1:19" x14ac:dyDescent="0.25">
      <c r="A136" t="s">
        <v>634</v>
      </c>
      <c r="B136" t="s">
        <v>1688</v>
      </c>
      <c r="C136" t="str">
        <f>INDEX(Produtor_Silo[],MATCH(Silo_Porto[[#This Row],[Localidade Silo]],Produtor_Silo[destino],0),3)</f>
        <v>RIO VERDE-GO</v>
      </c>
      <c r="D136">
        <v>3079106.8</v>
      </c>
      <c r="E136">
        <v>1</v>
      </c>
      <c r="F136" s="7">
        <v>1364.797</v>
      </c>
      <c r="G136" t="s">
        <v>718</v>
      </c>
      <c r="H136" s="10">
        <v>2.63E-4</v>
      </c>
      <c r="I136" s="10">
        <v>0.6</v>
      </c>
      <c r="J136" t="s">
        <v>712</v>
      </c>
      <c r="K136" t="s">
        <v>992</v>
      </c>
      <c r="L136">
        <f>INDEX(Val_Min_CO2[],MATCH(Silo_Porto[[#This Row],[Variaveis Decisão Transporte Silo-Porto]],Val_Min_CO2[Variável],0),2)</f>
        <v>0</v>
      </c>
      <c r="M136">
        <f>INDEX(Val_min_Custo[],MATCH(Silo_Porto[[#This Row],[Variaveis Decisão Transporte Silo-Porto]],Val_min_Custo[Variável],0),2)</f>
        <v>0</v>
      </c>
      <c r="N136">
        <f>INDEX(ITERAC3[],MATCH(Silo_Porto[[#This Row],[Variaveis Decisão Transporte Silo-Porto]],ITERAC3[Variável],0),2)</f>
        <v>0</v>
      </c>
      <c r="O136">
        <f>INDEX(ITERAC6[],MATCH(Silo_Porto[[#This Row],[Variaveis Decisão Transporte Silo-Porto]],ITERAC6[Variável],0),2)</f>
        <v>0</v>
      </c>
      <c r="P136">
        <v>1.1200000000000001</v>
      </c>
      <c r="Q136">
        <v>1110</v>
      </c>
      <c r="R136" t="str">
        <f>Silo_Porto[[#This Row],[Estado Silo]]&amp;Silo_Porto[[#This Row],[Estado Porto]]</f>
        <v>GOPR</v>
      </c>
      <c r="S136" s="7">
        <f>Silo_Porto[[#This Row],[ICMS]]*Silo_Porto[[#This Row],[Coluna1]]</f>
        <v>1243.2</v>
      </c>
    </row>
    <row r="137" spans="1:19" x14ac:dyDescent="0.25">
      <c r="A137" t="s">
        <v>626</v>
      </c>
      <c r="B137" t="s">
        <v>1688</v>
      </c>
      <c r="C137" t="str">
        <f>INDEX(Produtor_Silo[],MATCH(Silo_Porto[[#This Row],[Localidade Silo]],Produtor_Silo[destino],0),3)</f>
        <v>SORRISO-MT</v>
      </c>
      <c r="D137">
        <v>3079106.8</v>
      </c>
      <c r="E137">
        <v>1</v>
      </c>
      <c r="F137" s="7">
        <v>2157.3069999999998</v>
      </c>
      <c r="G137" t="s">
        <v>705</v>
      </c>
      <c r="H137" s="10">
        <v>2.63E-4</v>
      </c>
      <c r="I137" s="10">
        <v>0.6</v>
      </c>
      <c r="J137" t="s">
        <v>712</v>
      </c>
      <c r="K137" t="s">
        <v>1000</v>
      </c>
      <c r="L137">
        <f>INDEX(Val_Min_CO2[],MATCH(Silo_Porto[[#This Row],[Variaveis Decisão Transporte Silo-Porto]],Val_Min_CO2[Variável],0),2)</f>
        <v>0</v>
      </c>
      <c r="M137">
        <f>INDEX(Val_min_Custo[],MATCH(Silo_Porto[[#This Row],[Variaveis Decisão Transporte Silo-Porto]],Val_min_Custo[Variável],0),2)</f>
        <v>0</v>
      </c>
      <c r="N137">
        <f>INDEX(ITERAC3[],MATCH(Silo_Porto[[#This Row],[Variaveis Decisão Transporte Silo-Porto]],ITERAC3[Variável],0),2)</f>
        <v>0</v>
      </c>
      <c r="O137">
        <f>INDEX(ITERAC6[],MATCH(Silo_Porto[[#This Row],[Variaveis Decisão Transporte Silo-Porto]],ITERAC6[Variável],0),2)</f>
        <v>0</v>
      </c>
      <c r="P137">
        <v>1.1200000000000001</v>
      </c>
      <c r="Q137">
        <v>1110</v>
      </c>
      <c r="R137" t="str">
        <f>Silo_Porto[[#This Row],[Estado Silo]]&amp;Silo_Porto[[#This Row],[Estado Porto]]</f>
        <v>MTPR</v>
      </c>
      <c r="S137" s="7">
        <f>Silo_Porto[[#This Row],[ICMS]]*Silo_Porto[[#This Row],[Coluna1]]</f>
        <v>1243.2</v>
      </c>
    </row>
    <row r="138" spans="1:19" x14ac:dyDescent="0.25">
      <c r="A138" t="s">
        <v>627</v>
      </c>
      <c r="B138" t="s">
        <v>1688</v>
      </c>
      <c r="C138" t="str">
        <f>INDEX(Produtor_Silo[],MATCH(Silo_Porto[[#This Row],[Localidade Silo]],Produtor_Silo[destino],0),3)</f>
        <v>SORRISO-MT</v>
      </c>
      <c r="D138">
        <v>3079106.8</v>
      </c>
      <c r="E138">
        <v>1</v>
      </c>
      <c r="F138" s="7">
        <v>2128.8490000000002</v>
      </c>
      <c r="G138" t="s">
        <v>705</v>
      </c>
      <c r="H138" s="10">
        <v>2.63E-4</v>
      </c>
      <c r="I138" s="10">
        <v>0.6</v>
      </c>
      <c r="J138" t="s">
        <v>712</v>
      </c>
      <c r="K138" t="s">
        <v>1008</v>
      </c>
      <c r="L138">
        <f>INDEX(Val_Min_CO2[],MATCH(Silo_Porto[[#This Row],[Variaveis Decisão Transporte Silo-Porto]],Val_Min_CO2[Variável],0),2)</f>
        <v>0</v>
      </c>
      <c r="M138">
        <f>INDEX(Val_min_Custo[],MATCH(Silo_Porto[[#This Row],[Variaveis Decisão Transporte Silo-Porto]],Val_min_Custo[Variável],0),2)</f>
        <v>0</v>
      </c>
      <c r="N138">
        <f>INDEX(ITERAC3[],MATCH(Silo_Porto[[#This Row],[Variaveis Decisão Transporte Silo-Porto]],ITERAC3[Variável],0),2)</f>
        <v>0</v>
      </c>
      <c r="O138">
        <f>INDEX(ITERAC6[],MATCH(Silo_Porto[[#This Row],[Variaveis Decisão Transporte Silo-Porto]],ITERAC6[Variável],0),2)</f>
        <v>0</v>
      </c>
      <c r="P138">
        <v>1.1200000000000001</v>
      </c>
      <c r="Q138">
        <v>1110</v>
      </c>
      <c r="R138" t="str">
        <f>Silo_Porto[[#This Row],[Estado Silo]]&amp;Silo_Porto[[#This Row],[Estado Porto]]</f>
        <v>MTPR</v>
      </c>
      <c r="S138" s="7">
        <f>Silo_Porto[[#This Row],[ICMS]]*Silo_Porto[[#This Row],[Coluna1]]</f>
        <v>1243.2</v>
      </c>
    </row>
    <row r="139" spans="1:19" x14ac:dyDescent="0.25">
      <c r="A139" t="s">
        <v>628</v>
      </c>
      <c r="B139" t="s">
        <v>1688</v>
      </c>
      <c r="C139" t="str">
        <f>INDEX(Produtor_Silo[],MATCH(Silo_Porto[[#This Row],[Localidade Silo]],Produtor_Silo[destino],0),3)</f>
        <v>SORRISO-MT</v>
      </c>
      <c r="D139">
        <v>3079106.8</v>
      </c>
      <c r="E139">
        <v>1</v>
      </c>
      <c r="F139" s="7">
        <v>2158.9940000000001</v>
      </c>
      <c r="G139" t="s">
        <v>705</v>
      </c>
      <c r="H139" s="10">
        <v>2.63E-4</v>
      </c>
      <c r="I139" s="10">
        <v>0.6</v>
      </c>
      <c r="J139" t="s">
        <v>712</v>
      </c>
      <c r="K139" t="s">
        <v>1016</v>
      </c>
      <c r="L139">
        <f>INDEX(Val_Min_CO2[],MATCH(Silo_Porto[[#This Row],[Variaveis Decisão Transporte Silo-Porto]],Val_Min_CO2[Variável],0),2)</f>
        <v>0</v>
      </c>
      <c r="M139">
        <f>INDEX(Val_min_Custo[],MATCH(Silo_Porto[[#This Row],[Variaveis Decisão Transporte Silo-Porto]],Val_min_Custo[Variável],0),2)</f>
        <v>0</v>
      </c>
      <c r="N139">
        <f>INDEX(ITERAC3[],MATCH(Silo_Porto[[#This Row],[Variaveis Decisão Transporte Silo-Porto]],ITERAC3[Variável],0),2)</f>
        <v>0</v>
      </c>
      <c r="O139">
        <f>INDEX(ITERAC6[],MATCH(Silo_Porto[[#This Row],[Variaveis Decisão Transporte Silo-Porto]],ITERAC6[Variável],0),2)</f>
        <v>0</v>
      </c>
      <c r="P139">
        <v>1.1200000000000001</v>
      </c>
      <c r="Q139">
        <v>1110</v>
      </c>
      <c r="R139" t="str">
        <f>Silo_Porto[[#This Row],[Estado Silo]]&amp;Silo_Porto[[#This Row],[Estado Porto]]</f>
        <v>MTPR</v>
      </c>
      <c r="S139" s="7">
        <f>Silo_Porto[[#This Row],[ICMS]]*Silo_Porto[[#This Row],[Coluna1]]</f>
        <v>1243.2</v>
      </c>
    </row>
    <row r="140" spans="1:19" x14ac:dyDescent="0.25">
      <c r="A140" t="s">
        <v>650</v>
      </c>
      <c r="B140" t="s">
        <v>1688</v>
      </c>
      <c r="C140" t="str">
        <f>INDEX(Produtor_Silo[],MATCH(Silo_Porto[[#This Row],[Localidade Silo]],Produtor_Silo[destino],0),3)</f>
        <v>TOLEDO-PR</v>
      </c>
      <c r="D140">
        <v>3079106.8</v>
      </c>
      <c r="E140">
        <v>1</v>
      </c>
      <c r="F140" s="7">
        <v>636.19500000000005</v>
      </c>
      <c r="G140" t="s">
        <v>712</v>
      </c>
      <c r="H140" s="10">
        <v>2.05E-4</v>
      </c>
      <c r="I140" s="10">
        <v>1</v>
      </c>
      <c r="J140" t="s">
        <v>712</v>
      </c>
      <c r="K140" t="s">
        <v>1024</v>
      </c>
      <c r="L140">
        <f>INDEX(Val_Min_CO2[],MATCH(Silo_Porto[[#This Row],[Variaveis Decisão Transporte Silo-Porto]],Val_Min_CO2[Variável],0),2)</f>
        <v>0</v>
      </c>
      <c r="M140">
        <f>INDEX(Val_min_Custo[],MATCH(Silo_Porto[[#This Row],[Variaveis Decisão Transporte Silo-Porto]],Val_min_Custo[Variável],0),2)</f>
        <v>0</v>
      </c>
      <c r="N140">
        <f>INDEX(ITERAC3[],MATCH(Silo_Porto[[#This Row],[Variaveis Decisão Transporte Silo-Porto]],ITERAC3[Variável],0),2)</f>
        <v>0</v>
      </c>
      <c r="O140">
        <f>INDEX(ITERAC6[],MATCH(Silo_Porto[[#This Row],[Variaveis Decisão Transporte Silo-Porto]],ITERAC6[Variável],0),2)</f>
        <v>0</v>
      </c>
      <c r="P140">
        <v>1.18</v>
      </c>
      <c r="Q140">
        <v>1110</v>
      </c>
      <c r="R140" t="str">
        <f>Silo_Porto[[#This Row],[Estado Silo]]&amp;Silo_Porto[[#This Row],[Estado Porto]]</f>
        <v>PRPR</v>
      </c>
      <c r="S140" s="7">
        <f>Silo_Porto[[#This Row],[ICMS]]*Silo_Porto[[#This Row],[Coluna1]]</f>
        <v>1309.8</v>
      </c>
    </row>
    <row r="141" spans="1:19" x14ac:dyDescent="0.25">
      <c r="A141" t="s">
        <v>651</v>
      </c>
      <c r="B141" t="s">
        <v>1688</v>
      </c>
      <c r="C141" t="str">
        <f>INDEX(Produtor_Silo[],MATCH(Silo_Porto[[#This Row],[Localidade Silo]],Produtor_Silo[destino],0),3)</f>
        <v>TOLEDO-PR</v>
      </c>
      <c r="D141">
        <v>3079106.8</v>
      </c>
      <c r="E141">
        <v>1</v>
      </c>
      <c r="F141" s="7">
        <v>641.67200000000003</v>
      </c>
      <c r="G141" t="s">
        <v>712</v>
      </c>
      <c r="H141" s="10">
        <v>2.05E-4</v>
      </c>
      <c r="I141" s="10">
        <v>1</v>
      </c>
      <c r="J141" t="s">
        <v>712</v>
      </c>
      <c r="K141" t="s">
        <v>1032</v>
      </c>
      <c r="L141">
        <f>INDEX(Val_Min_CO2[],MATCH(Silo_Porto[[#This Row],[Variaveis Decisão Transporte Silo-Porto]],Val_Min_CO2[Variável],0),2)</f>
        <v>25560.5</v>
      </c>
      <c r="M141">
        <f>INDEX(Val_min_Custo[],MATCH(Silo_Porto[[#This Row],[Variaveis Decisão Transporte Silo-Porto]],Val_min_Custo[Variável],0),2)</f>
        <v>0</v>
      </c>
      <c r="N141">
        <f>INDEX(ITERAC3[],MATCH(Silo_Porto[[#This Row],[Variaveis Decisão Transporte Silo-Porto]],ITERAC3[Variável],0),2)</f>
        <v>0</v>
      </c>
      <c r="O141">
        <f>INDEX(ITERAC6[],MATCH(Silo_Porto[[#This Row],[Variaveis Decisão Transporte Silo-Porto]],ITERAC6[Variável],0),2)</f>
        <v>0</v>
      </c>
      <c r="P141">
        <v>1.18</v>
      </c>
      <c r="Q141">
        <v>1110</v>
      </c>
      <c r="R141" t="str">
        <f>Silo_Porto[[#This Row],[Estado Silo]]&amp;Silo_Porto[[#This Row],[Estado Porto]]</f>
        <v>PRPR</v>
      </c>
      <c r="S141" s="7">
        <f>Silo_Porto[[#This Row],[ICMS]]*Silo_Porto[[#This Row],[Coluna1]]</f>
        <v>1309.8</v>
      </c>
    </row>
    <row r="142" spans="1:19" x14ac:dyDescent="0.25">
      <c r="A142" t="s">
        <v>652</v>
      </c>
      <c r="B142" t="s">
        <v>1688</v>
      </c>
      <c r="C142" t="str">
        <f>INDEX(Produtor_Silo[],MATCH(Silo_Porto[[#This Row],[Localidade Silo]],Produtor_Silo[destino],0),3)</f>
        <v>TOLEDO-PR</v>
      </c>
      <c r="D142">
        <v>3079106.8</v>
      </c>
      <c r="E142">
        <v>1</v>
      </c>
      <c r="F142" s="7">
        <v>647.57900000000006</v>
      </c>
      <c r="G142" t="s">
        <v>712</v>
      </c>
      <c r="H142" s="10">
        <v>2.05E-4</v>
      </c>
      <c r="I142" s="10">
        <v>1</v>
      </c>
      <c r="J142" t="s">
        <v>712</v>
      </c>
      <c r="K142" t="s">
        <v>1040</v>
      </c>
      <c r="L142">
        <f>INDEX(Val_Min_CO2[],MATCH(Silo_Porto[[#This Row],[Variaveis Decisão Transporte Silo-Porto]],Val_Min_CO2[Variável],0),2)</f>
        <v>0</v>
      </c>
      <c r="M142">
        <f>INDEX(Val_min_Custo[],MATCH(Silo_Porto[[#This Row],[Variaveis Decisão Transporte Silo-Porto]],Val_min_Custo[Variável],0),2)</f>
        <v>0</v>
      </c>
      <c r="N142">
        <f>INDEX(ITERAC3[],MATCH(Silo_Porto[[#This Row],[Variaveis Decisão Transporte Silo-Porto]],ITERAC3[Variável],0),2)</f>
        <v>0</v>
      </c>
      <c r="O142">
        <f>INDEX(ITERAC6[],MATCH(Silo_Porto[[#This Row],[Variaveis Decisão Transporte Silo-Porto]],ITERAC6[Variável],0),2)</f>
        <v>0</v>
      </c>
      <c r="P142">
        <v>1.18</v>
      </c>
      <c r="Q142">
        <v>1110</v>
      </c>
      <c r="R142" t="str">
        <f>Silo_Porto[[#This Row],[Estado Silo]]&amp;Silo_Porto[[#This Row],[Estado Porto]]</f>
        <v>PRPR</v>
      </c>
      <c r="S142" s="7">
        <f>Silo_Porto[[#This Row],[ICMS]]*Silo_Porto[[#This Row],[Coluna1]]</f>
        <v>1309.8</v>
      </c>
    </row>
    <row r="143" spans="1:19" x14ac:dyDescent="0.25">
      <c r="A143" t="s">
        <v>644</v>
      </c>
      <c r="B143" t="s">
        <v>1688</v>
      </c>
      <c r="C143" t="str">
        <f>INDEX(Produtor_Silo[],MATCH(Silo_Porto[[#This Row],[Localidade Silo]],Produtor_Silo[destino],0),3)</f>
        <v>UBERLÂNDIA-MG</v>
      </c>
      <c r="D143">
        <v>3079106.8</v>
      </c>
      <c r="E143">
        <v>1</v>
      </c>
      <c r="F143" s="7">
        <v>1045.5039999999999</v>
      </c>
      <c r="G143" t="s">
        <v>720</v>
      </c>
      <c r="H143" s="10">
        <v>2.63E-4</v>
      </c>
      <c r="I143" s="10">
        <v>0.6</v>
      </c>
      <c r="J143" t="s">
        <v>712</v>
      </c>
      <c r="K143" t="s">
        <v>1048</v>
      </c>
      <c r="L143">
        <f>INDEX(Val_Min_CO2[],MATCH(Silo_Porto[[#This Row],[Variaveis Decisão Transporte Silo-Porto]],Val_Min_CO2[Variável],0),2)</f>
        <v>0</v>
      </c>
      <c r="M143">
        <f>INDEX(Val_min_Custo[],MATCH(Silo_Porto[[#This Row],[Variaveis Decisão Transporte Silo-Porto]],Val_min_Custo[Variável],0),2)</f>
        <v>0</v>
      </c>
      <c r="N143">
        <f>INDEX(ITERAC3[],MATCH(Silo_Porto[[#This Row],[Variaveis Decisão Transporte Silo-Porto]],ITERAC3[Variável],0),2)</f>
        <v>0</v>
      </c>
      <c r="O143">
        <f>INDEX(ITERAC6[],MATCH(Silo_Porto[[#This Row],[Variaveis Decisão Transporte Silo-Porto]],ITERAC6[Variável],0),2)</f>
        <v>0</v>
      </c>
      <c r="P143">
        <v>1.1200000000000001</v>
      </c>
      <c r="Q143">
        <v>1110</v>
      </c>
      <c r="R143" t="str">
        <f>Silo_Porto[[#This Row],[Estado Silo]]&amp;Silo_Porto[[#This Row],[Estado Porto]]</f>
        <v>MGPR</v>
      </c>
      <c r="S143" s="7">
        <f>Silo_Porto[[#This Row],[ICMS]]*Silo_Porto[[#This Row],[Coluna1]]</f>
        <v>1243.2</v>
      </c>
    </row>
    <row r="144" spans="1:19" x14ac:dyDescent="0.25">
      <c r="A144" t="s">
        <v>645</v>
      </c>
      <c r="B144" t="s">
        <v>1688</v>
      </c>
      <c r="C144" t="str">
        <f>INDEX(Produtor_Silo[],MATCH(Silo_Porto[[#This Row],[Localidade Silo]],Produtor_Silo[destino],0),3)</f>
        <v>UBERLÂNDIA-MG</v>
      </c>
      <c r="D144">
        <v>3079106.8</v>
      </c>
      <c r="E144">
        <v>1</v>
      </c>
      <c r="F144" s="7">
        <v>1045.1099999999999</v>
      </c>
      <c r="G144" t="s">
        <v>720</v>
      </c>
      <c r="H144" s="10">
        <v>2.63E-4</v>
      </c>
      <c r="I144" s="10">
        <v>0.6</v>
      </c>
      <c r="J144" t="s">
        <v>712</v>
      </c>
      <c r="K144" t="s">
        <v>1056</v>
      </c>
      <c r="L144">
        <f>INDEX(Val_Min_CO2[],MATCH(Silo_Porto[[#This Row],[Variaveis Decisão Transporte Silo-Porto]],Val_Min_CO2[Variável],0),2)</f>
        <v>0</v>
      </c>
      <c r="M144">
        <f>INDEX(Val_min_Custo[],MATCH(Silo_Porto[[#This Row],[Variaveis Decisão Transporte Silo-Porto]],Val_min_Custo[Variável],0),2)</f>
        <v>0</v>
      </c>
      <c r="N144">
        <f>INDEX(ITERAC3[],MATCH(Silo_Porto[[#This Row],[Variaveis Decisão Transporte Silo-Porto]],ITERAC3[Variável],0),2)</f>
        <v>0</v>
      </c>
      <c r="O144">
        <f>INDEX(ITERAC6[],MATCH(Silo_Porto[[#This Row],[Variaveis Decisão Transporte Silo-Porto]],ITERAC6[Variável],0),2)</f>
        <v>0</v>
      </c>
      <c r="P144">
        <v>1.1200000000000001</v>
      </c>
      <c r="Q144">
        <v>1110</v>
      </c>
      <c r="R144" t="str">
        <f>Silo_Porto[[#This Row],[Estado Silo]]&amp;Silo_Porto[[#This Row],[Estado Porto]]</f>
        <v>MGPR</v>
      </c>
      <c r="S144" s="7">
        <f>Silo_Porto[[#This Row],[ICMS]]*Silo_Porto[[#This Row],[Coluna1]]</f>
        <v>1243.2</v>
      </c>
    </row>
    <row r="145" spans="1:19" x14ac:dyDescent="0.25">
      <c r="A145" t="s">
        <v>646</v>
      </c>
      <c r="B145" t="s">
        <v>1688</v>
      </c>
      <c r="C145" t="str">
        <f>INDEX(Produtor_Silo[],MATCH(Silo_Porto[[#This Row],[Localidade Silo]],Produtor_Silo[destino],0),3)</f>
        <v>UBERLÂNDIA-MG</v>
      </c>
      <c r="D145">
        <v>3079106.8</v>
      </c>
      <c r="E145">
        <v>1</v>
      </c>
      <c r="F145" s="7">
        <v>1044.3510000000001</v>
      </c>
      <c r="G145" t="s">
        <v>720</v>
      </c>
      <c r="H145" s="10">
        <v>2.63E-4</v>
      </c>
      <c r="I145" s="10">
        <v>0.6</v>
      </c>
      <c r="J145" t="s">
        <v>712</v>
      </c>
      <c r="K145" t="s">
        <v>1064</v>
      </c>
      <c r="L145">
        <f>INDEX(Val_Min_CO2[],MATCH(Silo_Porto[[#This Row],[Variaveis Decisão Transporte Silo-Porto]],Val_Min_CO2[Variável],0),2)</f>
        <v>0</v>
      </c>
      <c r="M145">
        <f>INDEX(Val_min_Custo[],MATCH(Silo_Porto[[#This Row],[Variaveis Decisão Transporte Silo-Porto]],Val_min_Custo[Variável],0),2)</f>
        <v>0</v>
      </c>
      <c r="N145">
        <f>INDEX(ITERAC3[],MATCH(Silo_Porto[[#This Row],[Variaveis Decisão Transporte Silo-Porto]],ITERAC3[Variável],0),2)</f>
        <v>0</v>
      </c>
      <c r="O145">
        <f>INDEX(ITERAC6[],MATCH(Silo_Porto[[#This Row],[Variaveis Decisão Transporte Silo-Porto]],ITERAC6[Variável],0),2)</f>
        <v>0</v>
      </c>
      <c r="P145">
        <v>1.1200000000000001</v>
      </c>
      <c r="Q145">
        <v>1110</v>
      </c>
      <c r="R145" t="str">
        <f>Silo_Porto[[#This Row],[Estado Silo]]&amp;Silo_Porto[[#This Row],[Estado Porto]]</f>
        <v>MGPR</v>
      </c>
      <c r="S145" s="7">
        <f>Silo_Porto[[#This Row],[ICMS]]*Silo_Porto[[#This Row],[Coluna1]]</f>
        <v>1243.2</v>
      </c>
    </row>
    <row r="146" spans="1:19" x14ac:dyDescent="0.25">
      <c r="A146" t="s">
        <v>617</v>
      </c>
      <c r="B146" t="s">
        <v>1685</v>
      </c>
      <c r="C146" t="str">
        <f>INDEX(Produtor_Silo[],MATCH(Silo_Porto[[#This Row],[Localidade Silo]],Produtor_Silo[destino],0),3)</f>
        <v>CAMPO NOVO DO PARECIS-MT</v>
      </c>
      <c r="D146">
        <v>12412541.9</v>
      </c>
      <c r="E146">
        <v>2</v>
      </c>
      <c r="F146" s="7">
        <v>1937.1949999999999</v>
      </c>
      <c r="G146" t="s">
        <v>705</v>
      </c>
      <c r="H146" s="10">
        <v>2.63E-4</v>
      </c>
      <c r="I146" s="10">
        <v>0.6</v>
      </c>
      <c r="J146" t="s">
        <v>737</v>
      </c>
      <c r="K146" t="s">
        <v>787</v>
      </c>
      <c r="L146">
        <f>INDEX(Val_Min_CO2[],MATCH(Silo_Porto[[#This Row],[Variaveis Decisão Transporte Silo-Porto]],Val_Min_CO2[Variável],0),2)</f>
        <v>0</v>
      </c>
      <c r="M146">
        <f>INDEX(Val_min_Custo[],MATCH(Silo_Porto[[#This Row],[Variaveis Decisão Transporte Silo-Porto]],Val_min_Custo[Variável],0),2)</f>
        <v>0</v>
      </c>
      <c r="N146">
        <f>INDEX(ITERAC3[],MATCH(Silo_Porto[[#This Row],[Variaveis Decisão Transporte Silo-Porto]],ITERAC3[Variável],0),2)</f>
        <v>0</v>
      </c>
      <c r="O146">
        <f>INDEX(ITERAC6[],MATCH(Silo_Porto[[#This Row],[Variaveis Decisão Transporte Silo-Porto]],ITERAC6[Variável],0),2)</f>
        <v>0</v>
      </c>
      <c r="P146">
        <v>1.1200000000000001</v>
      </c>
      <c r="Q146">
        <v>1116.67</v>
      </c>
      <c r="R146" t="str">
        <f>Silo_Porto[[#This Row],[Estado Silo]]&amp;Silo_Porto[[#This Row],[Estado Porto]]</f>
        <v>MTSP</v>
      </c>
      <c r="S146" s="7">
        <f>Silo_Porto[[#This Row],[ICMS]]*Silo_Porto[[#This Row],[Coluna1]]</f>
        <v>1250.6704000000002</v>
      </c>
    </row>
    <row r="147" spans="1:19" x14ac:dyDescent="0.25">
      <c r="A147" t="s">
        <v>618</v>
      </c>
      <c r="B147" t="s">
        <v>1685</v>
      </c>
      <c r="C147" t="str">
        <f>INDEX(Produtor_Silo[],MATCH(Silo_Porto[[#This Row],[Localidade Silo]],Produtor_Silo[destino],0),3)</f>
        <v>CAMPO NOVO DO PARECIS-MT</v>
      </c>
      <c r="D147">
        <v>12412541.9</v>
      </c>
      <c r="E147">
        <v>2</v>
      </c>
      <c r="F147" s="7">
        <v>2011.749</v>
      </c>
      <c r="G147" t="s">
        <v>705</v>
      </c>
      <c r="H147" s="10">
        <v>2.63E-4</v>
      </c>
      <c r="I147" s="10">
        <v>0.6</v>
      </c>
      <c r="J147" t="s">
        <v>737</v>
      </c>
      <c r="K147" t="s">
        <v>795</v>
      </c>
      <c r="L147">
        <f>INDEX(Val_Min_CO2[],MATCH(Silo_Porto[[#This Row],[Variaveis Decisão Transporte Silo-Porto]],Val_Min_CO2[Variável],0),2)</f>
        <v>0</v>
      </c>
      <c r="M147">
        <f>INDEX(Val_min_Custo[],MATCH(Silo_Porto[[#This Row],[Variaveis Decisão Transporte Silo-Porto]],Val_min_Custo[Variável],0),2)</f>
        <v>0</v>
      </c>
      <c r="N147">
        <f>INDEX(ITERAC3[],MATCH(Silo_Porto[[#This Row],[Variaveis Decisão Transporte Silo-Porto]],ITERAC3[Variável],0),2)</f>
        <v>0</v>
      </c>
      <c r="O147">
        <f>INDEX(ITERAC6[],MATCH(Silo_Porto[[#This Row],[Variaveis Decisão Transporte Silo-Porto]],ITERAC6[Variável],0),2)</f>
        <v>0</v>
      </c>
      <c r="P147">
        <v>1.1200000000000001</v>
      </c>
      <c r="Q147">
        <v>1116.67</v>
      </c>
      <c r="R147" t="str">
        <f>Silo_Porto[[#This Row],[Estado Silo]]&amp;Silo_Porto[[#This Row],[Estado Porto]]</f>
        <v>MTSP</v>
      </c>
      <c r="S147" s="7">
        <f>Silo_Porto[[#This Row],[ICMS]]*Silo_Porto[[#This Row],[Coluna1]]</f>
        <v>1250.6704000000002</v>
      </c>
    </row>
    <row r="148" spans="1:19" x14ac:dyDescent="0.25">
      <c r="A148" t="s">
        <v>619</v>
      </c>
      <c r="B148" t="s">
        <v>1685</v>
      </c>
      <c r="C148" t="str">
        <f>INDEX(Produtor_Silo[],MATCH(Silo_Porto[[#This Row],[Localidade Silo]],Produtor_Silo[destino],0),3)</f>
        <v>CAMPO NOVO DO PARECIS-MT</v>
      </c>
      <c r="D148">
        <v>12412541.9</v>
      </c>
      <c r="E148">
        <v>2</v>
      </c>
      <c r="F148" s="7">
        <v>1937.0170000000001</v>
      </c>
      <c r="G148" t="s">
        <v>705</v>
      </c>
      <c r="H148" s="10">
        <v>2.63E-4</v>
      </c>
      <c r="I148" s="10">
        <v>0.6</v>
      </c>
      <c r="J148" t="s">
        <v>737</v>
      </c>
      <c r="K148" t="s">
        <v>803</v>
      </c>
      <c r="L148">
        <f>INDEX(Val_Min_CO2[],MATCH(Silo_Porto[[#This Row],[Variaveis Decisão Transporte Silo-Porto]],Val_Min_CO2[Variável],0),2)</f>
        <v>0</v>
      </c>
      <c r="M148">
        <f>INDEX(Val_min_Custo[],MATCH(Silo_Porto[[#This Row],[Variaveis Decisão Transporte Silo-Porto]],Val_min_Custo[Variável],0),2)</f>
        <v>0</v>
      </c>
      <c r="N148">
        <f>INDEX(ITERAC3[],MATCH(Silo_Porto[[#This Row],[Variaveis Decisão Transporte Silo-Porto]],ITERAC3[Variável],0),2)</f>
        <v>0</v>
      </c>
      <c r="O148">
        <f>INDEX(ITERAC6[],MATCH(Silo_Porto[[#This Row],[Variaveis Decisão Transporte Silo-Porto]],ITERAC6[Variável],0),2)</f>
        <v>0</v>
      </c>
      <c r="P148">
        <v>1.1200000000000001</v>
      </c>
      <c r="Q148">
        <v>1116.67</v>
      </c>
      <c r="R148" t="str">
        <f>Silo_Porto[[#This Row],[Estado Silo]]&amp;Silo_Porto[[#This Row],[Estado Porto]]</f>
        <v>MTSP</v>
      </c>
      <c r="S148" s="7">
        <f>Silo_Porto[[#This Row],[ICMS]]*Silo_Porto[[#This Row],[Coluna1]]</f>
        <v>1250.6704000000002</v>
      </c>
    </row>
    <row r="149" spans="1:19" x14ac:dyDescent="0.25">
      <c r="A149" t="s">
        <v>647</v>
      </c>
      <c r="B149" t="s">
        <v>1685</v>
      </c>
      <c r="C149" t="str">
        <f>INDEX(Produtor_Silo[],MATCH(Silo_Porto[[#This Row],[Localidade Silo]],Produtor_Silo[destino],0),3)</f>
        <v>CASCAVEL-PR</v>
      </c>
      <c r="D149">
        <v>12412541.9</v>
      </c>
      <c r="E149">
        <v>2</v>
      </c>
      <c r="F149" s="7">
        <v>901.447</v>
      </c>
      <c r="G149" t="s">
        <v>712</v>
      </c>
      <c r="H149" s="10">
        <v>2.05E-4</v>
      </c>
      <c r="I149" s="10">
        <v>1</v>
      </c>
      <c r="J149" t="s">
        <v>737</v>
      </c>
      <c r="K149" t="s">
        <v>811</v>
      </c>
      <c r="L149">
        <f>INDEX(Val_Min_CO2[],MATCH(Silo_Porto[[#This Row],[Variaveis Decisão Transporte Silo-Porto]],Val_Min_CO2[Variável],0),2)</f>
        <v>0</v>
      </c>
      <c r="M149">
        <f>INDEX(Val_min_Custo[],MATCH(Silo_Porto[[#This Row],[Variaveis Decisão Transporte Silo-Porto]],Val_min_Custo[Variável],0),2)</f>
        <v>737651.6</v>
      </c>
      <c r="N149">
        <f>INDEX(ITERAC3[],MATCH(Silo_Porto[[#This Row],[Variaveis Decisão Transporte Silo-Porto]],ITERAC3[Variável],0),2)</f>
        <v>271392.11</v>
      </c>
      <c r="O149">
        <f>INDEX(ITERAC6[],MATCH(Silo_Porto[[#This Row],[Variaveis Decisão Transporte Silo-Porto]],ITERAC6[Variável],0),2)</f>
        <v>707224</v>
      </c>
      <c r="P149">
        <v>1.1200000000000001</v>
      </c>
      <c r="Q149">
        <v>1116.67</v>
      </c>
      <c r="R149" t="str">
        <f>Silo_Porto[[#This Row],[Estado Silo]]&amp;Silo_Porto[[#This Row],[Estado Porto]]</f>
        <v>PRSP</v>
      </c>
      <c r="S149" s="7">
        <f>Silo_Porto[[#This Row],[ICMS]]*Silo_Porto[[#This Row],[Coluna1]]</f>
        <v>1250.6704000000002</v>
      </c>
    </row>
    <row r="150" spans="1:19" x14ac:dyDescent="0.25">
      <c r="A150" t="s">
        <v>648</v>
      </c>
      <c r="B150" t="s">
        <v>1685</v>
      </c>
      <c r="C150" t="str">
        <f>INDEX(Produtor_Silo[],MATCH(Silo_Porto[[#This Row],[Localidade Silo]],Produtor_Silo[destino],0),3)</f>
        <v>CASCAVEL-PR</v>
      </c>
      <c r="D150">
        <v>12412541.9</v>
      </c>
      <c r="E150">
        <v>2</v>
      </c>
      <c r="F150" s="7">
        <v>900.03700000000003</v>
      </c>
      <c r="G150" t="s">
        <v>712</v>
      </c>
      <c r="H150" s="10">
        <v>2.05E-4</v>
      </c>
      <c r="I150" s="10">
        <v>1</v>
      </c>
      <c r="J150" t="s">
        <v>737</v>
      </c>
      <c r="K150" t="s">
        <v>819</v>
      </c>
      <c r="L150">
        <f>INDEX(Val_Min_CO2[],MATCH(Silo_Porto[[#This Row],[Variaveis Decisão Transporte Silo-Porto]],Val_Min_CO2[Variável],0),2)</f>
        <v>0</v>
      </c>
      <c r="M150">
        <f>INDEX(Val_min_Custo[],MATCH(Silo_Porto[[#This Row],[Variaveis Decisão Transporte Silo-Porto]],Val_min_Custo[Variável],0),2)</f>
        <v>0</v>
      </c>
      <c r="N150">
        <f>INDEX(ITERAC3[],MATCH(Silo_Porto[[#This Row],[Variaveis Decisão Transporte Silo-Porto]],ITERAC3[Variável],0),2)</f>
        <v>0</v>
      </c>
      <c r="O150">
        <f>INDEX(ITERAC6[],MATCH(Silo_Porto[[#This Row],[Variaveis Decisão Transporte Silo-Porto]],ITERAC6[Variável],0),2)</f>
        <v>0</v>
      </c>
      <c r="P150">
        <v>1.1200000000000001</v>
      </c>
      <c r="Q150">
        <v>1116.67</v>
      </c>
      <c r="R150" t="str">
        <f>Silo_Porto[[#This Row],[Estado Silo]]&amp;Silo_Porto[[#This Row],[Estado Porto]]</f>
        <v>PRSP</v>
      </c>
      <c r="S150" s="7">
        <f>Silo_Porto[[#This Row],[ICMS]]*Silo_Porto[[#This Row],[Coluna1]]</f>
        <v>1250.6704000000002</v>
      </c>
    </row>
    <row r="151" spans="1:19" x14ac:dyDescent="0.25">
      <c r="A151" t="s">
        <v>649</v>
      </c>
      <c r="B151" t="s">
        <v>1685</v>
      </c>
      <c r="C151" t="str">
        <f>INDEX(Produtor_Silo[],MATCH(Silo_Porto[[#This Row],[Localidade Silo]],Produtor_Silo[destino],0),3)</f>
        <v>CASCAVEL-PR</v>
      </c>
      <c r="D151">
        <v>12412541.9</v>
      </c>
      <c r="E151">
        <v>2</v>
      </c>
      <c r="F151" s="7">
        <v>991.72900000000004</v>
      </c>
      <c r="G151" t="s">
        <v>712</v>
      </c>
      <c r="H151" s="10">
        <v>2.05E-4</v>
      </c>
      <c r="I151" s="10">
        <v>1</v>
      </c>
      <c r="J151" t="s">
        <v>737</v>
      </c>
      <c r="K151" t="s">
        <v>827</v>
      </c>
      <c r="L151">
        <f>INDEX(Val_Min_CO2[],MATCH(Silo_Porto[[#This Row],[Variaveis Decisão Transporte Silo-Porto]],Val_Min_CO2[Variável],0),2)</f>
        <v>0</v>
      </c>
      <c r="M151">
        <f>INDEX(Val_min_Custo[],MATCH(Silo_Porto[[#This Row],[Variaveis Decisão Transporte Silo-Porto]],Val_min_Custo[Variável],0),2)</f>
        <v>0</v>
      </c>
      <c r="N151">
        <f>INDEX(ITERAC3[],MATCH(Silo_Porto[[#This Row],[Variaveis Decisão Transporte Silo-Porto]],ITERAC3[Variável],0),2)</f>
        <v>0</v>
      </c>
      <c r="O151">
        <f>INDEX(ITERAC6[],MATCH(Silo_Porto[[#This Row],[Variaveis Decisão Transporte Silo-Porto]],ITERAC6[Variável],0),2)</f>
        <v>0</v>
      </c>
      <c r="P151">
        <v>1.1200000000000001</v>
      </c>
      <c r="Q151">
        <v>1116.67</v>
      </c>
      <c r="R151" t="str">
        <f>Silo_Porto[[#This Row],[Estado Silo]]&amp;Silo_Porto[[#This Row],[Estado Porto]]</f>
        <v>PRSP</v>
      </c>
      <c r="S151" s="7">
        <f>Silo_Porto[[#This Row],[ICMS]]*Silo_Porto[[#This Row],[Coluna1]]</f>
        <v>1250.6704000000002</v>
      </c>
    </row>
    <row r="152" spans="1:19" x14ac:dyDescent="0.25">
      <c r="A152" t="s">
        <v>635</v>
      </c>
      <c r="B152" t="s">
        <v>1685</v>
      </c>
      <c r="C152" t="str">
        <f>INDEX(Produtor_Silo[],MATCH(Silo_Porto[[#This Row],[Localidade Silo]],Produtor_Silo[destino],0),3)</f>
        <v>DOURADOS-MS</v>
      </c>
      <c r="D152">
        <v>12412541.9</v>
      </c>
      <c r="E152">
        <v>2</v>
      </c>
      <c r="F152" s="7">
        <v>1082.6220000000001</v>
      </c>
      <c r="G152" t="s">
        <v>715</v>
      </c>
      <c r="H152" s="10">
        <v>2.05E-4</v>
      </c>
      <c r="I152" s="10">
        <v>1</v>
      </c>
      <c r="J152" t="s">
        <v>737</v>
      </c>
      <c r="K152" t="s">
        <v>835</v>
      </c>
      <c r="L152">
        <f>INDEX(Val_Min_CO2[],MATCH(Silo_Porto[[#This Row],[Variaveis Decisão Transporte Silo-Porto]],Val_Min_CO2[Variável],0),2)</f>
        <v>0</v>
      </c>
      <c r="M152">
        <f>INDEX(Val_min_Custo[],MATCH(Silo_Porto[[#This Row],[Variaveis Decisão Transporte Silo-Porto]],Val_min_Custo[Variável],0),2)</f>
        <v>450893.2</v>
      </c>
      <c r="N152">
        <f>INDEX(ITERAC3[],MATCH(Silo_Porto[[#This Row],[Variaveis Decisão Transporte Silo-Porto]],ITERAC3[Variável],0),2)</f>
        <v>505969.2</v>
      </c>
      <c r="O152">
        <f>INDEX(ITERAC6[],MATCH(Silo_Porto[[#This Row],[Variaveis Decisão Transporte Silo-Porto]],ITERAC6[Variável],0),2)</f>
        <v>450893.2</v>
      </c>
      <c r="P152">
        <v>1.1200000000000001</v>
      </c>
      <c r="Q152">
        <v>1116.67</v>
      </c>
      <c r="R152" t="str">
        <f>Silo_Porto[[#This Row],[Estado Silo]]&amp;Silo_Porto[[#This Row],[Estado Porto]]</f>
        <v>MSSP</v>
      </c>
      <c r="S152" s="7">
        <f>Silo_Porto[[#This Row],[ICMS]]*Silo_Porto[[#This Row],[Coluna1]]</f>
        <v>1250.6704000000002</v>
      </c>
    </row>
    <row r="153" spans="1:19" x14ac:dyDescent="0.25">
      <c r="A153" t="s">
        <v>636</v>
      </c>
      <c r="B153" t="s">
        <v>1685</v>
      </c>
      <c r="C153" t="str">
        <f>INDEX(Produtor_Silo[],MATCH(Silo_Porto[[#This Row],[Localidade Silo]],Produtor_Silo[destino],0),3)</f>
        <v>DOURADOS-MS</v>
      </c>
      <c r="D153">
        <v>12412541.9</v>
      </c>
      <c r="E153">
        <v>2</v>
      </c>
      <c r="F153" s="7">
        <v>1059.854</v>
      </c>
      <c r="G153" t="s">
        <v>715</v>
      </c>
      <c r="H153" s="10">
        <v>2.05E-4</v>
      </c>
      <c r="I153" s="10">
        <v>1</v>
      </c>
      <c r="J153" t="s">
        <v>737</v>
      </c>
      <c r="K153" t="s">
        <v>843</v>
      </c>
      <c r="L153">
        <f>INDEX(Val_Min_CO2[],MATCH(Silo_Porto[[#This Row],[Variaveis Decisão Transporte Silo-Porto]],Val_Min_CO2[Variável],0),2)</f>
        <v>0</v>
      </c>
      <c r="M153">
        <f>INDEX(Val_min_Custo[],MATCH(Silo_Porto[[#This Row],[Variaveis Decisão Transporte Silo-Porto]],Val_min_Custo[Variável],0),2)</f>
        <v>455672</v>
      </c>
      <c r="N153">
        <f>INDEX(ITERAC3[],MATCH(Silo_Porto[[#This Row],[Variaveis Decisão Transporte Silo-Porto]],ITERAC3[Variável],0),2)</f>
        <v>455672</v>
      </c>
      <c r="O153">
        <f>INDEX(ITERAC6[],MATCH(Silo_Porto[[#This Row],[Variaveis Decisão Transporte Silo-Porto]],ITERAC6[Variável],0),2)</f>
        <v>455672</v>
      </c>
      <c r="P153">
        <v>1.1200000000000001</v>
      </c>
      <c r="Q153">
        <v>1116.67</v>
      </c>
      <c r="R153" t="str">
        <f>Silo_Porto[[#This Row],[Estado Silo]]&amp;Silo_Porto[[#This Row],[Estado Porto]]</f>
        <v>MSSP</v>
      </c>
      <c r="S153" s="7">
        <f>Silo_Porto[[#This Row],[ICMS]]*Silo_Porto[[#This Row],[Coluna1]]</f>
        <v>1250.6704000000002</v>
      </c>
    </row>
    <row r="154" spans="1:19" x14ac:dyDescent="0.25">
      <c r="A154" t="s">
        <v>637</v>
      </c>
      <c r="B154" t="s">
        <v>1685</v>
      </c>
      <c r="C154" t="str">
        <f>INDEX(Produtor_Silo[],MATCH(Silo_Porto[[#This Row],[Localidade Silo]],Produtor_Silo[destino],0),3)</f>
        <v>DOURADOS-MS</v>
      </c>
      <c r="D154">
        <v>12412541.9</v>
      </c>
      <c r="E154">
        <v>2</v>
      </c>
      <c r="F154" s="7">
        <v>1076.77</v>
      </c>
      <c r="G154" t="s">
        <v>715</v>
      </c>
      <c r="H154" s="10">
        <v>2.05E-4</v>
      </c>
      <c r="I154" s="10">
        <v>1</v>
      </c>
      <c r="J154" t="s">
        <v>737</v>
      </c>
      <c r="K154" t="s">
        <v>851</v>
      </c>
      <c r="L154">
        <f>INDEX(Val_Min_CO2[],MATCH(Silo_Porto[[#This Row],[Variaveis Decisão Transporte Silo-Porto]],Val_Min_CO2[Variável],0),2)</f>
        <v>0</v>
      </c>
      <c r="M154">
        <f>INDEX(Val_min_Custo[],MATCH(Silo_Porto[[#This Row],[Variaveis Decisão Transporte Silo-Porto]],Val_min_Custo[Variável],0),2)</f>
        <v>0</v>
      </c>
      <c r="N154">
        <f>INDEX(ITERAC3[],MATCH(Silo_Porto[[#This Row],[Variaveis Decisão Transporte Silo-Porto]],ITERAC3[Variável],0),2)</f>
        <v>0</v>
      </c>
      <c r="O154">
        <f>INDEX(ITERAC6[],MATCH(Silo_Porto[[#This Row],[Variaveis Decisão Transporte Silo-Porto]],ITERAC6[Variável],0),2)</f>
        <v>0</v>
      </c>
      <c r="P154">
        <v>1.1200000000000001</v>
      </c>
      <c r="Q154">
        <v>1116.67</v>
      </c>
      <c r="R154" t="str">
        <f>Silo_Porto[[#This Row],[Estado Silo]]&amp;Silo_Porto[[#This Row],[Estado Porto]]</f>
        <v>MSSP</v>
      </c>
      <c r="S154" s="7">
        <f>Silo_Porto[[#This Row],[ICMS]]*Silo_Porto[[#This Row],[Coluna1]]</f>
        <v>1250.6704000000002</v>
      </c>
    </row>
    <row r="155" spans="1:19" x14ac:dyDescent="0.25">
      <c r="A155" t="s">
        <v>629</v>
      </c>
      <c r="B155" t="s">
        <v>1685</v>
      </c>
      <c r="C155" t="str">
        <f>INDEX(Produtor_Silo[],MATCH(Silo_Porto[[#This Row],[Localidade Silo]],Produtor_Silo[destino],0),3)</f>
        <v>JATAÍ-GO</v>
      </c>
      <c r="D155">
        <v>12412541.9</v>
      </c>
      <c r="E155">
        <v>2</v>
      </c>
      <c r="F155" s="7">
        <v>1044.2090000000001</v>
      </c>
      <c r="G155" t="s">
        <v>718</v>
      </c>
      <c r="H155" s="10">
        <v>2.63E-4</v>
      </c>
      <c r="I155" s="10">
        <v>0.6</v>
      </c>
      <c r="J155" t="s">
        <v>737</v>
      </c>
      <c r="K155" t="s">
        <v>859</v>
      </c>
      <c r="L155">
        <f>INDEX(Val_Min_CO2[],MATCH(Silo_Porto[[#This Row],[Variaveis Decisão Transporte Silo-Porto]],Val_Min_CO2[Variável],0),2)</f>
        <v>0</v>
      </c>
      <c r="M155">
        <f>INDEX(Val_min_Custo[],MATCH(Silo_Porto[[#This Row],[Variaveis Decisão Transporte Silo-Porto]],Val_min_Custo[Variável],0),2)</f>
        <v>0</v>
      </c>
      <c r="N155">
        <f>INDEX(ITERAC3[],MATCH(Silo_Porto[[#This Row],[Variaveis Decisão Transporte Silo-Porto]],ITERAC3[Variável],0),2)</f>
        <v>149056.20000000001</v>
      </c>
      <c r="O155">
        <f>INDEX(ITERAC6[],MATCH(Silo_Porto[[#This Row],[Variaveis Decisão Transporte Silo-Porto]],ITERAC6[Variável],0),2)</f>
        <v>0</v>
      </c>
      <c r="P155">
        <v>1.1200000000000001</v>
      </c>
      <c r="Q155">
        <v>1116.67</v>
      </c>
      <c r="R155" t="str">
        <f>Silo_Porto[[#This Row],[Estado Silo]]&amp;Silo_Porto[[#This Row],[Estado Porto]]</f>
        <v>GOSP</v>
      </c>
      <c r="S155" s="7">
        <f>Silo_Porto[[#This Row],[ICMS]]*Silo_Porto[[#This Row],[Coluna1]]</f>
        <v>1250.6704000000002</v>
      </c>
    </row>
    <row r="156" spans="1:19" x14ac:dyDescent="0.25">
      <c r="A156" t="s">
        <v>630</v>
      </c>
      <c r="B156" t="s">
        <v>1685</v>
      </c>
      <c r="C156" t="str">
        <f>INDEX(Produtor_Silo[],MATCH(Silo_Porto[[#This Row],[Localidade Silo]],Produtor_Silo[destino],0),3)</f>
        <v>JATAÍ-GO</v>
      </c>
      <c r="D156">
        <v>12412541.9</v>
      </c>
      <c r="E156">
        <v>2</v>
      </c>
      <c r="F156" s="7">
        <v>1043.79</v>
      </c>
      <c r="G156" t="s">
        <v>718</v>
      </c>
      <c r="H156" s="10">
        <v>2.63E-4</v>
      </c>
      <c r="I156" s="10">
        <v>0.6</v>
      </c>
      <c r="J156" t="s">
        <v>737</v>
      </c>
      <c r="K156" t="s">
        <v>867</v>
      </c>
      <c r="L156">
        <f>INDEX(Val_Min_CO2[],MATCH(Silo_Porto[[#This Row],[Variaveis Decisão Transporte Silo-Porto]],Val_Min_CO2[Variável],0),2)</f>
        <v>0</v>
      </c>
      <c r="M156">
        <f>INDEX(Val_min_Custo[],MATCH(Silo_Porto[[#This Row],[Variaveis Decisão Transporte Silo-Porto]],Val_min_Custo[Variável],0),2)</f>
        <v>800437.2</v>
      </c>
      <c r="N156">
        <f>INDEX(ITERAC3[],MATCH(Silo_Porto[[#This Row],[Variaveis Decisão Transporte Silo-Porto]],ITERAC3[Variável],0),2)</f>
        <v>0</v>
      </c>
      <c r="O156">
        <f>INDEX(ITERAC6[],MATCH(Silo_Porto[[#This Row],[Variaveis Decisão Transporte Silo-Porto]],ITERAC6[Variável],0),2)</f>
        <v>800437.2</v>
      </c>
      <c r="P156">
        <v>1.1200000000000001</v>
      </c>
      <c r="Q156">
        <v>1116.67</v>
      </c>
      <c r="R156" t="str">
        <f>Silo_Porto[[#This Row],[Estado Silo]]&amp;Silo_Porto[[#This Row],[Estado Porto]]</f>
        <v>GOSP</v>
      </c>
      <c r="S156" s="7">
        <f>Silo_Porto[[#This Row],[ICMS]]*Silo_Porto[[#This Row],[Coluna1]]</f>
        <v>1250.6704000000002</v>
      </c>
    </row>
    <row r="157" spans="1:19" x14ac:dyDescent="0.25">
      <c r="A157" t="s">
        <v>631</v>
      </c>
      <c r="B157" t="s">
        <v>1685</v>
      </c>
      <c r="C157" t="str">
        <f>INDEX(Produtor_Silo[],MATCH(Silo_Porto[[#This Row],[Localidade Silo]],Produtor_Silo[destino],0),3)</f>
        <v>JATAÍ-GO</v>
      </c>
      <c r="D157">
        <v>12412541.9</v>
      </c>
      <c r="E157">
        <v>2</v>
      </c>
      <c r="F157" s="7">
        <v>1040.94</v>
      </c>
      <c r="G157" t="s">
        <v>718</v>
      </c>
      <c r="H157" s="10">
        <v>2.63E-4</v>
      </c>
      <c r="I157" s="10">
        <v>0.6</v>
      </c>
      <c r="J157" t="s">
        <v>737</v>
      </c>
      <c r="K157" t="s">
        <v>875</v>
      </c>
      <c r="L157">
        <f>INDEX(Val_Min_CO2[],MATCH(Silo_Porto[[#This Row],[Variaveis Decisão Transporte Silo-Porto]],Val_Min_CO2[Variável],0),2)</f>
        <v>0</v>
      </c>
      <c r="M157">
        <f>INDEX(Val_min_Custo[],MATCH(Silo_Porto[[#This Row],[Variaveis Decisão Transporte Silo-Porto]],Val_min_Custo[Variável],0),2)</f>
        <v>0</v>
      </c>
      <c r="N157">
        <f>INDEX(ITERAC3[],MATCH(Silo_Porto[[#This Row],[Variaveis Decisão Transporte Silo-Porto]],ITERAC3[Variável],0),2)</f>
        <v>0</v>
      </c>
      <c r="O157">
        <f>INDEX(ITERAC6[],MATCH(Silo_Porto[[#This Row],[Variaveis Decisão Transporte Silo-Porto]],ITERAC6[Variável],0),2)</f>
        <v>0</v>
      </c>
      <c r="P157">
        <v>1.1200000000000001</v>
      </c>
      <c r="Q157">
        <v>1116.67</v>
      </c>
      <c r="R157" t="str">
        <f>Silo_Porto[[#This Row],[Estado Silo]]&amp;Silo_Porto[[#This Row],[Estado Porto]]</f>
        <v>GOSP</v>
      </c>
      <c r="S157" s="7">
        <f>Silo_Porto[[#This Row],[ICMS]]*Silo_Porto[[#This Row],[Coluna1]]</f>
        <v>1250.6704000000002</v>
      </c>
    </row>
    <row r="158" spans="1:19" x14ac:dyDescent="0.25">
      <c r="A158" t="s">
        <v>638</v>
      </c>
      <c r="B158" t="s">
        <v>1685</v>
      </c>
      <c r="C158" t="str">
        <f>INDEX(Produtor_Silo[],MATCH(Silo_Porto[[#This Row],[Localidade Silo]],Produtor_Silo[destino],0),3)</f>
        <v>MARACAJU-MS</v>
      </c>
      <c r="D158">
        <v>12412541.9</v>
      </c>
      <c r="E158">
        <v>2</v>
      </c>
      <c r="F158" s="7">
        <v>1092.17</v>
      </c>
      <c r="G158" t="s">
        <v>715</v>
      </c>
      <c r="H158" s="10">
        <v>2.05E-4</v>
      </c>
      <c r="I158" s="10">
        <v>1</v>
      </c>
      <c r="J158" t="s">
        <v>737</v>
      </c>
      <c r="K158" t="s">
        <v>883</v>
      </c>
      <c r="L158">
        <f>INDEX(Val_Min_CO2[],MATCH(Silo_Porto[[#This Row],[Variaveis Decisão Transporte Silo-Porto]],Val_Min_CO2[Variável],0),2)</f>
        <v>0</v>
      </c>
      <c r="M158">
        <f>INDEX(Val_min_Custo[],MATCH(Silo_Porto[[#This Row],[Variaveis Decisão Transporte Silo-Porto]],Val_min_Custo[Variável],0),2)</f>
        <v>0</v>
      </c>
      <c r="N158">
        <f>INDEX(ITERAC3[],MATCH(Silo_Porto[[#This Row],[Variaveis Decisão Transporte Silo-Porto]],ITERAC3[Variável],0),2)</f>
        <v>0</v>
      </c>
      <c r="O158">
        <f>INDEX(ITERAC6[],MATCH(Silo_Porto[[#This Row],[Variaveis Decisão Transporte Silo-Porto]],ITERAC6[Variável],0),2)</f>
        <v>0</v>
      </c>
      <c r="P158">
        <v>1.1200000000000001</v>
      </c>
      <c r="Q158">
        <v>1116.67</v>
      </c>
      <c r="R158" t="str">
        <f>Silo_Porto[[#This Row],[Estado Silo]]&amp;Silo_Porto[[#This Row],[Estado Porto]]</f>
        <v>MSSP</v>
      </c>
      <c r="S158" s="7">
        <f>Silo_Porto[[#This Row],[ICMS]]*Silo_Porto[[#This Row],[Coluna1]]</f>
        <v>1250.6704000000002</v>
      </c>
    </row>
    <row r="159" spans="1:19" x14ac:dyDescent="0.25">
      <c r="A159" t="s">
        <v>639</v>
      </c>
      <c r="B159" t="s">
        <v>1685</v>
      </c>
      <c r="C159" t="str">
        <f>INDEX(Produtor_Silo[],MATCH(Silo_Porto[[#This Row],[Localidade Silo]],Produtor_Silo[destino],0),3)</f>
        <v>MARACAJU-MS</v>
      </c>
      <c r="D159">
        <v>12412541.9</v>
      </c>
      <c r="E159">
        <v>2</v>
      </c>
      <c r="F159" s="7">
        <v>1109.462</v>
      </c>
      <c r="G159" t="s">
        <v>715</v>
      </c>
      <c r="H159" s="10">
        <v>2.05E-4</v>
      </c>
      <c r="I159" s="10">
        <v>1</v>
      </c>
      <c r="J159" t="s">
        <v>737</v>
      </c>
      <c r="K159" t="s">
        <v>891</v>
      </c>
      <c r="L159">
        <f>INDEX(Val_Min_CO2[],MATCH(Silo_Porto[[#This Row],[Variaveis Decisão Transporte Silo-Porto]],Val_Min_CO2[Variável],0),2)</f>
        <v>0</v>
      </c>
      <c r="M159">
        <f>INDEX(Val_min_Custo[],MATCH(Silo_Porto[[#This Row],[Variaveis Decisão Transporte Silo-Porto]],Val_min_Custo[Variável],0),2)</f>
        <v>0</v>
      </c>
      <c r="N159">
        <f>INDEX(ITERAC3[],MATCH(Silo_Porto[[#This Row],[Variaveis Decisão Transporte Silo-Porto]],ITERAC3[Variável],0),2)</f>
        <v>0</v>
      </c>
      <c r="O159">
        <f>INDEX(ITERAC6[],MATCH(Silo_Porto[[#This Row],[Variaveis Decisão Transporte Silo-Porto]],ITERAC6[Variável],0),2)</f>
        <v>0</v>
      </c>
      <c r="P159">
        <v>1.1200000000000001</v>
      </c>
      <c r="Q159">
        <v>1116.67</v>
      </c>
      <c r="R159" t="str">
        <f>Silo_Porto[[#This Row],[Estado Silo]]&amp;Silo_Porto[[#This Row],[Estado Porto]]</f>
        <v>MSSP</v>
      </c>
      <c r="S159" s="7">
        <f>Silo_Porto[[#This Row],[ICMS]]*Silo_Porto[[#This Row],[Coluna1]]</f>
        <v>1250.6704000000002</v>
      </c>
    </row>
    <row r="160" spans="1:19" x14ac:dyDescent="0.25">
      <c r="A160" t="s">
        <v>640</v>
      </c>
      <c r="B160" t="s">
        <v>1685</v>
      </c>
      <c r="C160" t="str">
        <f>INDEX(Produtor_Silo[],MATCH(Silo_Porto[[#This Row],[Localidade Silo]],Produtor_Silo[destino],0),3)</f>
        <v>MARACAJU-MS</v>
      </c>
      <c r="D160">
        <v>12412541.9</v>
      </c>
      <c r="E160">
        <v>2</v>
      </c>
      <c r="F160" s="7">
        <v>1082.143</v>
      </c>
      <c r="G160" t="s">
        <v>715</v>
      </c>
      <c r="H160" s="10">
        <v>2.05E-4</v>
      </c>
      <c r="I160" s="10">
        <v>1</v>
      </c>
      <c r="J160" t="s">
        <v>737</v>
      </c>
      <c r="K160" t="s">
        <v>899</v>
      </c>
      <c r="L160">
        <f>INDEX(Val_Min_CO2[],MATCH(Silo_Porto[[#This Row],[Variaveis Decisão Transporte Silo-Porto]],Val_Min_CO2[Variável],0),2)</f>
        <v>0</v>
      </c>
      <c r="M160">
        <f>INDEX(Val_min_Custo[],MATCH(Silo_Porto[[#This Row],[Variaveis Decisão Transporte Silo-Porto]],Val_min_Custo[Variável],0),2)</f>
        <v>0</v>
      </c>
      <c r="N160">
        <f>INDEX(ITERAC3[],MATCH(Silo_Porto[[#This Row],[Variaveis Decisão Transporte Silo-Porto]],ITERAC3[Variável],0),2)</f>
        <v>0</v>
      </c>
      <c r="O160">
        <f>INDEX(ITERAC6[],MATCH(Silo_Porto[[#This Row],[Variaveis Decisão Transporte Silo-Porto]],ITERAC6[Variável],0),2)</f>
        <v>0</v>
      </c>
      <c r="P160">
        <v>1.1200000000000001</v>
      </c>
      <c r="Q160">
        <v>1116.67</v>
      </c>
      <c r="R160" t="str">
        <f>Silo_Porto[[#This Row],[Estado Silo]]&amp;Silo_Porto[[#This Row],[Estado Porto]]</f>
        <v>MSSP</v>
      </c>
      <c r="S160" s="7">
        <f>Silo_Porto[[#This Row],[ICMS]]*Silo_Porto[[#This Row],[Coluna1]]</f>
        <v>1250.6704000000002</v>
      </c>
    </row>
    <row r="161" spans="1:19" x14ac:dyDescent="0.25">
      <c r="A161" t="s">
        <v>620</v>
      </c>
      <c r="B161" t="s">
        <v>1685</v>
      </c>
      <c r="C161" t="str">
        <f>INDEX(Produtor_Silo[],MATCH(Silo_Porto[[#This Row],[Localidade Silo]],Produtor_Silo[destino],0),3)</f>
        <v>NOVA MUTUM-MT</v>
      </c>
      <c r="D161">
        <v>12412541.9</v>
      </c>
      <c r="E161">
        <v>2</v>
      </c>
      <c r="F161" s="7">
        <v>1868.711</v>
      </c>
      <c r="G161" t="s">
        <v>705</v>
      </c>
      <c r="H161" s="10">
        <v>2.63E-4</v>
      </c>
      <c r="I161" s="10">
        <v>0.6</v>
      </c>
      <c r="J161" t="s">
        <v>737</v>
      </c>
      <c r="K161" t="s">
        <v>907</v>
      </c>
      <c r="L161">
        <f>INDEX(Val_Min_CO2[],MATCH(Silo_Porto[[#This Row],[Variaveis Decisão Transporte Silo-Porto]],Val_Min_CO2[Variável],0),2)</f>
        <v>0</v>
      </c>
      <c r="M161">
        <f>INDEX(Val_min_Custo[],MATCH(Silo_Porto[[#This Row],[Variaveis Decisão Transporte Silo-Porto]],Val_min_Custo[Variável],0),2)</f>
        <v>0</v>
      </c>
      <c r="N161">
        <f>INDEX(ITERAC3[],MATCH(Silo_Porto[[#This Row],[Variaveis Decisão Transporte Silo-Porto]],ITERAC3[Variável],0),2)</f>
        <v>0</v>
      </c>
      <c r="O161">
        <f>INDEX(ITERAC6[],MATCH(Silo_Porto[[#This Row],[Variaveis Decisão Transporte Silo-Porto]],ITERAC6[Variável],0),2)</f>
        <v>0</v>
      </c>
      <c r="P161">
        <v>1.1200000000000001</v>
      </c>
      <c r="Q161">
        <v>1116.67</v>
      </c>
      <c r="R161" t="str">
        <f>Silo_Porto[[#This Row],[Estado Silo]]&amp;Silo_Porto[[#This Row],[Estado Porto]]</f>
        <v>MTSP</v>
      </c>
      <c r="S161" s="7">
        <f>Silo_Porto[[#This Row],[ICMS]]*Silo_Porto[[#This Row],[Coluna1]]</f>
        <v>1250.6704000000002</v>
      </c>
    </row>
    <row r="162" spans="1:19" x14ac:dyDescent="0.25">
      <c r="A162" t="s">
        <v>621</v>
      </c>
      <c r="B162" t="s">
        <v>1685</v>
      </c>
      <c r="C162" t="str">
        <f>INDEX(Produtor_Silo[],MATCH(Silo_Porto[[#This Row],[Localidade Silo]],Produtor_Silo[destino],0),3)</f>
        <v>NOVA MUTUM-MT</v>
      </c>
      <c r="D162">
        <v>12412541.9</v>
      </c>
      <c r="E162">
        <v>2</v>
      </c>
      <c r="F162" s="7">
        <v>1870.702</v>
      </c>
      <c r="G162" t="s">
        <v>705</v>
      </c>
      <c r="H162" s="10">
        <v>2.63E-4</v>
      </c>
      <c r="I162" s="10">
        <v>0.6</v>
      </c>
      <c r="J162" t="s">
        <v>737</v>
      </c>
      <c r="K162" t="s">
        <v>915</v>
      </c>
      <c r="L162">
        <f>INDEX(Val_Min_CO2[],MATCH(Silo_Porto[[#This Row],[Variaveis Decisão Transporte Silo-Porto]],Val_Min_CO2[Variável],0),2)</f>
        <v>0</v>
      </c>
      <c r="M162">
        <f>INDEX(Val_min_Custo[],MATCH(Silo_Porto[[#This Row],[Variaveis Decisão Transporte Silo-Porto]],Val_min_Custo[Variável],0),2)</f>
        <v>0</v>
      </c>
      <c r="N162">
        <f>INDEX(ITERAC3[],MATCH(Silo_Porto[[#This Row],[Variaveis Decisão Transporte Silo-Porto]],ITERAC3[Variável],0),2)</f>
        <v>0</v>
      </c>
      <c r="O162">
        <f>INDEX(ITERAC6[],MATCH(Silo_Porto[[#This Row],[Variaveis Decisão Transporte Silo-Porto]],ITERAC6[Variável],0),2)</f>
        <v>0</v>
      </c>
      <c r="P162">
        <v>1.1200000000000001</v>
      </c>
      <c r="Q162">
        <v>1116.67</v>
      </c>
      <c r="R162" t="str">
        <f>Silo_Porto[[#This Row],[Estado Silo]]&amp;Silo_Porto[[#This Row],[Estado Porto]]</f>
        <v>MTSP</v>
      </c>
      <c r="S162" s="7">
        <f>Silo_Porto[[#This Row],[ICMS]]*Silo_Porto[[#This Row],[Coluna1]]</f>
        <v>1250.6704000000002</v>
      </c>
    </row>
    <row r="163" spans="1:19" x14ac:dyDescent="0.25">
      <c r="A163" t="s">
        <v>622</v>
      </c>
      <c r="B163" t="s">
        <v>1685</v>
      </c>
      <c r="C163" t="str">
        <f>INDEX(Produtor_Silo[],MATCH(Silo_Porto[[#This Row],[Localidade Silo]],Produtor_Silo[destino],0),3)</f>
        <v>NOVA MUTUM-MT</v>
      </c>
      <c r="D163">
        <v>12412541.9</v>
      </c>
      <c r="E163">
        <v>2</v>
      </c>
      <c r="F163" s="7">
        <v>1889.4839999999999</v>
      </c>
      <c r="G163" t="s">
        <v>705</v>
      </c>
      <c r="H163" s="10">
        <v>2.63E-4</v>
      </c>
      <c r="I163" s="10">
        <v>0.6</v>
      </c>
      <c r="J163" t="s">
        <v>737</v>
      </c>
      <c r="K163" t="s">
        <v>923</v>
      </c>
      <c r="L163">
        <f>INDEX(Val_Min_CO2[],MATCH(Silo_Porto[[#This Row],[Variaveis Decisão Transporte Silo-Porto]],Val_Min_CO2[Variável],0),2)</f>
        <v>0</v>
      </c>
      <c r="M163">
        <f>INDEX(Val_min_Custo[],MATCH(Silo_Porto[[#This Row],[Variaveis Decisão Transporte Silo-Porto]],Val_min_Custo[Variável],0),2)</f>
        <v>0</v>
      </c>
      <c r="N163">
        <f>INDEX(ITERAC3[],MATCH(Silo_Porto[[#This Row],[Variaveis Decisão Transporte Silo-Porto]],ITERAC3[Variável],0),2)</f>
        <v>0</v>
      </c>
      <c r="O163">
        <f>INDEX(ITERAC6[],MATCH(Silo_Porto[[#This Row],[Variaveis Decisão Transporte Silo-Porto]],ITERAC6[Variável],0),2)</f>
        <v>0</v>
      </c>
      <c r="P163">
        <v>1.1200000000000001</v>
      </c>
      <c r="Q163">
        <v>1116.67</v>
      </c>
      <c r="R163" t="str">
        <f>Silo_Porto[[#This Row],[Estado Silo]]&amp;Silo_Porto[[#This Row],[Estado Porto]]</f>
        <v>MTSP</v>
      </c>
      <c r="S163" s="7">
        <f>Silo_Porto[[#This Row],[ICMS]]*Silo_Porto[[#This Row],[Coluna1]]</f>
        <v>1250.6704000000002</v>
      </c>
    </row>
    <row r="164" spans="1:19" x14ac:dyDescent="0.25">
      <c r="A164" t="s">
        <v>623</v>
      </c>
      <c r="B164" t="s">
        <v>1685</v>
      </c>
      <c r="C164" t="str">
        <f>INDEX(Produtor_Silo[],MATCH(Silo_Porto[[#This Row],[Localidade Silo]],Produtor_Silo[destino],0),3)</f>
        <v>NOVA UBIRATÃ-MT</v>
      </c>
      <c r="D164">
        <v>12412541.9</v>
      </c>
      <c r="E164">
        <v>2</v>
      </c>
      <c r="F164" s="7">
        <v>1915.7639999999999</v>
      </c>
      <c r="G164" t="s">
        <v>705</v>
      </c>
      <c r="H164" s="10">
        <v>2.63E-4</v>
      </c>
      <c r="I164" s="10">
        <v>0.6</v>
      </c>
      <c r="J164" t="s">
        <v>737</v>
      </c>
      <c r="K164" t="s">
        <v>931</v>
      </c>
      <c r="L164">
        <f>INDEX(Val_Min_CO2[],MATCH(Silo_Porto[[#This Row],[Variaveis Decisão Transporte Silo-Porto]],Val_Min_CO2[Variável],0),2)</f>
        <v>0</v>
      </c>
      <c r="M164">
        <f>INDEX(Val_min_Custo[],MATCH(Silo_Porto[[#This Row],[Variaveis Decisão Transporte Silo-Porto]],Val_min_Custo[Variável],0),2)</f>
        <v>0</v>
      </c>
      <c r="N164">
        <f>INDEX(ITERAC3[],MATCH(Silo_Porto[[#This Row],[Variaveis Decisão Transporte Silo-Porto]],ITERAC3[Variável],0),2)</f>
        <v>0</v>
      </c>
      <c r="O164">
        <f>INDEX(ITERAC6[],MATCH(Silo_Porto[[#This Row],[Variaveis Decisão Transporte Silo-Porto]],ITERAC6[Variável],0),2)</f>
        <v>0</v>
      </c>
      <c r="P164">
        <v>1.1200000000000001</v>
      </c>
      <c r="Q164">
        <v>1116.67</v>
      </c>
      <c r="R164" t="str">
        <f>Silo_Porto[[#This Row],[Estado Silo]]&amp;Silo_Porto[[#This Row],[Estado Porto]]</f>
        <v>MTSP</v>
      </c>
      <c r="S164" s="7">
        <f>Silo_Porto[[#This Row],[ICMS]]*Silo_Porto[[#This Row],[Coluna1]]</f>
        <v>1250.6704000000002</v>
      </c>
    </row>
    <row r="165" spans="1:19" x14ac:dyDescent="0.25">
      <c r="A165" t="s">
        <v>624</v>
      </c>
      <c r="B165" t="s">
        <v>1685</v>
      </c>
      <c r="C165" t="str">
        <f>INDEX(Produtor_Silo[],MATCH(Silo_Porto[[#This Row],[Localidade Silo]],Produtor_Silo[destino],0),3)</f>
        <v>NOVA UBIRATÃ-MT</v>
      </c>
      <c r="D165">
        <v>12412541.9</v>
      </c>
      <c r="E165">
        <v>2</v>
      </c>
      <c r="F165" s="7">
        <v>1886.335</v>
      </c>
      <c r="G165" t="s">
        <v>705</v>
      </c>
      <c r="H165" s="10">
        <v>2.63E-4</v>
      </c>
      <c r="I165" s="10">
        <v>0.6</v>
      </c>
      <c r="J165" t="s">
        <v>737</v>
      </c>
      <c r="K165" t="s">
        <v>939</v>
      </c>
      <c r="L165">
        <f>INDEX(Val_Min_CO2[],MATCH(Silo_Porto[[#This Row],[Variaveis Decisão Transporte Silo-Porto]],Val_Min_CO2[Variável],0),2)</f>
        <v>0</v>
      </c>
      <c r="M165">
        <f>INDEX(Val_min_Custo[],MATCH(Silo_Porto[[#This Row],[Variaveis Decisão Transporte Silo-Porto]],Val_min_Custo[Variável],0),2)</f>
        <v>0</v>
      </c>
      <c r="N165">
        <f>INDEX(ITERAC3[],MATCH(Silo_Porto[[#This Row],[Variaveis Decisão Transporte Silo-Porto]],ITERAC3[Variável],0),2)</f>
        <v>0</v>
      </c>
      <c r="O165">
        <f>INDEX(ITERAC6[],MATCH(Silo_Porto[[#This Row],[Variaveis Decisão Transporte Silo-Porto]],ITERAC6[Variável],0),2)</f>
        <v>0</v>
      </c>
      <c r="P165">
        <v>1.1200000000000001</v>
      </c>
      <c r="Q165">
        <v>1116.67</v>
      </c>
      <c r="R165" t="str">
        <f>Silo_Porto[[#This Row],[Estado Silo]]&amp;Silo_Porto[[#This Row],[Estado Porto]]</f>
        <v>MTSP</v>
      </c>
      <c r="S165" s="7">
        <f>Silo_Porto[[#This Row],[ICMS]]*Silo_Porto[[#This Row],[Coluna1]]</f>
        <v>1250.6704000000002</v>
      </c>
    </row>
    <row r="166" spans="1:19" x14ac:dyDescent="0.25">
      <c r="A166" t="s">
        <v>625</v>
      </c>
      <c r="B166" t="s">
        <v>1685</v>
      </c>
      <c r="C166" t="str">
        <f>INDEX(Produtor_Silo[],MATCH(Silo_Porto[[#This Row],[Localidade Silo]],Produtor_Silo[destino],0),3)</f>
        <v>NOVA UBIRATÃ-MT</v>
      </c>
      <c r="D166">
        <v>12412541.9</v>
      </c>
      <c r="E166">
        <v>2</v>
      </c>
      <c r="F166" s="7">
        <v>1919.771</v>
      </c>
      <c r="G166" t="s">
        <v>705</v>
      </c>
      <c r="H166" s="10">
        <v>2.63E-4</v>
      </c>
      <c r="I166" s="10">
        <v>0.6</v>
      </c>
      <c r="J166" t="s">
        <v>737</v>
      </c>
      <c r="K166" t="s">
        <v>947</v>
      </c>
      <c r="L166">
        <f>INDEX(Val_Min_CO2[],MATCH(Silo_Porto[[#This Row],[Variaveis Decisão Transporte Silo-Porto]],Val_Min_CO2[Variável],0),2)</f>
        <v>0</v>
      </c>
      <c r="M166">
        <f>INDEX(Val_min_Custo[],MATCH(Silo_Porto[[#This Row],[Variaveis Decisão Transporte Silo-Porto]],Val_min_Custo[Variável],0),2)</f>
        <v>0</v>
      </c>
      <c r="N166">
        <f>INDEX(ITERAC3[],MATCH(Silo_Porto[[#This Row],[Variaveis Decisão Transporte Silo-Porto]],ITERAC3[Variável],0),2)</f>
        <v>0</v>
      </c>
      <c r="O166">
        <f>INDEX(ITERAC6[],MATCH(Silo_Porto[[#This Row],[Variaveis Decisão Transporte Silo-Porto]],ITERAC6[Variável],0),2)</f>
        <v>0</v>
      </c>
      <c r="P166">
        <v>1.1200000000000001</v>
      </c>
      <c r="Q166">
        <v>1116.67</v>
      </c>
      <c r="R166" t="str">
        <f>Silo_Porto[[#This Row],[Estado Silo]]&amp;Silo_Porto[[#This Row],[Estado Porto]]</f>
        <v>MTSP</v>
      </c>
      <c r="S166" s="7">
        <f>Silo_Porto[[#This Row],[ICMS]]*Silo_Porto[[#This Row],[Coluna1]]</f>
        <v>1250.6704000000002</v>
      </c>
    </row>
    <row r="167" spans="1:19" x14ac:dyDescent="0.25">
      <c r="A167" t="s">
        <v>641</v>
      </c>
      <c r="B167" t="s">
        <v>1685</v>
      </c>
      <c r="C167" t="str">
        <f>INDEX(Produtor_Silo[],MATCH(Silo_Porto[[#This Row],[Localidade Silo]],Produtor_Silo[destino],0),3)</f>
        <v>PATOS DE MINAS-MG</v>
      </c>
      <c r="D167">
        <v>12412541.9</v>
      </c>
      <c r="E167">
        <v>2</v>
      </c>
      <c r="F167" s="7">
        <v>767.30899999999997</v>
      </c>
      <c r="G167" t="s">
        <v>720</v>
      </c>
      <c r="H167" s="10">
        <v>2.63E-4</v>
      </c>
      <c r="I167" s="10">
        <v>0.6</v>
      </c>
      <c r="J167" t="s">
        <v>737</v>
      </c>
      <c r="K167" t="s">
        <v>955</v>
      </c>
      <c r="L167">
        <f>INDEX(Val_Min_CO2[],MATCH(Silo_Porto[[#This Row],[Variaveis Decisão Transporte Silo-Porto]],Val_Min_CO2[Variável],0),2)</f>
        <v>1013264</v>
      </c>
      <c r="M167">
        <f>INDEX(Val_min_Custo[],MATCH(Silo_Porto[[#This Row],[Variaveis Decisão Transporte Silo-Porto]],Val_min_Custo[Variável],0),2)</f>
        <v>0</v>
      </c>
      <c r="N167">
        <f>INDEX(ITERAC3[],MATCH(Silo_Porto[[#This Row],[Variaveis Decisão Transporte Silo-Porto]],ITERAC3[Variável],0),2)</f>
        <v>1013264</v>
      </c>
      <c r="O167">
        <f>INDEX(ITERAC6[],MATCH(Silo_Porto[[#This Row],[Variaveis Decisão Transporte Silo-Porto]],ITERAC6[Variável],0),2)</f>
        <v>1009540.2</v>
      </c>
      <c r="P167">
        <v>1.1200000000000001</v>
      </c>
      <c r="Q167">
        <v>1116.67</v>
      </c>
      <c r="R167" t="str">
        <f>Silo_Porto[[#This Row],[Estado Silo]]&amp;Silo_Porto[[#This Row],[Estado Porto]]</f>
        <v>MGSP</v>
      </c>
      <c r="S167" s="7">
        <f>Silo_Porto[[#This Row],[ICMS]]*Silo_Porto[[#This Row],[Coluna1]]</f>
        <v>1250.6704000000002</v>
      </c>
    </row>
    <row r="168" spans="1:19" x14ac:dyDescent="0.25">
      <c r="A168" t="s">
        <v>642</v>
      </c>
      <c r="B168" t="s">
        <v>1685</v>
      </c>
      <c r="C168" t="str">
        <f>INDEX(Produtor_Silo[],MATCH(Silo_Porto[[#This Row],[Localidade Silo]],Produtor_Silo[destino],0),3)</f>
        <v>PATOS DE MINAS-MG</v>
      </c>
      <c r="D168">
        <v>12412541.9</v>
      </c>
      <c r="E168">
        <v>2</v>
      </c>
      <c r="F168" s="7">
        <v>757.20299999999997</v>
      </c>
      <c r="G168" t="s">
        <v>720</v>
      </c>
      <c r="H168" s="10">
        <v>2.63E-4</v>
      </c>
      <c r="I168" s="10">
        <v>0.6</v>
      </c>
      <c r="J168" t="s">
        <v>737</v>
      </c>
      <c r="K168" t="s">
        <v>963</v>
      </c>
      <c r="L168">
        <f>INDEX(Val_Min_CO2[],MATCH(Silo_Porto[[#This Row],[Variaveis Decisão Transporte Silo-Porto]],Val_Min_CO2[Variável],0),2)</f>
        <v>930496</v>
      </c>
      <c r="M168">
        <f>INDEX(Val_min_Custo[],MATCH(Silo_Porto[[#This Row],[Variaveis Decisão Transporte Silo-Porto]],Val_min_Custo[Variável],0),2)</f>
        <v>0</v>
      </c>
      <c r="N168">
        <f>INDEX(ITERAC3[],MATCH(Silo_Porto[[#This Row],[Variaveis Decisão Transporte Silo-Porto]],ITERAC3[Variável],0),2)</f>
        <v>465248</v>
      </c>
      <c r="O168">
        <f>INDEX(ITERAC6[],MATCH(Silo_Porto[[#This Row],[Variaveis Decisão Transporte Silo-Porto]],ITERAC6[Variável],0),2)</f>
        <v>465248</v>
      </c>
      <c r="P168">
        <v>1.1200000000000001</v>
      </c>
      <c r="Q168">
        <v>1116.67</v>
      </c>
      <c r="R168" t="str">
        <f>Silo_Porto[[#This Row],[Estado Silo]]&amp;Silo_Porto[[#This Row],[Estado Porto]]</f>
        <v>MGSP</v>
      </c>
      <c r="S168" s="7">
        <f>Silo_Porto[[#This Row],[ICMS]]*Silo_Porto[[#This Row],[Coluna1]]</f>
        <v>1250.6704000000002</v>
      </c>
    </row>
    <row r="169" spans="1:19" x14ac:dyDescent="0.25">
      <c r="A169" t="s">
        <v>643</v>
      </c>
      <c r="B169" t="s">
        <v>1685</v>
      </c>
      <c r="C169" t="str">
        <f>INDEX(Produtor_Silo[],MATCH(Silo_Porto[[#This Row],[Localidade Silo]],Produtor_Silo[destino],0),3)</f>
        <v>PATOS DE MINAS-MG</v>
      </c>
      <c r="D169">
        <v>12412541.9</v>
      </c>
      <c r="E169">
        <v>2</v>
      </c>
      <c r="F169" s="7">
        <v>794.84699999999998</v>
      </c>
      <c r="G169" t="s">
        <v>720</v>
      </c>
      <c r="H169" s="10">
        <v>2.63E-4</v>
      </c>
      <c r="I169" s="10">
        <v>0.6</v>
      </c>
      <c r="J169" t="s">
        <v>737</v>
      </c>
      <c r="K169" t="s">
        <v>971</v>
      </c>
      <c r="L169">
        <f>INDEX(Val_Min_CO2[],MATCH(Silo_Porto[[#This Row],[Variaveis Decisão Transporte Silo-Porto]],Val_Min_CO2[Variável],0),2)</f>
        <v>0</v>
      </c>
      <c r="M169">
        <f>INDEX(Val_min_Custo[],MATCH(Silo_Porto[[#This Row],[Variaveis Decisão Transporte Silo-Porto]],Val_min_Custo[Variável],0),2)</f>
        <v>0</v>
      </c>
      <c r="N169">
        <f>INDEX(ITERAC3[],MATCH(Silo_Porto[[#This Row],[Variaveis Decisão Transporte Silo-Porto]],ITERAC3[Variável],0),2)</f>
        <v>0</v>
      </c>
      <c r="O169">
        <f>INDEX(ITERAC6[],MATCH(Silo_Porto[[#This Row],[Variaveis Decisão Transporte Silo-Porto]],ITERAC6[Variável],0),2)</f>
        <v>0</v>
      </c>
      <c r="P169">
        <v>1.1200000000000001</v>
      </c>
      <c r="Q169">
        <v>1116.67</v>
      </c>
      <c r="R169" t="str">
        <f>Silo_Porto[[#This Row],[Estado Silo]]&amp;Silo_Porto[[#This Row],[Estado Porto]]</f>
        <v>MGSP</v>
      </c>
      <c r="S169" s="7">
        <f>Silo_Porto[[#This Row],[ICMS]]*Silo_Porto[[#This Row],[Coluna1]]</f>
        <v>1250.6704000000002</v>
      </c>
    </row>
    <row r="170" spans="1:19" x14ac:dyDescent="0.25">
      <c r="A170" t="s">
        <v>632</v>
      </c>
      <c r="B170" t="s">
        <v>1685</v>
      </c>
      <c r="C170" t="str">
        <f>INDEX(Produtor_Silo[],MATCH(Silo_Porto[[#This Row],[Localidade Silo]],Produtor_Silo[destino],0),3)</f>
        <v>RIO VERDE-GO</v>
      </c>
      <c r="D170">
        <v>12412541.9</v>
      </c>
      <c r="E170">
        <v>2</v>
      </c>
      <c r="F170" s="7">
        <v>995.60199999999998</v>
      </c>
      <c r="G170" t="s">
        <v>718</v>
      </c>
      <c r="H170" s="10">
        <v>2.63E-4</v>
      </c>
      <c r="I170" s="10">
        <v>0.6</v>
      </c>
      <c r="J170" t="s">
        <v>737</v>
      </c>
      <c r="K170" t="s">
        <v>979</v>
      </c>
      <c r="L170">
        <f>INDEX(Val_Min_CO2[],MATCH(Silo_Porto[[#This Row],[Variaveis Decisão Transporte Silo-Porto]],Val_Min_CO2[Variável],0),2)</f>
        <v>0</v>
      </c>
      <c r="M170">
        <f>INDEX(Val_min_Custo[],MATCH(Silo_Porto[[#This Row],[Variaveis Decisão Transporte Silo-Porto]],Val_min_Custo[Variável],0),2)</f>
        <v>1229131</v>
      </c>
      <c r="N170">
        <f>INDEX(ITERAC3[],MATCH(Silo_Porto[[#This Row],[Variaveis Decisão Transporte Silo-Porto]],ITERAC3[Variável],0),2)</f>
        <v>1296687.5</v>
      </c>
      <c r="O170">
        <f>INDEX(ITERAC6[],MATCH(Silo_Porto[[#This Row],[Variaveis Decisão Transporte Silo-Porto]],ITERAC6[Variável],0),2)</f>
        <v>674520</v>
      </c>
      <c r="P170">
        <v>1.1200000000000001</v>
      </c>
      <c r="Q170">
        <v>1116.67</v>
      </c>
      <c r="R170" t="str">
        <f>Silo_Porto[[#This Row],[Estado Silo]]&amp;Silo_Porto[[#This Row],[Estado Porto]]</f>
        <v>GOSP</v>
      </c>
      <c r="S170" s="7">
        <f>Silo_Porto[[#This Row],[ICMS]]*Silo_Porto[[#This Row],[Coluna1]]</f>
        <v>1250.6704000000002</v>
      </c>
    </row>
    <row r="171" spans="1:19" x14ac:dyDescent="0.25">
      <c r="A171" t="s">
        <v>633</v>
      </c>
      <c r="B171" t="s">
        <v>1685</v>
      </c>
      <c r="C171" t="str">
        <f>INDEX(Produtor_Silo[],MATCH(Silo_Porto[[#This Row],[Localidade Silo]],Produtor_Silo[destino],0),3)</f>
        <v>RIO VERDE-GO</v>
      </c>
      <c r="D171">
        <v>12412541.9</v>
      </c>
      <c r="E171">
        <v>2</v>
      </c>
      <c r="F171" s="7">
        <v>995.09400000000005</v>
      </c>
      <c r="G171" t="s">
        <v>718</v>
      </c>
      <c r="H171" s="10">
        <v>2.63E-4</v>
      </c>
      <c r="I171" s="10">
        <v>0.6</v>
      </c>
      <c r="J171" t="s">
        <v>737</v>
      </c>
      <c r="K171" t="s">
        <v>987</v>
      </c>
      <c r="L171">
        <f>INDEX(Val_Min_CO2[],MATCH(Silo_Porto[[#This Row],[Variaveis Decisão Transporte Silo-Porto]],Val_Min_CO2[Variável],0),2)</f>
        <v>0</v>
      </c>
      <c r="M171">
        <f>INDEX(Val_min_Custo[],MATCH(Silo_Porto[[#This Row],[Variaveis Decisão Transporte Silo-Porto]],Val_min_Custo[Variável],0),2)</f>
        <v>0</v>
      </c>
      <c r="N171">
        <f>INDEX(ITERAC3[],MATCH(Silo_Porto[[#This Row],[Variaveis Decisão Transporte Silo-Porto]],ITERAC3[Variável],0),2)</f>
        <v>0</v>
      </c>
      <c r="O171">
        <f>INDEX(ITERAC6[],MATCH(Silo_Porto[[#This Row],[Variaveis Decisão Transporte Silo-Porto]],ITERAC6[Variável],0),2)</f>
        <v>0</v>
      </c>
      <c r="P171">
        <v>1.1200000000000001</v>
      </c>
      <c r="Q171">
        <v>1116.67</v>
      </c>
      <c r="R171" t="str">
        <f>Silo_Porto[[#This Row],[Estado Silo]]&amp;Silo_Porto[[#This Row],[Estado Porto]]</f>
        <v>GOSP</v>
      </c>
      <c r="S171" s="7">
        <f>Silo_Porto[[#This Row],[ICMS]]*Silo_Porto[[#This Row],[Coluna1]]</f>
        <v>1250.6704000000002</v>
      </c>
    </row>
    <row r="172" spans="1:19" x14ac:dyDescent="0.25">
      <c r="A172" t="s">
        <v>634</v>
      </c>
      <c r="B172" t="s">
        <v>1685</v>
      </c>
      <c r="C172" t="str">
        <f>INDEX(Produtor_Silo[],MATCH(Silo_Porto[[#This Row],[Localidade Silo]],Produtor_Silo[destino],0),3)</f>
        <v>RIO VERDE-GO</v>
      </c>
      <c r="D172">
        <v>12412541.9</v>
      </c>
      <c r="E172">
        <v>2</v>
      </c>
      <c r="F172" s="7">
        <v>1076.393</v>
      </c>
      <c r="G172" t="s">
        <v>718</v>
      </c>
      <c r="H172" s="10">
        <v>2.63E-4</v>
      </c>
      <c r="I172" s="10">
        <v>0.6</v>
      </c>
      <c r="J172" t="s">
        <v>737</v>
      </c>
      <c r="K172" t="s">
        <v>995</v>
      </c>
      <c r="L172">
        <f>INDEX(Val_Min_CO2[],MATCH(Silo_Porto[[#This Row],[Variaveis Decisão Transporte Silo-Porto]],Val_Min_CO2[Variável],0),2)</f>
        <v>0</v>
      </c>
      <c r="M172">
        <f>INDEX(Val_min_Custo[],MATCH(Silo_Porto[[#This Row],[Variaveis Decisão Transporte Silo-Porto]],Val_min_Custo[Variável],0),2)</f>
        <v>0</v>
      </c>
      <c r="N172">
        <f>INDEX(ITERAC3[],MATCH(Silo_Porto[[#This Row],[Variaveis Decisão Transporte Silo-Porto]],ITERAC3[Variável],0),2)</f>
        <v>0</v>
      </c>
      <c r="O172">
        <f>INDEX(ITERAC6[],MATCH(Silo_Porto[[#This Row],[Variaveis Decisão Transporte Silo-Porto]],ITERAC6[Variável],0),2)</f>
        <v>0</v>
      </c>
      <c r="P172">
        <v>1.1200000000000001</v>
      </c>
      <c r="Q172">
        <v>1116.67</v>
      </c>
      <c r="R172" t="str">
        <f>Silo_Porto[[#This Row],[Estado Silo]]&amp;Silo_Porto[[#This Row],[Estado Porto]]</f>
        <v>GOSP</v>
      </c>
      <c r="S172" s="7">
        <f>Silo_Porto[[#This Row],[ICMS]]*Silo_Porto[[#This Row],[Coluna1]]</f>
        <v>1250.6704000000002</v>
      </c>
    </row>
    <row r="173" spans="1:19" x14ac:dyDescent="0.25">
      <c r="A173" t="s">
        <v>626</v>
      </c>
      <c r="B173" t="s">
        <v>1685</v>
      </c>
      <c r="C173" t="str">
        <f>INDEX(Produtor_Silo[],MATCH(Silo_Porto[[#This Row],[Localidade Silo]],Produtor_Silo[destino],0),3)</f>
        <v>SORRISO-MT</v>
      </c>
      <c r="D173">
        <v>12412541.9</v>
      </c>
      <c r="E173">
        <v>2</v>
      </c>
      <c r="F173" s="7">
        <v>2006.501</v>
      </c>
      <c r="G173" t="s">
        <v>705</v>
      </c>
      <c r="H173" s="10">
        <v>2.63E-4</v>
      </c>
      <c r="I173" s="10">
        <v>0.6</v>
      </c>
      <c r="J173" t="s">
        <v>737</v>
      </c>
      <c r="K173" t="s">
        <v>1003</v>
      </c>
      <c r="L173">
        <f>INDEX(Val_Min_CO2[],MATCH(Silo_Porto[[#This Row],[Variaveis Decisão Transporte Silo-Porto]],Val_Min_CO2[Variável],0),2)</f>
        <v>0</v>
      </c>
      <c r="M173">
        <f>INDEX(Val_min_Custo[],MATCH(Silo_Porto[[#This Row],[Variaveis Decisão Transporte Silo-Porto]],Val_min_Custo[Variável],0),2)</f>
        <v>0</v>
      </c>
      <c r="N173">
        <f>INDEX(ITERAC3[],MATCH(Silo_Porto[[#This Row],[Variaveis Decisão Transporte Silo-Porto]],ITERAC3[Variável],0),2)</f>
        <v>0</v>
      </c>
      <c r="O173">
        <f>INDEX(ITERAC6[],MATCH(Silo_Porto[[#This Row],[Variaveis Decisão Transporte Silo-Porto]],ITERAC6[Variável],0),2)</f>
        <v>0</v>
      </c>
      <c r="P173">
        <v>1.1200000000000001</v>
      </c>
      <c r="Q173">
        <v>1116.67</v>
      </c>
      <c r="R173" t="str">
        <f>Silo_Porto[[#This Row],[Estado Silo]]&amp;Silo_Porto[[#This Row],[Estado Porto]]</f>
        <v>MTSP</v>
      </c>
      <c r="S173" s="7">
        <f>Silo_Porto[[#This Row],[ICMS]]*Silo_Porto[[#This Row],[Coluna1]]</f>
        <v>1250.6704000000002</v>
      </c>
    </row>
    <row r="174" spans="1:19" x14ac:dyDescent="0.25">
      <c r="A174" t="s">
        <v>627</v>
      </c>
      <c r="B174" t="s">
        <v>1685</v>
      </c>
      <c r="C174" t="str">
        <f>INDEX(Produtor_Silo[],MATCH(Silo_Porto[[#This Row],[Localidade Silo]],Produtor_Silo[destino],0),3)</f>
        <v>SORRISO-MT</v>
      </c>
      <c r="D174">
        <v>12412541.9</v>
      </c>
      <c r="E174">
        <v>2</v>
      </c>
      <c r="F174" s="7">
        <v>1978.0419999999999</v>
      </c>
      <c r="G174" t="s">
        <v>705</v>
      </c>
      <c r="H174" s="10">
        <v>2.63E-4</v>
      </c>
      <c r="I174" s="10">
        <v>0.6</v>
      </c>
      <c r="J174" t="s">
        <v>737</v>
      </c>
      <c r="K174" t="s">
        <v>1011</v>
      </c>
      <c r="L174">
        <f>INDEX(Val_Min_CO2[],MATCH(Silo_Porto[[#This Row],[Variaveis Decisão Transporte Silo-Porto]],Val_Min_CO2[Variável],0),2)</f>
        <v>0</v>
      </c>
      <c r="M174">
        <f>INDEX(Val_min_Custo[],MATCH(Silo_Porto[[#This Row],[Variaveis Decisão Transporte Silo-Porto]],Val_min_Custo[Variável],0),2)</f>
        <v>0</v>
      </c>
      <c r="N174">
        <f>INDEX(ITERAC3[],MATCH(Silo_Porto[[#This Row],[Variaveis Decisão Transporte Silo-Porto]],ITERAC3[Variável],0),2)</f>
        <v>0</v>
      </c>
      <c r="O174">
        <f>INDEX(ITERAC6[],MATCH(Silo_Porto[[#This Row],[Variaveis Decisão Transporte Silo-Porto]],ITERAC6[Variável],0),2)</f>
        <v>0</v>
      </c>
      <c r="P174">
        <v>1.1200000000000001</v>
      </c>
      <c r="Q174">
        <v>1116.67</v>
      </c>
      <c r="R174" t="str">
        <f>Silo_Porto[[#This Row],[Estado Silo]]&amp;Silo_Porto[[#This Row],[Estado Porto]]</f>
        <v>MTSP</v>
      </c>
      <c r="S174" s="7">
        <f>Silo_Porto[[#This Row],[ICMS]]*Silo_Porto[[#This Row],[Coluna1]]</f>
        <v>1250.6704000000002</v>
      </c>
    </row>
    <row r="175" spans="1:19" x14ac:dyDescent="0.25">
      <c r="A175" t="s">
        <v>628</v>
      </c>
      <c r="B175" t="s">
        <v>1685</v>
      </c>
      <c r="C175" t="str">
        <f>INDEX(Produtor_Silo[],MATCH(Silo_Porto[[#This Row],[Localidade Silo]],Produtor_Silo[destino],0),3)</f>
        <v>SORRISO-MT</v>
      </c>
      <c r="D175">
        <v>12412541.9</v>
      </c>
      <c r="E175">
        <v>2</v>
      </c>
      <c r="F175" s="7">
        <v>2008.1869999999999</v>
      </c>
      <c r="G175" t="s">
        <v>705</v>
      </c>
      <c r="H175" s="10">
        <v>2.63E-4</v>
      </c>
      <c r="I175" s="10">
        <v>0.6</v>
      </c>
      <c r="J175" t="s">
        <v>737</v>
      </c>
      <c r="K175" t="s">
        <v>1019</v>
      </c>
      <c r="L175">
        <f>INDEX(Val_Min_CO2[],MATCH(Silo_Porto[[#This Row],[Variaveis Decisão Transporte Silo-Porto]],Val_Min_CO2[Variável],0),2)</f>
        <v>0</v>
      </c>
      <c r="M175">
        <f>INDEX(Val_min_Custo[],MATCH(Silo_Porto[[#This Row],[Variaveis Decisão Transporte Silo-Porto]],Val_min_Custo[Variável],0),2)</f>
        <v>0</v>
      </c>
      <c r="N175">
        <f>INDEX(ITERAC3[],MATCH(Silo_Porto[[#This Row],[Variaveis Decisão Transporte Silo-Porto]],ITERAC3[Variável],0),2)</f>
        <v>0</v>
      </c>
      <c r="O175">
        <f>INDEX(ITERAC6[],MATCH(Silo_Porto[[#This Row],[Variaveis Decisão Transporte Silo-Porto]],ITERAC6[Variável],0),2)</f>
        <v>0</v>
      </c>
      <c r="P175">
        <v>1.1200000000000001</v>
      </c>
      <c r="Q175">
        <v>1116.67</v>
      </c>
      <c r="R175" t="str">
        <f>Silo_Porto[[#This Row],[Estado Silo]]&amp;Silo_Porto[[#This Row],[Estado Porto]]</f>
        <v>MTSP</v>
      </c>
      <c r="S175" s="7">
        <f>Silo_Porto[[#This Row],[ICMS]]*Silo_Porto[[#This Row],[Coluna1]]</f>
        <v>1250.6704000000002</v>
      </c>
    </row>
    <row r="176" spans="1:19" x14ac:dyDescent="0.25">
      <c r="A176" t="s">
        <v>650</v>
      </c>
      <c r="B176" t="s">
        <v>1685</v>
      </c>
      <c r="C176" t="str">
        <f>INDEX(Produtor_Silo[],MATCH(Silo_Porto[[#This Row],[Localidade Silo]],Produtor_Silo[destino],0),3)</f>
        <v>TOLEDO-PR</v>
      </c>
      <c r="D176">
        <v>12412541.9</v>
      </c>
      <c r="E176">
        <v>2</v>
      </c>
      <c r="F176" s="7">
        <v>1012.123</v>
      </c>
      <c r="G176" t="s">
        <v>712</v>
      </c>
      <c r="H176" s="10">
        <v>2.05E-4</v>
      </c>
      <c r="I176" s="10">
        <v>1</v>
      </c>
      <c r="J176" t="s">
        <v>737</v>
      </c>
      <c r="K176" t="s">
        <v>1027</v>
      </c>
      <c r="L176">
        <f>INDEX(Val_Min_CO2[],MATCH(Silo_Porto[[#This Row],[Variaveis Decisão Transporte Silo-Porto]],Val_Min_CO2[Variável],0),2)</f>
        <v>0</v>
      </c>
      <c r="M176">
        <f>INDEX(Val_min_Custo[],MATCH(Silo_Porto[[#This Row],[Variaveis Decisão Transporte Silo-Porto]],Val_min_Custo[Variável],0),2)</f>
        <v>0</v>
      </c>
      <c r="N176">
        <f>INDEX(ITERAC3[],MATCH(Silo_Porto[[#This Row],[Variaveis Decisão Transporte Silo-Porto]],ITERAC3[Variável],0),2)</f>
        <v>0</v>
      </c>
      <c r="O176">
        <f>INDEX(ITERAC6[],MATCH(Silo_Porto[[#This Row],[Variaveis Decisão Transporte Silo-Porto]],ITERAC6[Variável],0),2)</f>
        <v>125005.6</v>
      </c>
      <c r="P176">
        <v>1.1200000000000001</v>
      </c>
      <c r="Q176">
        <v>1116.67</v>
      </c>
      <c r="R176" t="str">
        <f>Silo_Porto[[#This Row],[Estado Silo]]&amp;Silo_Porto[[#This Row],[Estado Porto]]</f>
        <v>PRSP</v>
      </c>
      <c r="S176" s="7">
        <f>Silo_Porto[[#This Row],[ICMS]]*Silo_Porto[[#This Row],[Coluna1]]</f>
        <v>1250.6704000000002</v>
      </c>
    </row>
    <row r="177" spans="1:19" x14ac:dyDescent="0.25">
      <c r="A177" t="s">
        <v>651</v>
      </c>
      <c r="B177" t="s">
        <v>1685</v>
      </c>
      <c r="C177" t="str">
        <f>INDEX(Produtor_Silo[],MATCH(Silo_Porto[[#This Row],[Localidade Silo]],Produtor_Silo[destino],0),3)</f>
        <v>TOLEDO-PR</v>
      </c>
      <c r="D177">
        <v>12412541.9</v>
      </c>
      <c r="E177">
        <v>2</v>
      </c>
      <c r="F177" s="7">
        <v>1003.509</v>
      </c>
      <c r="G177" t="s">
        <v>712</v>
      </c>
      <c r="H177" s="10">
        <v>2.05E-4</v>
      </c>
      <c r="I177" s="10">
        <v>1</v>
      </c>
      <c r="J177" t="s">
        <v>737</v>
      </c>
      <c r="K177" t="s">
        <v>1035</v>
      </c>
      <c r="L177">
        <f>INDEX(Val_Min_CO2[],MATCH(Silo_Porto[[#This Row],[Variaveis Decisão Transporte Silo-Porto]],Val_Min_CO2[Variável],0),2)</f>
        <v>0</v>
      </c>
      <c r="M177">
        <f>INDEX(Val_min_Custo[],MATCH(Silo_Porto[[#This Row],[Variaveis Decisão Transporte Silo-Porto]],Val_min_Custo[Variável],0),2)</f>
        <v>0</v>
      </c>
      <c r="N177">
        <f>INDEX(ITERAC3[],MATCH(Silo_Porto[[#This Row],[Variaveis Decisão Transporte Silo-Porto]],ITERAC3[Variável],0),2)</f>
        <v>0</v>
      </c>
      <c r="O177">
        <f>INDEX(ITERAC6[],MATCH(Silo_Porto[[#This Row],[Variaveis Decisão Transporte Silo-Porto]],ITERAC6[Variável],0),2)</f>
        <v>931804.5</v>
      </c>
      <c r="P177">
        <v>1.1200000000000001</v>
      </c>
      <c r="Q177">
        <v>1116.67</v>
      </c>
      <c r="R177" t="str">
        <f>Silo_Porto[[#This Row],[Estado Silo]]&amp;Silo_Porto[[#This Row],[Estado Porto]]</f>
        <v>PRSP</v>
      </c>
      <c r="S177" s="7">
        <f>Silo_Porto[[#This Row],[ICMS]]*Silo_Porto[[#This Row],[Coluna1]]</f>
        <v>1250.6704000000002</v>
      </c>
    </row>
    <row r="178" spans="1:19" x14ac:dyDescent="0.25">
      <c r="A178" t="s">
        <v>652</v>
      </c>
      <c r="B178" t="s">
        <v>1685</v>
      </c>
      <c r="C178" t="str">
        <f>INDEX(Produtor_Silo[],MATCH(Silo_Porto[[#This Row],[Localidade Silo]],Produtor_Silo[destino],0),3)</f>
        <v>TOLEDO-PR</v>
      </c>
      <c r="D178">
        <v>12412541.9</v>
      </c>
      <c r="E178">
        <v>2</v>
      </c>
      <c r="F178" s="7">
        <v>1012.4690000000001</v>
      </c>
      <c r="G178" t="s">
        <v>712</v>
      </c>
      <c r="H178" s="10">
        <v>2.05E-4</v>
      </c>
      <c r="I178" s="10">
        <v>1</v>
      </c>
      <c r="J178" t="s">
        <v>737</v>
      </c>
      <c r="K178" t="s">
        <v>1043</v>
      </c>
      <c r="L178">
        <f>INDEX(Val_Min_CO2[],MATCH(Silo_Porto[[#This Row],[Variaveis Decisão Transporte Silo-Porto]],Val_Min_CO2[Variável],0),2)</f>
        <v>0</v>
      </c>
      <c r="M178">
        <f>INDEX(Val_min_Custo[],MATCH(Silo_Porto[[#This Row],[Variaveis Decisão Transporte Silo-Porto]],Val_min_Custo[Variável],0),2)</f>
        <v>0</v>
      </c>
      <c r="N178">
        <f>INDEX(ITERAC3[],MATCH(Silo_Porto[[#This Row],[Variaveis Decisão Transporte Silo-Porto]],ITERAC3[Variável],0),2)</f>
        <v>0</v>
      </c>
      <c r="O178">
        <f>INDEX(ITERAC6[],MATCH(Silo_Porto[[#This Row],[Variaveis Decisão Transporte Silo-Porto]],ITERAC6[Variável],0),2)</f>
        <v>0</v>
      </c>
      <c r="P178">
        <v>1.1200000000000001</v>
      </c>
      <c r="Q178">
        <v>1116.67</v>
      </c>
      <c r="R178" t="str">
        <f>Silo_Porto[[#This Row],[Estado Silo]]&amp;Silo_Porto[[#This Row],[Estado Porto]]</f>
        <v>PRSP</v>
      </c>
      <c r="S178" s="7">
        <f>Silo_Porto[[#This Row],[ICMS]]*Silo_Porto[[#This Row],[Coluna1]]</f>
        <v>1250.6704000000002</v>
      </c>
    </row>
    <row r="179" spans="1:19" x14ac:dyDescent="0.25">
      <c r="A179" t="s">
        <v>644</v>
      </c>
      <c r="B179" t="s">
        <v>1685</v>
      </c>
      <c r="C179" t="str">
        <f>INDEX(Produtor_Silo[],MATCH(Silo_Porto[[#This Row],[Localidade Silo]],Produtor_Silo[destino],0),3)</f>
        <v>UBERLÂNDIA-MG</v>
      </c>
      <c r="D179">
        <v>12412541.9</v>
      </c>
      <c r="E179">
        <v>2</v>
      </c>
      <c r="F179" s="7">
        <v>672.48</v>
      </c>
      <c r="G179" t="s">
        <v>720</v>
      </c>
      <c r="H179" s="10">
        <v>2.63E-4</v>
      </c>
      <c r="I179" s="10">
        <v>0.6</v>
      </c>
      <c r="J179" t="s">
        <v>737</v>
      </c>
      <c r="K179" t="s">
        <v>1051</v>
      </c>
      <c r="L179">
        <f>INDEX(Val_Min_CO2[],MATCH(Silo_Porto[[#This Row],[Variaveis Decisão Transporte Silo-Porto]],Val_Min_CO2[Variável],0),2)</f>
        <v>2591232</v>
      </c>
      <c r="M179">
        <f>INDEX(Val_min_Custo[],MATCH(Silo_Porto[[#This Row],[Variaveis Decisão Transporte Silo-Porto]],Val_min_Custo[Variável],0),2)</f>
        <v>925995.9</v>
      </c>
      <c r="N179">
        <f>INDEX(ITERAC3[],MATCH(Silo_Porto[[#This Row],[Variaveis Decisão Transporte Silo-Porto]],ITERAC3[Variável],0),2)</f>
        <v>2591232</v>
      </c>
      <c r="O179">
        <f>INDEX(ITERAC6[],MATCH(Silo_Porto[[#This Row],[Variaveis Decisão Transporte Silo-Porto]],ITERAC6[Variável],0),2)</f>
        <v>2591232</v>
      </c>
      <c r="P179">
        <v>1.1200000000000001</v>
      </c>
      <c r="Q179">
        <v>1116.67</v>
      </c>
      <c r="R179" t="str">
        <f>Silo_Porto[[#This Row],[Estado Silo]]&amp;Silo_Porto[[#This Row],[Estado Porto]]</f>
        <v>MGSP</v>
      </c>
      <c r="S179" s="7">
        <f>Silo_Porto[[#This Row],[ICMS]]*Silo_Porto[[#This Row],[Coluna1]]</f>
        <v>1250.6704000000002</v>
      </c>
    </row>
    <row r="180" spans="1:19" x14ac:dyDescent="0.25">
      <c r="A180" t="s">
        <v>645</v>
      </c>
      <c r="B180" t="s">
        <v>1685</v>
      </c>
      <c r="C180" t="str">
        <f>INDEX(Produtor_Silo[],MATCH(Silo_Porto[[#This Row],[Localidade Silo]],Produtor_Silo[destino],0),3)</f>
        <v>UBERLÂNDIA-MG</v>
      </c>
      <c r="D180">
        <v>12412541.9</v>
      </c>
      <c r="E180">
        <v>2</v>
      </c>
      <c r="F180" s="7">
        <v>672.08699999999999</v>
      </c>
      <c r="G180" t="s">
        <v>720</v>
      </c>
      <c r="H180" s="10">
        <v>2.63E-4</v>
      </c>
      <c r="I180" s="10">
        <v>0.6</v>
      </c>
      <c r="J180" t="s">
        <v>737</v>
      </c>
      <c r="K180" t="s">
        <v>1059</v>
      </c>
      <c r="L180">
        <f>INDEX(Val_Min_CO2[],MATCH(Silo_Porto[[#This Row],[Variaveis Decisão Transporte Silo-Porto]],Val_Min_CO2[Variável],0),2)</f>
        <v>1302769.7</v>
      </c>
      <c r="M180">
        <f>INDEX(Val_min_Custo[],MATCH(Silo_Porto[[#This Row],[Variaveis Decisão Transporte Silo-Porto]],Val_min_Custo[Variável],0),2)</f>
        <v>701568</v>
      </c>
      <c r="N180">
        <f>INDEX(ITERAC3[],MATCH(Silo_Porto[[#This Row],[Variaveis Decisão Transporte Silo-Porto]],ITERAC3[Variável],0),2)</f>
        <v>701568</v>
      </c>
      <c r="O180">
        <f>INDEX(ITERAC6[],MATCH(Silo_Porto[[#This Row],[Variaveis Decisão Transporte Silo-Porto]],ITERAC6[Variável],0),2)</f>
        <v>701568</v>
      </c>
      <c r="P180">
        <v>1.1200000000000001</v>
      </c>
      <c r="Q180">
        <v>1116.67</v>
      </c>
      <c r="R180" t="str">
        <f>Silo_Porto[[#This Row],[Estado Silo]]&amp;Silo_Porto[[#This Row],[Estado Porto]]</f>
        <v>MGSP</v>
      </c>
      <c r="S180" s="7">
        <f>Silo_Porto[[#This Row],[ICMS]]*Silo_Porto[[#This Row],[Coluna1]]</f>
        <v>1250.6704000000002</v>
      </c>
    </row>
    <row r="181" spans="1:19" x14ac:dyDescent="0.25">
      <c r="A181" t="s">
        <v>646</v>
      </c>
      <c r="B181" t="s">
        <v>1685</v>
      </c>
      <c r="C181" t="str">
        <f>INDEX(Produtor_Silo[],MATCH(Silo_Porto[[#This Row],[Localidade Silo]],Produtor_Silo[destino],0),3)</f>
        <v>UBERLÂNDIA-MG</v>
      </c>
      <c r="D181">
        <v>12412541.9</v>
      </c>
      <c r="E181">
        <v>2</v>
      </c>
      <c r="F181" s="7">
        <v>671.327</v>
      </c>
      <c r="G181" t="s">
        <v>720</v>
      </c>
      <c r="H181" s="10">
        <v>2.63E-4</v>
      </c>
      <c r="I181" s="10">
        <v>0.6</v>
      </c>
      <c r="J181" t="s">
        <v>737</v>
      </c>
      <c r="K181" t="s">
        <v>1067</v>
      </c>
      <c r="L181">
        <f>INDEX(Val_Min_CO2[],MATCH(Silo_Porto[[#This Row],[Variaveis Decisão Transporte Silo-Porto]],Val_Min_CO2[Variável],0),2)</f>
        <v>0</v>
      </c>
      <c r="M181">
        <f>INDEX(Val_min_Custo[],MATCH(Silo_Porto[[#This Row],[Variaveis Decisão Transporte Silo-Porto]],Val_min_Custo[Variável],0),2)</f>
        <v>0</v>
      </c>
      <c r="N181">
        <f>INDEX(ITERAC3[],MATCH(Silo_Porto[[#This Row],[Variaveis Decisão Transporte Silo-Porto]],ITERAC3[Variável],0),2)</f>
        <v>0</v>
      </c>
      <c r="O181">
        <f>INDEX(ITERAC6[],MATCH(Silo_Porto[[#This Row],[Variaveis Decisão Transporte Silo-Porto]],ITERAC6[Variável],0),2)</f>
        <v>0</v>
      </c>
      <c r="P181">
        <v>1.1200000000000001</v>
      </c>
      <c r="Q181">
        <v>1116.67</v>
      </c>
      <c r="R181" t="str">
        <f>Silo_Porto[[#This Row],[Estado Silo]]&amp;Silo_Porto[[#This Row],[Estado Porto]]</f>
        <v>MGSP</v>
      </c>
      <c r="S181" s="7">
        <f>Silo_Porto[[#This Row],[ICMS]]*Silo_Porto[[#This Row],[Coluna1]]</f>
        <v>1250.6704000000002</v>
      </c>
    </row>
    <row r="182" spans="1:19" x14ac:dyDescent="0.25">
      <c r="A182" t="s">
        <v>617</v>
      </c>
      <c r="B182" t="s">
        <v>1686</v>
      </c>
      <c r="C182" t="str">
        <f>INDEX(Produtor_Silo[],MATCH(Silo_Porto[[#This Row],[Localidade Silo]],Produtor_Silo[destino],0),3)</f>
        <v>CAMPO NOVO DO PARECIS-MT</v>
      </c>
      <c r="D182">
        <v>1110912</v>
      </c>
      <c r="E182">
        <v>2</v>
      </c>
      <c r="F182" s="7">
        <v>2164.239</v>
      </c>
      <c r="G182" t="s">
        <v>705</v>
      </c>
      <c r="H182" s="10">
        <v>2.63E-4</v>
      </c>
      <c r="I182" s="10">
        <v>0.6</v>
      </c>
      <c r="J182" t="s">
        <v>1657</v>
      </c>
      <c r="K182" t="s">
        <v>789</v>
      </c>
      <c r="L182">
        <f>INDEX(Val_Min_CO2[],MATCH(Silo_Porto[[#This Row],[Variaveis Decisão Transporte Silo-Porto]],Val_Min_CO2[Variável],0),2)</f>
        <v>0</v>
      </c>
      <c r="M182">
        <f>INDEX(Val_min_Custo[],MATCH(Silo_Porto[[#This Row],[Variaveis Decisão Transporte Silo-Porto]],Val_min_Custo[Variável],0),2)</f>
        <v>0</v>
      </c>
      <c r="N182">
        <f>INDEX(ITERAC3[],MATCH(Silo_Porto[[#This Row],[Variaveis Decisão Transporte Silo-Porto]],ITERAC3[Variável],0),2)</f>
        <v>0</v>
      </c>
      <c r="O182">
        <f>INDEX(ITERAC6[],MATCH(Silo_Porto[[#This Row],[Variaveis Decisão Transporte Silo-Porto]],ITERAC6[Variável],0),2)</f>
        <v>0</v>
      </c>
      <c r="P182">
        <v>1.1200000000000001</v>
      </c>
      <c r="Q182">
        <v>1116.67</v>
      </c>
      <c r="R182" t="str">
        <f>Silo_Porto[[#This Row],[Estado Silo]]&amp;Silo_Porto[[#This Row],[Estado Porto]]</f>
        <v>MTSC</v>
      </c>
      <c r="S182" s="7">
        <f>Silo_Porto[[#This Row],[ICMS]]*Silo_Porto[[#This Row],[Coluna1]]</f>
        <v>1250.6704000000002</v>
      </c>
    </row>
    <row r="183" spans="1:19" x14ac:dyDescent="0.25">
      <c r="A183" t="s">
        <v>618</v>
      </c>
      <c r="B183" t="s">
        <v>1686</v>
      </c>
      <c r="C183" t="str">
        <f>INDEX(Produtor_Silo[],MATCH(Silo_Porto[[#This Row],[Localidade Silo]],Produtor_Silo[destino],0),3)</f>
        <v>CAMPO NOVO DO PARECIS-MT</v>
      </c>
      <c r="D183">
        <v>1110912</v>
      </c>
      <c r="E183">
        <v>2</v>
      </c>
      <c r="F183" s="7">
        <v>2238.7919999999999</v>
      </c>
      <c r="G183" t="s">
        <v>705</v>
      </c>
      <c r="H183" s="10">
        <v>2.63E-4</v>
      </c>
      <c r="I183" s="10">
        <v>0.6</v>
      </c>
      <c r="J183" t="s">
        <v>1657</v>
      </c>
      <c r="K183" t="s">
        <v>797</v>
      </c>
      <c r="L183">
        <f>INDEX(Val_Min_CO2[],MATCH(Silo_Porto[[#This Row],[Variaveis Decisão Transporte Silo-Porto]],Val_Min_CO2[Variável],0),2)</f>
        <v>0</v>
      </c>
      <c r="M183">
        <f>INDEX(Val_min_Custo[],MATCH(Silo_Porto[[#This Row],[Variaveis Decisão Transporte Silo-Porto]],Val_min_Custo[Variável],0),2)</f>
        <v>0</v>
      </c>
      <c r="N183">
        <f>INDEX(ITERAC3[],MATCH(Silo_Porto[[#This Row],[Variaveis Decisão Transporte Silo-Porto]],ITERAC3[Variável],0),2)</f>
        <v>0</v>
      </c>
      <c r="O183">
        <f>INDEX(ITERAC6[],MATCH(Silo_Porto[[#This Row],[Variaveis Decisão Transporte Silo-Porto]],ITERAC6[Variável],0),2)</f>
        <v>0</v>
      </c>
      <c r="P183">
        <v>1.1200000000000001</v>
      </c>
      <c r="Q183">
        <v>1116.67</v>
      </c>
      <c r="R183" t="str">
        <f>Silo_Porto[[#This Row],[Estado Silo]]&amp;Silo_Porto[[#This Row],[Estado Porto]]</f>
        <v>MTSC</v>
      </c>
      <c r="S183" s="7">
        <f>Silo_Porto[[#This Row],[ICMS]]*Silo_Porto[[#This Row],[Coluna1]]</f>
        <v>1250.6704000000002</v>
      </c>
    </row>
    <row r="184" spans="1:19" x14ac:dyDescent="0.25">
      <c r="A184" t="s">
        <v>619</v>
      </c>
      <c r="B184" t="s">
        <v>1686</v>
      </c>
      <c r="C184" t="str">
        <f>INDEX(Produtor_Silo[],MATCH(Silo_Porto[[#This Row],[Localidade Silo]],Produtor_Silo[destino],0),3)</f>
        <v>CAMPO NOVO DO PARECIS-MT</v>
      </c>
      <c r="D184">
        <v>1110912</v>
      </c>
      <c r="E184">
        <v>2</v>
      </c>
      <c r="F184" s="7">
        <v>2164.06</v>
      </c>
      <c r="G184" t="s">
        <v>705</v>
      </c>
      <c r="H184" s="10">
        <v>2.63E-4</v>
      </c>
      <c r="I184" s="10">
        <v>0.6</v>
      </c>
      <c r="J184" t="s">
        <v>1657</v>
      </c>
      <c r="K184" t="s">
        <v>805</v>
      </c>
      <c r="L184">
        <f>INDEX(Val_Min_CO2[],MATCH(Silo_Porto[[#This Row],[Variaveis Decisão Transporte Silo-Porto]],Val_Min_CO2[Variável],0),2)</f>
        <v>0</v>
      </c>
      <c r="M184">
        <f>INDEX(Val_min_Custo[],MATCH(Silo_Porto[[#This Row],[Variaveis Decisão Transporte Silo-Porto]],Val_min_Custo[Variável],0),2)</f>
        <v>0</v>
      </c>
      <c r="N184">
        <f>INDEX(ITERAC3[],MATCH(Silo_Porto[[#This Row],[Variaveis Decisão Transporte Silo-Porto]],ITERAC3[Variável],0),2)</f>
        <v>0</v>
      </c>
      <c r="O184">
        <f>INDEX(ITERAC6[],MATCH(Silo_Porto[[#This Row],[Variaveis Decisão Transporte Silo-Porto]],ITERAC6[Variável],0),2)</f>
        <v>0</v>
      </c>
      <c r="P184">
        <v>1.1200000000000001</v>
      </c>
      <c r="Q184">
        <v>1116.67</v>
      </c>
      <c r="R184" t="str">
        <f>Silo_Porto[[#This Row],[Estado Silo]]&amp;Silo_Porto[[#This Row],[Estado Porto]]</f>
        <v>MTSC</v>
      </c>
      <c r="S184" s="7">
        <f>Silo_Porto[[#This Row],[ICMS]]*Silo_Porto[[#This Row],[Coluna1]]</f>
        <v>1250.6704000000002</v>
      </c>
    </row>
    <row r="185" spans="1:19" x14ac:dyDescent="0.25">
      <c r="A185" t="s">
        <v>647</v>
      </c>
      <c r="B185" t="s">
        <v>1686</v>
      </c>
      <c r="C185" t="str">
        <f>INDEX(Produtor_Silo[],MATCH(Silo_Porto[[#This Row],[Localidade Silo]],Produtor_Silo[destino],0),3)</f>
        <v>CASCAVEL-PR</v>
      </c>
      <c r="D185">
        <v>1110912</v>
      </c>
      <c r="E185">
        <v>2</v>
      </c>
      <c r="F185" s="7">
        <v>661.58199999999999</v>
      </c>
      <c r="G185" t="s">
        <v>712</v>
      </c>
      <c r="H185" s="10">
        <v>2.05E-4</v>
      </c>
      <c r="I185" s="10">
        <v>1</v>
      </c>
      <c r="J185" t="s">
        <v>1657</v>
      </c>
      <c r="K185" t="s">
        <v>813</v>
      </c>
      <c r="L185">
        <f>INDEX(Val_Min_CO2[],MATCH(Silo_Porto[[#This Row],[Variaveis Decisão Transporte Silo-Porto]],Val_Min_CO2[Variável],0),2)</f>
        <v>0</v>
      </c>
      <c r="M185">
        <f>INDEX(Val_min_Custo[],MATCH(Silo_Porto[[#This Row],[Variaveis Decisão Transporte Silo-Porto]],Val_min_Custo[Variável],0),2)</f>
        <v>0</v>
      </c>
      <c r="N185">
        <f>INDEX(ITERAC3[],MATCH(Silo_Porto[[#This Row],[Variaveis Decisão Transporte Silo-Porto]],ITERAC3[Variável],0),2)</f>
        <v>0</v>
      </c>
      <c r="O185">
        <f>INDEX(ITERAC6[],MATCH(Silo_Porto[[#This Row],[Variaveis Decisão Transporte Silo-Porto]],ITERAC6[Variável],0),2)</f>
        <v>0</v>
      </c>
      <c r="P185">
        <v>1.1200000000000001</v>
      </c>
      <c r="Q185">
        <v>1116.67</v>
      </c>
      <c r="R185" t="str">
        <f>Silo_Porto[[#This Row],[Estado Silo]]&amp;Silo_Porto[[#This Row],[Estado Porto]]</f>
        <v>PRSC</v>
      </c>
      <c r="S185" s="7">
        <f>Silo_Porto[[#This Row],[ICMS]]*Silo_Porto[[#This Row],[Coluna1]]</f>
        <v>1250.6704000000002</v>
      </c>
    </row>
    <row r="186" spans="1:19" x14ac:dyDescent="0.25">
      <c r="A186" t="s">
        <v>648</v>
      </c>
      <c r="B186" t="s">
        <v>1686</v>
      </c>
      <c r="C186" t="str">
        <f>INDEX(Produtor_Silo[],MATCH(Silo_Porto[[#This Row],[Localidade Silo]],Produtor_Silo[destino],0),3)</f>
        <v>CASCAVEL-PR</v>
      </c>
      <c r="D186">
        <v>1110912</v>
      </c>
      <c r="E186">
        <v>2</v>
      </c>
      <c r="F186" s="7">
        <v>660.173</v>
      </c>
      <c r="G186" t="s">
        <v>712</v>
      </c>
      <c r="H186" s="10">
        <v>2.05E-4</v>
      </c>
      <c r="I186" s="10">
        <v>1</v>
      </c>
      <c r="J186" t="s">
        <v>1657</v>
      </c>
      <c r="K186" t="s">
        <v>821</v>
      </c>
      <c r="L186">
        <f>INDEX(Val_Min_CO2[],MATCH(Silo_Porto[[#This Row],[Variaveis Decisão Transporte Silo-Porto]],Val_Min_CO2[Variável],0),2)</f>
        <v>0</v>
      </c>
      <c r="M186">
        <f>INDEX(Val_min_Custo[],MATCH(Silo_Porto[[#This Row],[Variaveis Decisão Transporte Silo-Porto]],Val_min_Custo[Variável],0),2)</f>
        <v>0</v>
      </c>
      <c r="N186">
        <f>INDEX(ITERAC3[],MATCH(Silo_Porto[[#This Row],[Variaveis Decisão Transporte Silo-Porto]],ITERAC3[Variável],0),2)</f>
        <v>0</v>
      </c>
      <c r="O186">
        <f>INDEX(ITERAC6[],MATCH(Silo_Porto[[#This Row],[Variaveis Decisão Transporte Silo-Porto]],ITERAC6[Variável],0),2)</f>
        <v>0</v>
      </c>
      <c r="P186">
        <v>1.1200000000000001</v>
      </c>
      <c r="Q186">
        <v>1116.67</v>
      </c>
      <c r="R186" t="str">
        <f>Silo_Porto[[#This Row],[Estado Silo]]&amp;Silo_Porto[[#This Row],[Estado Porto]]</f>
        <v>PRSC</v>
      </c>
      <c r="S186" s="7">
        <f>Silo_Porto[[#This Row],[ICMS]]*Silo_Porto[[#This Row],[Coluna1]]</f>
        <v>1250.6704000000002</v>
      </c>
    </row>
    <row r="187" spans="1:19" x14ac:dyDescent="0.25">
      <c r="A187" t="s">
        <v>649</v>
      </c>
      <c r="B187" t="s">
        <v>1686</v>
      </c>
      <c r="C187" t="str">
        <f>INDEX(Produtor_Silo[],MATCH(Silo_Porto[[#This Row],[Localidade Silo]],Produtor_Silo[destino],0),3)</f>
        <v>CASCAVEL-PR</v>
      </c>
      <c r="D187">
        <v>1110912</v>
      </c>
      <c r="E187">
        <v>2</v>
      </c>
      <c r="F187" s="7">
        <v>675.90100000000007</v>
      </c>
      <c r="G187" t="s">
        <v>712</v>
      </c>
      <c r="H187" s="10">
        <v>2.05E-4</v>
      </c>
      <c r="I187" s="10">
        <v>1</v>
      </c>
      <c r="J187" t="s">
        <v>1657</v>
      </c>
      <c r="K187" t="s">
        <v>829</v>
      </c>
      <c r="L187">
        <f>INDEX(Val_Min_CO2[],MATCH(Silo_Porto[[#This Row],[Variaveis Decisão Transporte Silo-Porto]],Val_Min_CO2[Variável],0),2)</f>
        <v>0</v>
      </c>
      <c r="M187">
        <f>INDEX(Val_min_Custo[],MATCH(Silo_Porto[[#This Row],[Variaveis Decisão Transporte Silo-Porto]],Val_min_Custo[Variável],0),2)</f>
        <v>594044.4</v>
      </c>
      <c r="N187">
        <f>INDEX(ITERAC3[],MATCH(Silo_Porto[[#This Row],[Variaveis Decisão Transporte Silo-Porto]],ITERAC3[Variável],0),2)</f>
        <v>0</v>
      </c>
      <c r="O187">
        <f>INDEX(ITERAC6[],MATCH(Silo_Porto[[#This Row],[Variaveis Decisão Transporte Silo-Porto]],ITERAC6[Variável],0),2)</f>
        <v>0</v>
      </c>
      <c r="P187">
        <v>1.1200000000000001</v>
      </c>
      <c r="Q187">
        <v>1116.67</v>
      </c>
      <c r="R187" t="str">
        <f>Silo_Porto[[#This Row],[Estado Silo]]&amp;Silo_Porto[[#This Row],[Estado Porto]]</f>
        <v>PRSC</v>
      </c>
      <c r="S187" s="7">
        <f>Silo_Porto[[#This Row],[ICMS]]*Silo_Porto[[#This Row],[Coluna1]]</f>
        <v>1250.6704000000002</v>
      </c>
    </row>
    <row r="188" spans="1:19" x14ac:dyDescent="0.25">
      <c r="A188" t="s">
        <v>635</v>
      </c>
      <c r="B188" t="s">
        <v>1686</v>
      </c>
      <c r="C188" t="str">
        <f>INDEX(Produtor_Silo[],MATCH(Silo_Porto[[#This Row],[Localidade Silo]],Produtor_Silo[destino],0),3)</f>
        <v>DOURADOS-MS</v>
      </c>
      <c r="D188">
        <v>1110912</v>
      </c>
      <c r="E188">
        <v>2</v>
      </c>
      <c r="F188" s="7">
        <v>999.35599999999999</v>
      </c>
      <c r="G188" t="s">
        <v>715</v>
      </c>
      <c r="H188" s="10">
        <v>2.05E-4</v>
      </c>
      <c r="I188" s="10">
        <v>1</v>
      </c>
      <c r="J188" t="s">
        <v>1657</v>
      </c>
      <c r="K188" t="s">
        <v>837</v>
      </c>
      <c r="L188">
        <f>INDEX(Val_Min_CO2[],MATCH(Silo_Porto[[#This Row],[Variaveis Decisão Transporte Silo-Porto]],Val_Min_CO2[Variável],0),2)</f>
        <v>0</v>
      </c>
      <c r="M188">
        <f>INDEX(Val_min_Custo[],MATCH(Silo_Porto[[#This Row],[Variaveis Decisão Transporte Silo-Porto]],Val_min_Custo[Variável],0),2)</f>
        <v>0</v>
      </c>
      <c r="N188">
        <f>INDEX(ITERAC3[],MATCH(Silo_Porto[[#This Row],[Variaveis Decisão Transporte Silo-Porto]],ITERAC3[Variável],0),2)</f>
        <v>0</v>
      </c>
      <c r="O188">
        <f>INDEX(ITERAC6[],MATCH(Silo_Porto[[#This Row],[Variaveis Decisão Transporte Silo-Porto]],ITERAC6[Variável],0),2)</f>
        <v>0</v>
      </c>
      <c r="P188">
        <v>1.1200000000000001</v>
      </c>
      <c r="Q188">
        <v>1116.67</v>
      </c>
      <c r="R188" t="str">
        <f>Silo_Porto[[#This Row],[Estado Silo]]&amp;Silo_Porto[[#This Row],[Estado Porto]]</f>
        <v>MSSC</v>
      </c>
      <c r="S188" s="7">
        <f>Silo_Porto[[#This Row],[ICMS]]*Silo_Porto[[#This Row],[Coluna1]]</f>
        <v>1250.6704000000002</v>
      </c>
    </row>
    <row r="189" spans="1:19" x14ac:dyDescent="0.25">
      <c r="A189" t="s">
        <v>636</v>
      </c>
      <c r="B189" t="s">
        <v>1686</v>
      </c>
      <c r="C189" t="str">
        <f>INDEX(Produtor_Silo[],MATCH(Silo_Porto[[#This Row],[Localidade Silo]],Produtor_Silo[destino],0),3)</f>
        <v>DOURADOS-MS</v>
      </c>
      <c r="D189">
        <v>1110912</v>
      </c>
      <c r="E189">
        <v>2</v>
      </c>
      <c r="F189" s="7">
        <v>1025.3789999999999</v>
      </c>
      <c r="G189" t="s">
        <v>715</v>
      </c>
      <c r="H189" s="10">
        <v>2.05E-4</v>
      </c>
      <c r="I189" s="10">
        <v>1</v>
      </c>
      <c r="J189" t="s">
        <v>1657</v>
      </c>
      <c r="K189" t="s">
        <v>845</v>
      </c>
      <c r="L189">
        <f>INDEX(Val_Min_CO2[],MATCH(Silo_Porto[[#This Row],[Variaveis Decisão Transporte Silo-Porto]],Val_Min_CO2[Variável],0),2)</f>
        <v>0</v>
      </c>
      <c r="M189">
        <f>INDEX(Val_min_Custo[],MATCH(Silo_Porto[[#This Row],[Variaveis Decisão Transporte Silo-Porto]],Val_min_Custo[Variável],0),2)</f>
        <v>0</v>
      </c>
      <c r="N189">
        <f>INDEX(ITERAC3[],MATCH(Silo_Porto[[#This Row],[Variaveis Decisão Transporte Silo-Porto]],ITERAC3[Variável],0),2)</f>
        <v>0</v>
      </c>
      <c r="O189">
        <f>INDEX(ITERAC6[],MATCH(Silo_Porto[[#This Row],[Variaveis Decisão Transporte Silo-Porto]],ITERAC6[Variável],0),2)</f>
        <v>0</v>
      </c>
      <c r="P189">
        <v>1.1200000000000001</v>
      </c>
      <c r="Q189">
        <v>1116.67</v>
      </c>
      <c r="R189" t="str">
        <f>Silo_Porto[[#This Row],[Estado Silo]]&amp;Silo_Porto[[#This Row],[Estado Porto]]</f>
        <v>MSSC</v>
      </c>
      <c r="S189" s="7">
        <f>Silo_Porto[[#This Row],[ICMS]]*Silo_Porto[[#This Row],[Coluna1]]</f>
        <v>1250.6704000000002</v>
      </c>
    </row>
    <row r="190" spans="1:19" x14ac:dyDescent="0.25">
      <c r="A190" t="s">
        <v>637</v>
      </c>
      <c r="B190" t="s">
        <v>1686</v>
      </c>
      <c r="C190" t="str">
        <f>INDEX(Produtor_Silo[],MATCH(Silo_Porto[[#This Row],[Localidade Silo]],Produtor_Silo[destino],0),3)</f>
        <v>DOURADOS-MS</v>
      </c>
      <c r="D190">
        <v>1110912</v>
      </c>
      <c r="E190">
        <v>2</v>
      </c>
      <c r="F190" s="7">
        <v>1024.7239999999999</v>
      </c>
      <c r="G190" t="s">
        <v>715</v>
      </c>
      <c r="H190" s="10">
        <v>2.05E-4</v>
      </c>
      <c r="I190" s="10">
        <v>1</v>
      </c>
      <c r="J190" t="s">
        <v>1657</v>
      </c>
      <c r="K190" t="s">
        <v>853</v>
      </c>
      <c r="L190">
        <f>INDEX(Val_Min_CO2[],MATCH(Silo_Porto[[#This Row],[Variaveis Decisão Transporte Silo-Porto]],Val_Min_CO2[Variável],0),2)</f>
        <v>0</v>
      </c>
      <c r="M190">
        <f>INDEX(Val_min_Custo[],MATCH(Silo_Porto[[#This Row],[Variaveis Decisão Transporte Silo-Porto]],Val_min_Custo[Variável],0),2)</f>
        <v>0</v>
      </c>
      <c r="N190">
        <f>INDEX(ITERAC3[],MATCH(Silo_Porto[[#This Row],[Variaveis Decisão Transporte Silo-Porto]],ITERAC3[Variável],0),2)</f>
        <v>0</v>
      </c>
      <c r="O190">
        <f>INDEX(ITERAC6[],MATCH(Silo_Porto[[#This Row],[Variaveis Decisão Transporte Silo-Porto]],ITERAC6[Variável],0),2)</f>
        <v>0</v>
      </c>
      <c r="P190">
        <v>1.1200000000000001</v>
      </c>
      <c r="Q190">
        <v>1116.67</v>
      </c>
      <c r="R190" t="str">
        <f>Silo_Porto[[#This Row],[Estado Silo]]&amp;Silo_Porto[[#This Row],[Estado Porto]]</f>
        <v>MSSC</v>
      </c>
      <c r="S190" s="7">
        <f>Silo_Porto[[#This Row],[ICMS]]*Silo_Porto[[#This Row],[Coluna1]]</f>
        <v>1250.6704000000002</v>
      </c>
    </row>
    <row r="191" spans="1:19" x14ac:dyDescent="0.25">
      <c r="A191" t="s">
        <v>629</v>
      </c>
      <c r="B191" t="s">
        <v>1686</v>
      </c>
      <c r="C191" t="str">
        <f>INDEX(Produtor_Silo[],MATCH(Silo_Porto[[#This Row],[Localidade Silo]],Produtor_Silo[destino],0),3)</f>
        <v>JATAÍ-GO</v>
      </c>
      <c r="D191">
        <v>1110912</v>
      </c>
      <c r="E191">
        <v>2</v>
      </c>
      <c r="F191" s="7">
        <v>1353.0239999999999</v>
      </c>
      <c r="G191" t="s">
        <v>718</v>
      </c>
      <c r="H191" s="10">
        <v>2.63E-4</v>
      </c>
      <c r="I191" s="10">
        <v>0.6</v>
      </c>
      <c r="J191" t="s">
        <v>1657</v>
      </c>
      <c r="K191" t="s">
        <v>861</v>
      </c>
      <c r="L191">
        <f>INDEX(Val_Min_CO2[],MATCH(Silo_Porto[[#This Row],[Variaveis Decisão Transporte Silo-Porto]],Val_Min_CO2[Variável],0),2)</f>
        <v>0</v>
      </c>
      <c r="M191">
        <f>INDEX(Val_min_Custo[],MATCH(Silo_Porto[[#This Row],[Variaveis Decisão Transporte Silo-Porto]],Val_min_Custo[Variável],0),2)</f>
        <v>0</v>
      </c>
      <c r="N191">
        <f>INDEX(ITERAC3[],MATCH(Silo_Porto[[#This Row],[Variaveis Decisão Transporte Silo-Porto]],ITERAC3[Variável],0),2)</f>
        <v>0</v>
      </c>
      <c r="O191">
        <f>INDEX(ITERAC6[],MATCH(Silo_Porto[[#This Row],[Variaveis Decisão Transporte Silo-Porto]],ITERAC6[Variável],0),2)</f>
        <v>0</v>
      </c>
      <c r="P191">
        <v>1.1200000000000001</v>
      </c>
      <c r="Q191">
        <v>1116.67</v>
      </c>
      <c r="R191" t="str">
        <f>Silo_Porto[[#This Row],[Estado Silo]]&amp;Silo_Porto[[#This Row],[Estado Porto]]</f>
        <v>GOSC</v>
      </c>
      <c r="S191" s="7">
        <f>Silo_Porto[[#This Row],[ICMS]]*Silo_Porto[[#This Row],[Coluna1]]</f>
        <v>1250.6704000000002</v>
      </c>
    </row>
    <row r="192" spans="1:19" x14ac:dyDescent="0.25">
      <c r="A192" t="s">
        <v>630</v>
      </c>
      <c r="B192" t="s">
        <v>1686</v>
      </c>
      <c r="C192" t="str">
        <f>INDEX(Produtor_Silo[],MATCH(Silo_Porto[[#This Row],[Localidade Silo]],Produtor_Silo[destino],0),3)</f>
        <v>JATAÍ-GO</v>
      </c>
      <c r="D192">
        <v>1110912</v>
      </c>
      <c r="E192">
        <v>2</v>
      </c>
      <c r="F192" s="7">
        <v>1352.605</v>
      </c>
      <c r="G192" t="s">
        <v>718</v>
      </c>
      <c r="H192" s="10">
        <v>2.63E-4</v>
      </c>
      <c r="I192" s="10">
        <v>0.6</v>
      </c>
      <c r="J192" t="s">
        <v>1657</v>
      </c>
      <c r="K192" t="s">
        <v>869</v>
      </c>
      <c r="L192">
        <f>INDEX(Val_Min_CO2[],MATCH(Silo_Porto[[#This Row],[Variaveis Decisão Transporte Silo-Porto]],Val_Min_CO2[Variável],0),2)</f>
        <v>0</v>
      </c>
      <c r="M192">
        <f>INDEX(Val_min_Custo[],MATCH(Silo_Porto[[#This Row],[Variaveis Decisão Transporte Silo-Porto]],Val_min_Custo[Variável],0),2)</f>
        <v>0</v>
      </c>
      <c r="N192">
        <f>INDEX(ITERAC3[],MATCH(Silo_Porto[[#This Row],[Variaveis Decisão Transporte Silo-Porto]],ITERAC3[Variável],0),2)</f>
        <v>0</v>
      </c>
      <c r="O192">
        <f>INDEX(ITERAC6[],MATCH(Silo_Porto[[#This Row],[Variaveis Decisão Transporte Silo-Porto]],ITERAC6[Variável],0),2)</f>
        <v>0</v>
      </c>
      <c r="P192">
        <v>1.1200000000000001</v>
      </c>
      <c r="Q192">
        <v>1116.67</v>
      </c>
      <c r="R192" t="str">
        <f>Silo_Porto[[#This Row],[Estado Silo]]&amp;Silo_Porto[[#This Row],[Estado Porto]]</f>
        <v>GOSC</v>
      </c>
      <c r="S192" s="7">
        <f>Silo_Porto[[#This Row],[ICMS]]*Silo_Porto[[#This Row],[Coluna1]]</f>
        <v>1250.6704000000002</v>
      </c>
    </row>
    <row r="193" spans="1:19" x14ac:dyDescent="0.25">
      <c r="A193" t="s">
        <v>631</v>
      </c>
      <c r="B193" t="s">
        <v>1686</v>
      </c>
      <c r="C193" t="str">
        <f>INDEX(Produtor_Silo[],MATCH(Silo_Porto[[#This Row],[Localidade Silo]],Produtor_Silo[destino],0),3)</f>
        <v>JATAÍ-GO</v>
      </c>
      <c r="D193">
        <v>1110912</v>
      </c>
      <c r="E193">
        <v>2</v>
      </c>
      <c r="F193" s="7">
        <v>1349.7550000000001</v>
      </c>
      <c r="G193" t="s">
        <v>718</v>
      </c>
      <c r="H193" s="10">
        <v>2.63E-4</v>
      </c>
      <c r="I193" s="10">
        <v>0.6</v>
      </c>
      <c r="J193" t="s">
        <v>1657</v>
      </c>
      <c r="K193" t="s">
        <v>877</v>
      </c>
      <c r="L193">
        <f>INDEX(Val_Min_CO2[],MATCH(Silo_Porto[[#This Row],[Variaveis Decisão Transporte Silo-Porto]],Val_Min_CO2[Variável],0),2)</f>
        <v>0</v>
      </c>
      <c r="M193">
        <f>INDEX(Val_min_Custo[],MATCH(Silo_Porto[[#This Row],[Variaveis Decisão Transporte Silo-Porto]],Val_min_Custo[Variável],0),2)</f>
        <v>0</v>
      </c>
      <c r="N193">
        <f>INDEX(ITERAC3[],MATCH(Silo_Porto[[#This Row],[Variaveis Decisão Transporte Silo-Porto]],ITERAC3[Variável],0),2)</f>
        <v>0</v>
      </c>
      <c r="O193">
        <f>INDEX(ITERAC6[],MATCH(Silo_Porto[[#This Row],[Variaveis Decisão Transporte Silo-Porto]],ITERAC6[Variável],0),2)</f>
        <v>0</v>
      </c>
      <c r="P193">
        <v>1.1200000000000001</v>
      </c>
      <c r="Q193">
        <v>1116.67</v>
      </c>
      <c r="R193" t="str">
        <f>Silo_Porto[[#This Row],[Estado Silo]]&amp;Silo_Porto[[#This Row],[Estado Porto]]</f>
        <v>GOSC</v>
      </c>
      <c r="S193" s="7">
        <f>Silo_Porto[[#This Row],[ICMS]]*Silo_Porto[[#This Row],[Coluna1]]</f>
        <v>1250.6704000000002</v>
      </c>
    </row>
    <row r="194" spans="1:19" x14ac:dyDescent="0.25">
      <c r="A194" t="s">
        <v>638</v>
      </c>
      <c r="B194" t="s">
        <v>1686</v>
      </c>
      <c r="C194" t="str">
        <f>INDEX(Produtor_Silo[],MATCH(Silo_Porto[[#This Row],[Localidade Silo]],Produtor_Silo[destino],0),3)</f>
        <v>MARACAJU-MS</v>
      </c>
      <c r="D194">
        <v>1110912</v>
      </c>
      <c r="E194">
        <v>2</v>
      </c>
      <c r="F194" s="7">
        <v>1082.059</v>
      </c>
      <c r="G194" t="s">
        <v>715</v>
      </c>
      <c r="H194" s="10">
        <v>2.05E-4</v>
      </c>
      <c r="I194" s="10">
        <v>1</v>
      </c>
      <c r="J194" t="s">
        <v>1657</v>
      </c>
      <c r="K194" t="s">
        <v>885</v>
      </c>
      <c r="L194">
        <f>INDEX(Val_Min_CO2[],MATCH(Silo_Porto[[#This Row],[Variaveis Decisão Transporte Silo-Porto]],Val_Min_CO2[Variável],0),2)</f>
        <v>0</v>
      </c>
      <c r="M194">
        <f>INDEX(Val_min_Custo[],MATCH(Silo_Porto[[#This Row],[Variaveis Decisão Transporte Silo-Porto]],Val_min_Custo[Variável],0),2)</f>
        <v>0</v>
      </c>
      <c r="N194">
        <f>INDEX(ITERAC3[],MATCH(Silo_Porto[[#This Row],[Variaveis Decisão Transporte Silo-Porto]],ITERAC3[Variável],0),2)</f>
        <v>0</v>
      </c>
      <c r="O194">
        <f>INDEX(ITERAC6[],MATCH(Silo_Porto[[#This Row],[Variaveis Decisão Transporte Silo-Porto]],ITERAC6[Variável],0),2)</f>
        <v>0</v>
      </c>
      <c r="P194">
        <v>1.1200000000000001</v>
      </c>
      <c r="Q194">
        <v>1116.67</v>
      </c>
      <c r="R194" t="str">
        <f>Silo_Porto[[#This Row],[Estado Silo]]&amp;Silo_Porto[[#This Row],[Estado Porto]]</f>
        <v>MSSC</v>
      </c>
      <c r="S194" s="7">
        <f>Silo_Porto[[#This Row],[ICMS]]*Silo_Porto[[#This Row],[Coluna1]]</f>
        <v>1250.6704000000002</v>
      </c>
    </row>
    <row r="195" spans="1:19" x14ac:dyDescent="0.25">
      <c r="A195" t="s">
        <v>639</v>
      </c>
      <c r="B195" t="s">
        <v>1686</v>
      </c>
      <c r="C195" t="str">
        <f>INDEX(Produtor_Silo[],MATCH(Silo_Porto[[#This Row],[Localidade Silo]],Produtor_Silo[destino],0),3)</f>
        <v>MARACAJU-MS</v>
      </c>
      <c r="D195">
        <v>1110912</v>
      </c>
      <c r="E195">
        <v>2</v>
      </c>
      <c r="F195" s="7">
        <v>1138.3130000000001</v>
      </c>
      <c r="G195" t="s">
        <v>715</v>
      </c>
      <c r="H195" s="10">
        <v>2.05E-4</v>
      </c>
      <c r="I195" s="10">
        <v>1</v>
      </c>
      <c r="J195" t="s">
        <v>1657</v>
      </c>
      <c r="K195" t="s">
        <v>893</v>
      </c>
      <c r="L195">
        <f>INDEX(Val_Min_CO2[],MATCH(Silo_Porto[[#This Row],[Variaveis Decisão Transporte Silo-Porto]],Val_Min_CO2[Variável],0),2)</f>
        <v>0</v>
      </c>
      <c r="M195">
        <f>INDEX(Val_min_Custo[],MATCH(Silo_Porto[[#This Row],[Variaveis Decisão Transporte Silo-Porto]],Val_min_Custo[Variável],0),2)</f>
        <v>0</v>
      </c>
      <c r="N195">
        <f>INDEX(ITERAC3[],MATCH(Silo_Porto[[#This Row],[Variaveis Decisão Transporte Silo-Porto]],ITERAC3[Variável],0),2)</f>
        <v>0</v>
      </c>
      <c r="O195">
        <f>INDEX(ITERAC6[],MATCH(Silo_Porto[[#This Row],[Variaveis Decisão Transporte Silo-Porto]],ITERAC6[Variável],0),2)</f>
        <v>0</v>
      </c>
      <c r="P195">
        <v>1.1200000000000001</v>
      </c>
      <c r="Q195">
        <v>1116.67</v>
      </c>
      <c r="R195" t="str">
        <f>Silo_Porto[[#This Row],[Estado Silo]]&amp;Silo_Porto[[#This Row],[Estado Porto]]</f>
        <v>MSSC</v>
      </c>
      <c r="S195" s="7">
        <f>Silo_Porto[[#This Row],[ICMS]]*Silo_Porto[[#This Row],[Coluna1]]</f>
        <v>1250.6704000000002</v>
      </c>
    </row>
    <row r="196" spans="1:19" x14ac:dyDescent="0.25">
      <c r="A196" t="s">
        <v>640</v>
      </c>
      <c r="B196" t="s">
        <v>1686</v>
      </c>
      <c r="C196" t="str">
        <f>INDEX(Produtor_Silo[],MATCH(Silo_Porto[[#This Row],[Localidade Silo]],Produtor_Silo[destino],0),3)</f>
        <v>MARACAJU-MS</v>
      </c>
      <c r="D196">
        <v>1110912</v>
      </c>
      <c r="E196">
        <v>2</v>
      </c>
      <c r="F196" s="7">
        <v>1110.9939999999999</v>
      </c>
      <c r="G196" t="s">
        <v>715</v>
      </c>
      <c r="H196" s="10">
        <v>2.05E-4</v>
      </c>
      <c r="I196" s="10">
        <v>1</v>
      </c>
      <c r="J196" t="s">
        <v>1657</v>
      </c>
      <c r="K196" t="s">
        <v>901</v>
      </c>
      <c r="L196">
        <f>INDEX(Val_Min_CO2[],MATCH(Silo_Porto[[#This Row],[Variaveis Decisão Transporte Silo-Porto]],Val_Min_CO2[Variável],0),2)</f>
        <v>0</v>
      </c>
      <c r="M196">
        <f>INDEX(Val_min_Custo[],MATCH(Silo_Porto[[#This Row],[Variaveis Decisão Transporte Silo-Porto]],Val_min_Custo[Variável],0),2)</f>
        <v>0</v>
      </c>
      <c r="N196">
        <f>INDEX(ITERAC3[],MATCH(Silo_Porto[[#This Row],[Variaveis Decisão Transporte Silo-Porto]],ITERAC3[Variável],0),2)</f>
        <v>0</v>
      </c>
      <c r="O196">
        <f>INDEX(ITERAC6[],MATCH(Silo_Porto[[#This Row],[Variaveis Decisão Transporte Silo-Porto]],ITERAC6[Variável],0),2)</f>
        <v>0</v>
      </c>
      <c r="P196">
        <v>1.1200000000000001</v>
      </c>
      <c r="Q196">
        <v>1116.67</v>
      </c>
      <c r="R196" t="str">
        <f>Silo_Porto[[#This Row],[Estado Silo]]&amp;Silo_Porto[[#This Row],[Estado Porto]]</f>
        <v>MSSC</v>
      </c>
      <c r="S196" s="7">
        <f>Silo_Porto[[#This Row],[ICMS]]*Silo_Porto[[#This Row],[Coluna1]]</f>
        <v>1250.6704000000002</v>
      </c>
    </row>
    <row r="197" spans="1:19" x14ac:dyDescent="0.25">
      <c r="A197" t="s">
        <v>620</v>
      </c>
      <c r="B197" t="s">
        <v>1686</v>
      </c>
      <c r="C197" t="str">
        <f>INDEX(Produtor_Silo[],MATCH(Silo_Porto[[#This Row],[Localidade Silo]],Produtor_Silo[destino],0),3)</f>
        <v>NOVA MUTUM-MT</v>
      </c>
      <c r="D197">
        <v>1110912</v>
      </c>
      <c r="E197">
        <v>2</v>
      </c>
      <c r="F197" s="7">
        <v>2095.7550000000001</v>
      </c>
      <c r="G197" t="s">
        <v>705</v>
      </c>
      <c r="H197" s="10">
        <v>2.63E-4</v>
      </c>
      <c r="I197" s="10">
        <v>0.6</v>
      </c>
      <c r="J197" t="s">
        <v>1657</v>
      </c>
      <c r="K197" t="s">
        <v>909</v>
      </c>
      <c r="L197">
        <f>INDEX(Val_Min_CO2[],MATCH(Silo_Porto[[#This Row],[Variaveis Decisão Transporte Silo-Porto]],Val_Min_CO2[Variável],0),2)</f>
        <v>0</v>
      </c>
      <c r="M197">
        <f>INDEX(Val_min_Custo[],MATCH(Silo_Porto[[#This Row],[Variaveis Decisão Transporte Silo-Porto]],Val_min_Custo[Variável],0),2)</f>
        <v>0</v>
      </c>
      <c r="N197">
        <f>INDEX(ITERAC3[],MATCH(Silo_Porto[[#This Row],[Variaveis Decisão Transporte Silo-Porto]],ITERAC3[Variável],0),2)</f>
        <v>0</v>
      </c>
      <c r="O197">
        <f>INDEX(ITERAC6[],MATCH(Silo_Porto[[#This Row],[Variaveis Decisão Transporte Silo-Porto]],ITERAC6[Variável],0),2)</f>
        <v>0</v>
      </c>
      <c r="P197">
        <v>1.1200000000000001</v>
      </c>
      <c r="Q197">
        <v>1116.67</v>
      </c>
      <c r="R197" t="str">
        <f>Silo_Porto[[#This Row],[Estado Silo]]&amp;Silo_Porto[[#This Row],[Estado Porto]]</f>
        <v>MTSC</v>
      </c>
      <c r="S197" s="7">
        <f>Silo_Porto[[#This Row],[ICMS]]*Silo_Porto[[#This Row],[Coluna1]]</f>
        <v>1250.6704000000002</v>
      </c>
    </row>
    <row r="198" spans="1:19" x14ac:dyDescent="0.25">
      <c r="A198" t="s">
        <v>621</v>
      </c>
      <c r="B198" t="s">
        <v>1686</v>
      </c>
      <c r="C198" t="str">
        <f>INDEX(Produtor_Silo[],MATCH(Silo_Porto[[#This Row],[Localidade Silo]],Produtor_Silo[destino],0),3)</f>
        <v>NOVA MUTUM-MT</v>
      </c>
      <c r="D198">
        <v>1110912</v>
      </c>
      <c r="E198">
        <v>2</v>
      </c>
      <c r="F198" s="7">
        <v>2097.7460000000001</v>
      </c>
      <c r="G198" t="s">
        <v>705</v>
      </c>
      <c r="H198" s="10">
        <v>2.63E-4</v>
      </c>
      <c r="I198" s="10">
        <v>0.6</v>
      </c>
      <c r="J198" t="s">
        <v>1657</v>
      </c>
      <c r="K198" t="s">
        <v>917</v>
      </c>
      <c r="L198">
        <f>INDEX(Val_Min_CO2[],MATCH(Silo_Porto[[#This Row],[Variaveis Decisão Transporte Silo-Porto]],Val_Min_CO2[Variável],0),2)</f>
        <v>0</v>
      </c>
      <c r="M198">
        <f>INDEX(Val_min_Custo[],MATCH(Silo_Porto[[#This Row],[Variaveis Decisão Transporte Silo-Porto]],Val_min_Custo[Variável],0),2)</f>
        <v>0</v>
      </c>
      <c r="N198">
        <f>INDEX(ITERAC3[],MATCH(Silo_Porto[[#This Row],[Variaveis Decisão Transporte Silo-Porto]],ITERAC3[Variável],0),2)</f>
        <v>0</v>
      </c>
      <c r="O198">
        <f>INDEX(ITERAC6[],MATCH(Silo_Porto[[#This Row],[Variaveis Decisão Transporte Silo-Porto]],ITERAC6[Variável],0),2)</f>
        <v>0</v>
      </c>
      <c r="P198">
        <v>1.1200000000000001</v>
      </c>
      <c r="Q198">
        <v>1116.67</v>
      </c>
      <c r="R198" t="str">
        <f>Silo_Porto[[#This Row],[Estado Silo]]&amp;Silo_Porto[[#This Row],[Estado Porto]]</f>
        <v>MTSC</v>
      </c>
      <c r="S198" s="7">
        <f>Silo_Porto[[#This Row],[ICMS]]*Silo_Porto[[#This Row],[Coluna1]]</f>
        <v>1250.6704000000002</v>
      </c>
    </row>
    <row r="199" spans="1:19" x14ac:dyDescent="0.25">
      <c r="A199" t="s">
        <v>622</v>
      </c>
      <c r="B199" t="s">
        <v>1686</v>
      </c>
      <c r="C199" t="str">
        <f>INDEX(Produtor_Silo[],MATCH(Silo_Porto[[#This Row],[Localidade Silo]],Produtor_Silo[destino],0),3)</f>
        <v>NOVA MUTUM-MT</v>
      </c>
      <c r="D199">
        <v>1110912</v>
      </c>
      <c r="E199">
        <v>2</v>
      </c>
      <c r="F199" s="7">
        <v>2116.5279999999998</v>
      </c>
      <c r="G199" t="s">
        <v>705</v>
      </c>
      <c r="H199" s="10">
        <v>2.63E-4</v>
      </c>
      <c r="I199" s="10">
        <v>0.6</v>
      </c>
      <c r="J199" t="s">
        <v>1657</v>
      </c>
      <c r="K199" t="s">
        <v>925</v>
      </c>
      <c r="L199">
        <f>INDEX(Val_Min_CO2[],MATCH(Silo_Porto[[#This Row],[Variaveis Decisão Transporte Silo-Porto]],Val_Min_CO2[Variável],0),2)</f>
        <v>0</v>
      </c>
      <c r="M199">
        <f>INDEX(Val_min_Custo[],MATCH(Silo_Porto[[#This Row],[Variaveis Decisão Transporte Silo-Porto]],Val_min_Custo[Variável],0),2)</f>
        <v>0</v>
      </c>
      <c r="N199">
        <f>INDEX(ITERAC3[],MATCH(Silo_Porto[[#This Row],[Variaveis Decisão Transporte Silo-Porto]],ITERAC3[Variável],0),2)</f>
        <v>0</v>
      </c>
      <c r="O199">
        <f>INDEX(ITERAC6[],MATCH(Silo_Porto[[#This Row],[Variaveis Decisão Transporte Silo-Porto]],ITERAC6[Variável],0),2)</f>
        <v>0</v>
      </c>
      <c r="P199">
        <v>1.1200000000000001</v>
      </c>
      <c r="Q199">
        <v>1116.67</v>
      </c>
      <c r="R199" t="str">
        <f>Silo_Porto[[#This Row],[Estado Silo]]&amp;Silo_Porto[[#This Row],[Estado Porto]]</f>
        <v>MTSC</v>
      </c>
      <c r="S199" s="7">
        <f>Silo_Porto[[#This Row],[ICMS]]*Silo_Porto[[#This Row],[Coluna1]]</f>
        <v>1250.6704000000002</v>
      </c>
    </row>
    <row r="200" spans="1:19" x14ac:dyDescent="0.25">
      <c r="A200" t="s">
        <v>623</v>
      </c>
      <c r="B200" t="s">
        <v>1686</v>
      </c>
      <c r="C200" t="str">
        <f>INDEX(Produtor_Silo[],MATCH(Silo_Porto[[#This Row],[Localidade Silo]],Produtor_Silo[destino],0),3)</f>
        <v>NOVA UBIRATÃ-MT</v>
      </c>
      <c r="D200">
        <v>1110912</v>
      </c>
      <c r="E200">
        <v>2</v>
      </c>
      <c r="F200" s="7">
        <v>2142.808</v>
      </c>
      <c r="G200" t="s">
        <v>705</v>
      </c>
      <c r="H200" s="10">
        <v>2.63E-4</v>
      </c>
      <c r="I200" s="10">
        <v>0.6</v>
      </c>
      <c r="J200" t="s">
        <v>1657</v>
      </c>
      <c r="K200" t="s">
        <v>933</v>
      </c>
      <c r="L200">
        <f>INDEX(Val_Min_CO2[],MATCH(Silo_Porto[[#This Row],[Variaveis Decisão Transporte Silo-Porto]],Val_Min_CO2[Variável],0),2)</f>
        <v>0</v>
      </c>
      <c r="M200">
        <f>INDEX(Val_min_Custo[],MATCH(Silo_Porto[[#This Row],[Variaveis Decisão Transporte Silo-Porto]],Val_min_Custo[Variável],0),2)</f>
        <v>0</v>
      </c>
      <c r="N200">
        <f>INDEX(ITERAC3[],MATCH(Silo_Porto[[#This Row],[Variaveis Decisão Transporte Silo-Porto]],ITERAC3[Variável],0),2)</f>
        <v>0</v>
      </c>
      <c r="O200">
        <f>INDEX(ITERAC6[],MATCH(Silo_Porto[[#This Row],[Variaveis Decisão Transporte Silo-Porto]],ITERAC6[Variável],0),2)</f>
        <v>0</v>
      </c>
      <c r="P200">
        <v>1.1200000000000001</v>
      </c>
      <c r="Q200">
        <v>1116.67</v>
      </c>
      <c r="R200" t="str">
        <f>Silo_Porto[[#This Row],[Estado Silo]]&amp;Silo_Porto[[#This Row],[Estado Porto]]</f>
        <v>MTSC</v>
      </c>
      <c r="S200" s="7">
        <f>Silo_Porto[[#This Row],[ICMS]]*Silo_Porto[[#This Row],[Coluna1]]</f>
        <v>1250.6704000000002</v>
      </c>
    </row>
    <row r="201" spans="1:19" x14ac:dyDescent="0.25">
      <c r="A201" t="s">
        <v>624</v>
      </c>
      <c r="B201" t="s">
        <v>1686</v>
      </c>
      <c r="C201" t="str">
        <f>INDEX(Produtor_Silo[],MATCH(Silo_Porto[[#This Row],[Localidade Silo]],Produtor_Silo[destino],0),3)</f>
        <v>NOVA UBIRATÃ-MT</v>
      </c>
      <c r="D201">
        <v>1110912</v>
      </c>
      <c r="E201">
        <v>2</v>
      </c>
      <c r="F201" s="7">
        <v>2113.3780000000002</v>
      </c>
      <c r="G201" t="s">
        <v>705</v>
      </c>
      <c r="H201" s="10">
        <v>2.63E-4</v>
      </c>
      <c r="I201" s="10">
        <v>0.6</v>
      </c>
      <c r="J201" t="s">
        <v>1657</v>
      </c>
      <c r="K201" t="s">
        <v>941</v>
      </c>
      <c r="L201">
        <f>INDEX(Val_Min_CO2[],MATCH(Silo_Porto[[#This Row],[Variaveis Decisão Transporte Silo-Porto]],Val_Min_CO2[Variável],0),2)</f>
        <v>0</v>
      </c>
      <c r="M201">
        <f>INDEX(Val_min_Custo[],MATCH(Silo_Porto[[#This Row],[Variaveis Decisão Transporte Silo-Porto]],Val_min_Custo[Variável],0),2)</f>
        <v>0</v>
      </c>
      <c r="N201">
        <f>INDEX(ITERAC3[],MATCH(Silo_Porto[[#This Row],[Variaveis Decisão Transporte Silo-Porto]],ITERAC3[Variável],0),2)</f>
        <v>0</v>
      </c>
      <c r="O201">
        <f>INDEX(ITERAC6[],MATCH(Silo_Porto[[#This Row],[Variaveis Decisão Transporte Silo-Porto]],ITERAC6[Variável],0),2)</f>
        <v>0</v>
      </c>
      <c r="P201">
        <v>1.1200000000000001</v>
      </c>
      <c r="Q201">
        <v>1116.67</v>
      </c>
      <c r="R201" t="str">
        <f>Silo_Porto[[#This Row],[Estado Silo]]&amp;Silo_Porto[[#This Row],[Estado Porto]]</f>
        <v>MTSC</v>
      </c>
      <c r="S201" s="7">
        <f>Silo_Porto[[#This Row],[ICMS]]*Silo_Porto[[#This Row],[Coluna1]]</f>
        <v>1250.6704000000002</v>
      </c>
    </row>
    <row r="202" spans="1:19" x14ac:dyDescent="0.25">
      <c r="A202" t="s">
        <v>625</v>
      </c>
      <c r="B202" t="s">
        <v>1686</v>
      </c>
      <c r="C202" t="str">
        <f>INDEX(Produtor_Silo[],MATCH(Silo_Porto[[#This Row],[Localidade Silo]],Produtor_Silo[destino],0),3)</f>
        <v>NOVA UBIRATÃ-MT</v>
      </c>
      <c r="D202">
        <v>1110912</v>
      </c>
      <c r="E202">
        <v>2</v>
      </c>
      <c r="F202" s="7">
        <v>2148.5659999999998</v>
      </c>
      <c r="G202" t="s">
        <v>705</v>
      </c>
      <c r="H202" s="10">
        <v>2.63E-4</v>
      </c>
      <c r="I202" s="10">
        <v>0.6</v>
      </c>
      <c r="J202" t="s">
        <v>1657</v>
      </c>
      <c r="K202" t="s">
        <v>949</v>
      </c>
      <c r="L202">
        <f>INDEX(Val_Min_CO2[],MATCH(Silo_Porto[[#This Row],[Variaveis Decisão Transporte Silo-Porto]],Val_Min_CO2[Variável],0),2)</f>
        <v>0</v>
      </c>
      <c r="M202">
        <f>INDEX(Val_min_Custo[],MATCH(Silo_Porto[[#This Row],[Variaveis Decisão Transporte Silo-Porto]],Val_min_Custo[Variável],0),2)</f>
        <v>0</v>
      </c>
      <c r="N202">
        <f>INDEX(ITERAC3[],MATCH(Silo_Porto[[#This Row],[Variaveis Decisão Transporte Silo-Porto]],ITERAC3[Variável],0),2)</f>
        <v>0</v>
      </c>
      <c r="O202">
        <f>INDEX(ITERAC6[],MATCH(Silo_Porto[[#This Row],[Variaveis Decisão Transporte Silo-Porto]],ITERAC6[Variável],0),2)</f>
        <v>0</v>
      </c>
      <c r="P202">
        <v>1.1200000000000001</v>
      </c>
      <c r="Q202">
        <v>1116.67</v>
      </c>
      <c r="R202" t="str">
        <f>Silo_Porto[[#This Row],[Estado Silo]]&amp;Silo_Porto[[#This Row],[Estado Porto]]</f>
        <v>MTSC</v>
      </c>
      <c r="S202" s="7">
        <f>Silo_Porto[[#This Row],[ICMS]]*Silo_Porto[[#This Row],[Coluna1]]</f>
        <v>1250.6704000000002</v>
      </c>
    </row>
    <row r="203" spans="1:19" x14ac:dyDescent="0.25">
      <c r="A203" t="s">
        <v>641</v>
      </c>
      <c r="B203" t="s">
        <v>1686</v>
      </c>
      <c r="C203" t="str">
        <f>INDEX(Produtor_Silo[],MATCH(Silo_Porto[[#This Row],[Localidade Silo]],Produtor_Silo[destino],0),3)</f>
        <v>PATOS DE MINAS-MG</v>
      </c>
      <c r="D203">
        <v>1110912</v>
      </c>
      <c r="E203">
        <v>2</v>
      </c>
      <c r="F203" s="7">
        <v>1235.479</v>
      </c>
      <c r="G203" t="s">
        <v>720</v>
      </c>
      <c r="H203" s="10">
        <v>2.63E-4</v>
      </c>
      <c r="I203" s="10">
        <v>0.6</v>
      </c>
      <c r="J203" t="s">
        <v>1657</v>
      </c>
      <c r="K203" t="s">
        <v>957</v>
      </c>
      <c r="L203">
        <f>INDEX(Val_Min_CO2[],MATCH(Silo_Porto[[#This Row],[Variaveis Decisão Transporte Silo-Porto]],Val_Min_CO2[Variável],0),2)</f>
        <v>0</v>
      </c>
      <c r="M203">
        <f>INDEX(Val_min_Custo[],MATCH(Silo_Porto[[#This Row],[Variaveis Decisão Transporte Silo-Porto]],Val_min_Custo[Variável],0),2)</f>
        <v>0</v>
      </c>
      <c r="N203">
        <f>INDEX(ITERAC3[],MATCH(Silo_Porto[[#This Row],[Variaveis Decisão Transporte Silo-Porto]],ITERAC3[Variável],0),2)</f>
        <v>0</v>
      </c>
      <c r="O203">
        <f>INDEX(ITERAC6[],MATCH(Silo_Porto[[#This Row],[Variaveis Decisão Transporte Silo-Porto]],ITERAC6[Variável],0),2)</f>
        <v>0</v>
      </c>
      <c r="P203">
        <v>1.1200000000000001</v>
      </c>
      <c r="Q203">
        <v>1116.67</v>
      </c>
      <c r="R203" t="str">
        <f>Silo_Porto[[#This Row],[Estado Silo]]&amp;Silo_Porto[[#This Row],[Estado Porto]]</f>
        <v>MGSC</v>
      </c>
      <c r="S203" s="7">
        <f>Silo_Porto[[#This Row],[ICMS]]*Silo_Porto[[#This Row],[Coluna1]]</f>
        <v>1250.6704000000002</v>
      </c>
    </row>
    <row r="204" spans="1:19" x14ac:dyDescent="0.25">
      <c r="A204" t="s">
        <v>642</v>
      </c>
      <c r="B204" t="s">
        <v>1686</v>
      </c>
      <c r="C204" t="str">
        <f>INDEX(Produtor_Silo[],MATCH(Silo_Porto[[#This Row],[Localidade Silo]],Produtor_Silo[destino],0),3)</f>
        <v>PATOS DE MINAS-MG</v>
      </c>
      <c r="D204">
        <v>1110912</v>
      </c>
      <c r="E204">
        <v>2</v>
      </c>
      <c r="F204" s="7">
        <v>1225.373</v>
      </c>
      <c r="G204" t="s">
        <v>720</v>
      </c>
      <c r="H204" s="10">
        <v>2.63E-4</v>
      </c>
      <c r="I204" s="10">
        <v>0.6</v>
      </c>
      <c r="J204" t="s">
        <v>1657</v>
      </c>
      <c r="K204" t="s">
        <v>965</v>
      </c>
      <c r="L204">
        <f>INDEX(Val_Min_CO2[],MATCH(Silo_Porto[[#This Row],[Variaveis Decisão Transporte Silo-Porto]],Val_Min_CO2[Variável],0),2)</f>
        <v>0</v>
      </c>
      <c r="M204">
        <f>INDEX(Val_min_Custo[],MATCH(Silo_Porto[[#This Row],[Variaveis Decisão Transporte Silo-Porto]],Val_min_Custo[Variável],0),2)</f>
        <v>0</v>
      </c>
      <c r="N204">
        <f>INDEX(ITERAC3[],MATCH(Silo_Porto[[#This Row],[Variaveis Decisão Transporte Silo-Porto]],ITERAC3[Variável],0),2)</f>
        <v>0</v>
      </c>
      <c r="O204">
        <f>INDEX(ITERAC6[],MATCH(Silo_Porto[[#This Row],[Variaveis Decisão Transporte Silo-Porto]],ITERAC6[Variável],0),2)</f>
        <v>0</v>
      </c>
      <c r="P204">
        <v>1.1200000000000001</v>
      </c>
      <c r="Q204">
        <v>1116.67</v>
      </c>
      <c r="R204" t="str">
        <f>Silo_Porto[[#This Row],[Estado Silo]]&amp;Silo_Porto[[#This Row],[Estado Porto]]</f>
        <v>MGSC</v>
      </c>
      <c r="S204" s="7">
        <f>Silo_Porto[[#This Row],[ICMS]]*Silo_Porto[[#This Row],[Coluna1]]</f>
        <v>1250.6704000000002</v>
      </c>
    </row>
    <row r="205" spans="1:19" x14ac:dyDescent="0.25">
      <c r="A205" t="s">
        <v>643</v>
      </c>
      <c r="B205" t="s">
        <v>1686</v>
      </c>
      <c r="C205" t="str">
        <f>INDEX(Produtor_Silo[],MATCH(Silo_Porto[[#This Row],[Localidade Silo]],Produtor_Silo[destino],0),3)</f>
        <v>PATOS DE MINAS-MG</v>
      </c>
      <c r="D205">
        <v>1110912</v>
      </c>
      <c r="E205">
        <v>2</v>
      </c>
      <c r="F205" s="7">
        <v>1263.0170000000001</v>
      </c>
      <c r="G205" t="s">
        <v>720</v>
      </c>
      <c r="H205" s="10">
        <v>2.63E-4</v>
      </c>
      <c r="I205" s="10">
        <v>0.6</v>
      </c>
      <c r="J205" t="s">
        <v>1657</v>
      </c>
      <c r="K205" t="s">
        <v>973</v>
      </c>
      <c r="L205">
        <f>INDEX(Val_Min_CO2[],MATCH(Silo_Porto[[#This Row],[Variaveis Decisão Transporte Silo-Porto]],Val_Min_CO2[Variável],0),2)</f>
        <v>0</v>
      </c>
      <c r="M205">
        <f>INDEX(Val_min_Custo[],MATCH(Silo_Porto[[#This Row],[Variaveis Decisão Transporte Silo-Porto]],Val_min_Custo[Variável],0),2)</f>
        <v>0</v>
      </c>
      <c r="N205">
        <f>INDEX(ITERAC3[],MATCH(Silo_Porto[[#This Row],[Variaveis Decisão Transporte Silo-Porto]],ITERAC3[Variável],0),2)</f>
        <v>0</v>
      </c>
      <c r="O205">
        <f>INDEX(ITERAC6[],MATCH(Silo_Porto[[#This Row],[Variaveis Decisão Transporte Silo-Porto]],ITERAC6[Variável],0),2)</f>
        <v>0</v>
      </c>
      <c r="P205">
        <v>1.1200000000000001</v>
      </c>
      <c r="Q205">
        <v>1116.67</v>
      </c>
      <c r="R205" t="str">
        <f>Silo_Porto[[#This Row],[Estado Silo]]&amp;Silo_Porto[[#This Row],[Estado Porto]]</f>
        <v>MGSC</v>
      </c>
      <c r="S205" s="7">
        <f>Silo_Porto[[#This Row],[ICMS]]*Silo_Porto[[#This Row],[Coluna1]]</f>
        <v>1250.6704000000002</v>
      </c>
    </row>
    <row r="206" spans="1:19" x14ac:dyDescent="0.25">
      <c r="A206" t="s">
        <v>632</v>
      </c>
      <c r="B206" t="s">
        <v>1686</v>
      </c>
      <c r="C206" t="str">
        <f>INDEX(Produtor_Silo[],MATCH(Silo_Porto[[#This Row],[Localidade Silo]],Produtor_Silo[destino],0),3)</f>
        <v>RIO VERDE-GO</v>
      </c>
      <c r="D206">
        <v>1110912</v>
      </c>
      <c r="E206">
        <v>2</v>
      </c>
      <c r="F206" s="7">
        <v>1345.1479999999999</v>
      </c>
      <c r="G206" t="s">
        <v>718</v>
      </c>
      <c r="H206" s="10">
        <v>2.63E-4</v>
      </c>
      <c r="I206" s="10">
        <v>0.6</v>
      </c>
      <c r="J206" t="s">
        <v>1657</v>
      </c>
      <c r="K206" t="s">
        <v>981</v>
      </c>
      <c r="L206">
        <f>INDEX(Val_Min_CO2[],MATCH(Silo_Porto[[#This Row],[Variaveis Decisão Transporte Silo-Porto]],Val_Min_CO2[Variável],0),2)</f>
        <v>0</v>
      </c>
      <c r="M206">
        <f>INDEX(Val_min_Custo[],MATCH(Silo_Porto[[#This Row],[Variaveis Decisão Transporte Silo-Porto]],Val_min_Custo[Variável],0),2)</f>
        <v>0</v>
      </c>
      <c r="N206">
        <f>INDEX(ITERAC3[],MATCH(Silo_Porto[[#This Row],[Variaveis Decisão Transporte Silo-Porto]],ITERAC3[Variável],0),2)</f>
        <v>0</v>
      </c>
      <c r="O206">
        <f>INDEX(ITERAC6[],MATCH(Silo_Porto[[#This Row],[Variaveis Decisão Transporte Silo-Porto]],ITERAC6[Variável],0),2)</f>
        <v>0</v>
      </c>
      <c r="P206">
        <v>1.1200000000000001</v>
      </c>
      <c r="Q206">
        <v>1116.67</v>
      </c>
      <c r="R206" t="str">
        <f>Silo_Porto[[#This Row],[Estado Silo]]&amp;Silo_Porto[[#This Row],[Estado Porto]]</f>
        <v>GOSC</v>
      </c>
      <c r="S206" s="7">
        <f>Silo_Porto[[#This Row],[ICMS]]*Silo_Porto[[#This Row],[Coluna1]]</f>
        <v>1250.6704000000002</v>
      </c>
    </row>
    <row r="207" spans="1:19" x14ac:dyDescent="0.25">
      <c r="A207" t="s">
        <v>633</v>
      </c>
      <c r="B207" t="s">
        <v>1686</v>
      </c>
      <c r="C207" t="str">
        <f>INDEX(Produtor_Silo[],MATCH(Silo_Porto[[#This Row],[Localidade Silo]],Produtor_Silo[destino],0),3)</f>
        <v>RIO VERDE-GO</v>
      </c>
      <c r="D207">
        <v>1110912</v>
      </c>
      <c r="E207">
        <v>2</v>
      </c>
      <c r="F207" s="7">
        <v>1344.64</v>
      </c>
      <c r="G207" t="s">
        <v>718</v>
      </c>
      <c r="H207" s="10">
        <v>2.63E-4</v>
      </c>
      <c r="I207" s="10">
        <v>0.6</v>
      </c>
      <c r="J207" t="s">
        <v>1657</v>
      </c>
      <c r="K207" t="s">
        <v>989</v>
      </c>
      <c r="L207">
        <f>INDEX(Val_Min_CO2[],MATCH(Silo_Porto[[#This Row],[Variaveis Decisão Transporte Silo-Porto]],Val_Min_CO2[Variável],0),2)</f>
        <v>0</v>
      </c>
      <c r="M207">
        <f>INDEX(Val_min_Custo[],MATCH(Silo_Porto[[#This Row],[Variaveis Decisão Transporte Silo-Porto]],Val_min_Custo[Variável],0),2)</f>
        <v>0</v>
      </c>
      <c r="N207">
        <f>INDEX(ITERAC3[],MATCH(Silo_Porto[[#This Row],[Variaveis Decisão Transporte Silo-Porto]],ITERAC3[Variável],0),2)</f>
        <v>0</v>
      </c>
      <c r="O207">
        <f>INDEX(ITERAC6[],MATCH(Silo_Porto[[#This Row],[Variaveis Decisão Transporte Silo-Porto]],ITERAC6[Variável],0),2)</f>
        <v>0</v>
      </c>
      <c r="P207">
        <v>1.1200000000000001</v>
      </c>
      <c r="Q207">
        <v>1116.67</v>
      </c>
      <c r="R207" t="str">
        <f>Silo_Porto[[#This Row],[Estado Silo]]&amp;Silo_Porto[[#This Row],[Estado Porto]]</f>
        <v>GOSC</v>
      </c>
      <c r="S207" s="7">
        <f>Silo_Porto[[#This Row],[ICMS]]*Silo_Porto[[#This Row],[Coluna1]]</f>
        <v>1250.6704000000002</v>
      </c>
    </row>
    <row r="208" spans="1:19" x14ac:dyDescent="0.25">
      <c r="A208" t="s">
        <v>634</v>
      </c>
      <c r="B208" t="s">
        <v>1686</v>
      </c>
      <c r="C208" t="str">
        <f>INDEX(Produtor_Silo[],MATCH(Silo_Porto[[#This Row],[Localidade Silo]],Produtor_Silo[destino],0),3)</f>
        <v>RIO VERDE-GO</v>
      </c>
      <c r="D208">
        <v>1110912</v>
      </c>
      <c r="E208">
        <v>2</v>
      </c>
      <c r="F208" s="7">
        <v>1441.0340000000001</v>
      </c>
      <c r="G208" t="s">
        <v>718</v>
      </c>
      <c r="H208" s="10">
        <v>2.63E-4</v>
      </c>
      <c r="I208" s="10">
        <v>0.6</v>
      </c>
      <c r="J208" t="s">
        <v>1657</v>
      </c>
      <c r="K208" t="s">
        <v>997</v>
      </c>
      <c r="L208">
        <f>INDEX(Val_Min_CO2[],MATCH(Silo_Porto[[#This Row],[Variaveis Decisão Transporte Silo-Porto]],Val_Min_CO2[Variável],0),2)</f>
        <v>0</v>
      </c>
      <c r="M208">
        <f>INDEX(Val_min_Custo[],MATCH(Silo_Porto[[#This Row],[Variaveis Decisão Transporte Silo-Porto]],Val_min_Custo[Variável],0),2)</f>
        <v>0</v>
      </c>
      <c r="N208">
        <f>INDEX(ITERAC3[],MATCH(Silo_Porto[[#This Row],[Variaveis Decisão Transporte Silo-Porto]],ITERAC3[Variável],0),2)</f>
        <v>0</v>
      </c>
      <c r="O208">
        <f>INDEX(ITERAC6[],MATCH(Silo_Porto[[#This Row],[Variaveis Decisão Transporte Silo-Porto]],ITERAC6[Variável],0),2)</f>
        <v>0</v>
      </c>
      <c r="P208">
        <v>1.1200000000000001</v>
      </c>
      <c r="Q208">
        <v>1116.67</v>
      </c>
      <c r="R208" t="str">
        <f>Silo_Porto[[#This Row],[Estado Silo]]&amp;Silo_Porto[[#This Row],[Estado Porto]]</f>
        <v>GOSC</v>
      </c>
      <c r="S208" s="7">
        <f>Silo_Porto[[#This Row],[ICMS]]*Silo_Porto[[#This Row],[Coluna1]]</f>
        <v>1250.6704000000002</v>
      </c>
    </row>
    <row r="209" spans="1:19" x14ac:dyDescent="0.25">
      <c r="A209" t="s">
        <v>626</v>
      </c>
      <c r="B209" t="s">
        <v>1686</v>
      </c>
      <c r="C209" t="str">
        <f>INDEX(Produtor_Silo[],MATCH(Silo_Porto[[#This Row],[Localidade Silo]],Produtor_Silo[destino],0),3)</f>
        <v>SORRISO-MT</v>
      </c>
      <c r="D209">
        <v>1110912</v>
      </c>
      <c r="E209">
        <v>2</v>
      </c>
      <c r="F209" s="7">
        <v>2233.5450000000001</v>
      </c>
      <c r="G209" t="s">
        <v>705</v>
      </c>
      <c r="H209" s="10">
        <v>2.63E-4</v>
      </c>
      <c r="I209" s="10">
        <v>0.6</v>
      </c>
      <c r="J209" t="s">
        <v>1657</v>
      </c>
      <c r="K209" t="s">
        <v>1005</v>
      </c>
      <c r="L209">
        <f>INDEX(Val_Min_CO2[],MATCH(Silo_Porto[[#This Row],[Variaveis Decisão Transporte Silo-Porto]],Val_Min_CO2[Variável],0),2)</f>
        <v>0</v>
      </c>
      <c r="M209">
        <f>INDEX(Val_min_Custo[],MATCH(Silo_Porto[[#This Row],[Variaveis Decisão Transporte Silo-Porto]],Val_min_Custo[Variável],0),2)</f>
        <v>0</v>
      </c>
      <c r="N209">
        <f>INDEX(ITERAC3[],MATCH(Silo_Porto[[#This Row],[Variaveis Decisão Transporte Silo-Porto]],ITERAC3[Variável],0),2)</f>
        <v>0</v>
      </c>
      <c r="O209">
        <f>INDEX(ITERAC6[],MATCH(Silo_Porto[[#This Row],[Variaveis Decisão Transporte Silo-Porto]],ITERAC6[Variável],0),2)</f>
        <v>0</v>
      </c>
      <c r="P209">
        <v>1.1200000000000001</v>
      </c>
      <c r="Q209">
        <v>1116.67</v>
      </c>
      <c r="R209" t="str">
        <f>Silo_Porto[[#This Row],[Estado Silo]]&amp;Silo_Porto[[#This Row],[Estado Porto]]</f>
        <v>MTSC</v>
      </c>
      <c r="S209" s="7">
        <f>Silo_Porto[[#This Row],[ICMS]]*Silo_Porto[[#This Row],[Coluna1]]</f>
        <v>1250.6704000000002</v>
      </c>
    </row>
    <row r="210" spans="1:19" x14ac:dyDescent="0.25">
      <c r="A210" t="s">
        <v>627</v>
      </c>
      <c r="B210" t="s">
        <v>1686</v>
      </c>
      <c r="C210" t="str">
        <f>INDEX(Produtor_Silo[],MATCH(Silo_Porto[[#This Row],[Localidade Silo]],Produtor_Silo[destino],0),3)</f>
        <v>SORRISO-MT</v>
      </c>
      <c r="D210">
        <v>1110912</v>
      </c>
      <c r="E210">
        <v>2</v>
      </c>
      <c r="F210" s="7">
        <v>2205.0859999999998</v>
      </c>
      <c r="G210" t="s">
        <v>705</v>
      </c>
      <c r="H210" s="10">
        <v>2.63E-4</v>
      </c>
      <c r="I210" s="10">
        <v>0.6</v>
      </c>
      <c r="J210" t="s">
        <v>1657</v>
      </c>
      <c r="K210" t="s">
        <v>1013</v>
      </c>
      <c r="L210">
        <f>INDEX(Val_Min_CO2[],MATCH(Silo_Porto[[#This Row],[Variaveis Decisão Transporte Silo-Porto]],Val_Min_CO2[Variável],0),2)</f>
        <v>0</v>
      </c>
      <c r="M210">
        <f>INDEX(Val_min_Custo[],MATCH(Silo_Porto[[#This Row],[Variaveis Decisão Transporte Silo-Porto]],Val_min_Custo[Variável],0),2)</f>
        <v>0</v>
      </c>
      <c r="N210">
        <f>INDEX(ITERAC3[],MATCH(Silo_Porto[[#This Row],[Variaveis Decisão Transporte Silo-Porto]],ITERAC3[Variável],0),2)</f>
        <v>0</v>
      </c>
      <c r="O210">
        <f>INDEX(ITERAC6[],MATCH(Silo_Porto[[#This Row],[Variaveis Decisão Transporte Silo-Porto]],ITERAC6[Variável],0),2)</f>
        <v>0</v>
      </c>
      <c r="P210">
        <v>1.1200000000000001</v>
      </c>
      <c r="Q210">
        <v>1116.67</v>
      </c>
      <c r="R210" t="str">
        <f>Silo_Porto[[#This Row],[Estado Silo]]&amp;Silo_Porto[[#This Row],[Estado Porto]]</f>
        <v>MTSC</v>
      </c>
      <c r="S210" s="7">
        <f>Silo_Porto[[#This Row],[ICMS]]*Silo_Porto[[#This Row],[Coluna1]]</f>
        <v>1250.6704000000002</v>
      </c>
    </row>
    <row r="211" spans="1:19" x14ac:dyDescent="0.25">
      <c r="A211" t="s">
        <v>628</v>
      </c>
      <c r="B211" t="s">
        <v>1686</v>
      </c>
      <c r="C211" t="str">
        <f>INDEX(Produtor_Silo[],MATCH(Silo_Porto[[#This Row],[Localidade Silo]],Produtor_Silo[destino],0),3)</f>
        <v>SORRISO-MT</v>
      </c>
      <c r="D211">
        <v>1110912</v>
      </c>
      <c r="E211">
        <v>2</v>
      </c>
      <c r="F211" s="7">
        <v>2235.2310000000002</v>
      </c>
      <c r="G211" t="s">
        <v>705</v>
      </c>
      <c r="H211" s="10">
        <v>2.63E-4</v>
      </c>
      <c r="I211" s="10">
        <v>0.6</v>
      </c>
      <c r="J211" t="s">
        <v>1657</v>
      </c>
      <c r="K211" t="s">
        <v>1021</v>
      </c>
      <c r="L211">
        <f>INDEX(Val_Min_CO2[],MATCH(Silo_Porto[[#This Row],[Variaveis Decisão Transporte Silo-Porto]],Val_Min_CO2[Variável],0),2)</f>
        <v>0</v>
      </c>
      <c r="M211">
        <f>INDEX(Val_min_Custo[],MATCH(Silo_Porto[[#This Row],[Variaveis Decisão Transporte Silo-Porto]],Val_min_Custo[Variável],0),2)</f>
        <v>0</v>
      </c>
      <c r="N211">
        <f>INDEX(ITERAC3[],MATCH(Silo_Porto[[#This Row],[Variaveis Decisão Transporte Silo-Porto]],ITERAC3[Variável],0),2)</f>
        <v>0</v>
      </c>
      <c r="O211">
        <f>INDEX(ITERAC6[],MATCH(Silo_Porto[[#This Row],[Variaveis Decisão Transporte Silo-Porto]],ITERAC6[Variável],0),2)</f>
        <v>0</v>
      </c>
      <c r="P211">
        <v>1.1200000000000001</v>
      </c>
      <c r="Q211">
        <v>1116.67</v>
      </c>
      <c r="R211" t="str">
        <f>Silo_Porto[[#This Row],[Estado Silo]]&amp;Silo_Porto[[#This Row],[Estado Porto]]</f>
        <v>MTSC</v>
      </c>
      <c r="S211" s="7">
        <f>Silo_Porto[[#This Row],[ICMS]]*Silo_Porto[[#This Row],[Coluna1]]</f>
        <v>1250.6704000000002</v>
      </c>
    </row>
    <row r="212" spans="1:19" x14ac:dyDescent="0.25">
      <c r="A212" t="s">
        <v>650</v>
      </c>
      <c r="B212" t="s">
        <v>1686</v>
      </c>
      <c r="C212" t="str">
        <f>INDEX(Produtor_Silo[],MATCH(Silo_Porto[[#This Row],[Localidade Silo]],Produtor_Silo[destino],0),3)</f>
        <v>TOLEDO-PR</v>
      </c>
      <c r="D212">
        <v>1110912</v>
      </c>
      <c r="E212">
        <v>2</v>
      </c>
      <c r="F212" s="7">
        <v>712.43200000000002</v>
      </c>
      <c r="G212" t="s">
        <v>712</v>
      </c>
      <c r="H212" s="10">
        <v>2.05E-4</v>
      </c>
      <c r="I212" s="10">
        <v>1</v>
      </c>
      <c r="J212" t="s">
        <v>1657</v>
      </c>
      <c r="K212" t="s">
        <v>1029</v>
      </c>
      <c r="L212">
        <f>INDEX(Val_Min_CO2[],MATCH(Silo_Porto[[#This Row],[Variaveis Decisão Transporte Silo-Porto]],Val_Min_CO2[Variável],0),2)</f>
        <v>0</v>
      </c>
      <c r="M212">
        <f>INDEX(Val_min_Custo[],MATCH(Silo_Porto[[#This Row],[Variaveis Decisão Transporte Silo-Porto]],Val_min_Custo[Variável],0),2)</f>
        <v>0</v>
      </c>
      <c r="N212">
        <f>INDEX(ITERAC3[],MATCH(Silo_Porto[[#This Row],[Variaveis Decisão Transporte Silo-Porto]],ITERAC3[Variável],0),2)</f>
        <v>0</v>
      </c>
      <c r="O212">
        <f>INDEX(ITERAC6[],MATCH(Silo_Porto[[#This Row],[Variaveis Decisão Transporte Silo-Porto]],ITERAC6[Variável],0),2)</f>
        <v>0</v>
      </c>
      <c r="P212">
        <v>1.1200000000000001</v>
      </c>
      <c r="Q212">
        <v>1116.67</v>
      </c>
      <c r="R212" t="str">
        <f>Silo_Porto[[#This Row],[Estado Silo]]&amp;Silo_Porto[[#This Row],[Estado Porto]]</f>
        <v>PRSC</v>
      </c>
      <c r="S212" s="7">
        <f>Silo_Porto[[#This Row],[ICMS]]*Silo_Porto[[#This Row],[Coluna1]]</f>
        <v>1250.6704000000002</v>
      </c>
    </row>
    <row r="213" spans="1:19" x14ac:dyDescent="0.25">
      <c r="A213" t="s">
        <v>651</v>
      </c>
      <c r="B213" t="s">
        <v>1686</v>
      </c>
      <c r="C213" t="str">
        <f>INDEX(Produtor_Silo[],MATCH(Silo_Porto[[#This Row],[Localidade Silo]],Produtor_Silo[destino],0),3)</f>
        <v>TOLEDO-PR</v>
      </c>
      <c r="D213">
        <v>1110912</v>
      </c>
      <c r="E213">
        <v>2</v>
      </c>
      <c r="F213" s="7">
        <v>717.90899999999999</v>
      </c>
      <c r="G213" t="s">
        <v>712</v>
      </c>
      <c r="H213" s="10">
        <v>2.05E-4</v>
      </c>
      <c r="I213" s="10">
        <v>1</v>
      </c>
      <c r="J213" t="s">
        <v>1657</v>
      </c>
      <c r="K213" t="s">
        <v>1037</v>
      </c>
      <c r="L213">
        <f>INDEX(Val_Min_CO2[],MATCH(Silo_Porto[[#This Row],[Variaveis Decisão Transporte Silo-Porto]],Val_Min_CO2[Variável],0),2)</f>
        <v>0</v>
      </c>
      <c r="M213">
        <f>INDEX(Val_min_Custo[],MATCH(Silo_Porto[[#This Row],[Variaveis Decisão Transporte Silo-Porto]],Val_min_Custo[Variável],0),2)</f>
        <v>516867.6</v>
      </c>
      <c r="N213">
        <f>INDEX(ITERAC3[],MATCH(Silo_Porto[[#This Row],[Variaveis Decisão Transporte Silo-Porto]],ITERAC3[Variável],0),2)</f>
        <v>0</v>
      </c>
      <c r="O213">
        <f>INDEX(ITERAC6[],MATCH(Silo_Porto[[#This Row],[Variaveis Decisão Transporte Silo-Porto]],ITERAC6[Variável],0),2)</f>
        <v>0</v>
      </c>
      <c r="P213">
        <v>1.1200000000000001</v>
      </c>
      <c r="Q213">
        <v>1116.67</v>
      </c>
      <c r="R213" t="str">
        <f>Silo_Porto[[#This Row],[Estado Silo]]&amp;Silo_Porto[[#This Row],[Estado Porto]]</f>
        <v>PRSC</v>
      </c>
      <c r="S213" s="7">
        <f>Silo_Porto[[#This Row],[ICMS]]*Silo_Porto[[#This Row],[Coluna1]]</f>
        <v>1250.6704000000002</v>
      </c>
    </row>
    <row r="214" spans="1:19" x14ac:dyDescent="0.25">
      <c r="A214" t="s">
        <v>652</v>
      </c>
      <c r="B214" t="s">
        <v>1686</v>
      </c>
      <c r="C214" t="str">
        <f>INDEX(Produtor_Silo[],MATCH(Silo_Porto[[#This Row],[Localidade Silo]],Produtor_Silo[destino],0),3)</f>
        <v>TOLEDO-PR</v>
      </c>
      <c r="D214">
        <v>1110912</v>
      </c>
      <c r="E214">
        <v>2</v>
      </c>
      <c r="F214" s="7">
        <v>723.81600000000003</v>
      </c>
      <c r="G214" t="s">
        <v>712</v>
      </c>
      <c r="H214" s="10">
        <v>2.05E-4</v>
      </c>
      <c r="I214" s="10">
        <v>1</v>
      </c>
      <c r="J214" t="s">
        <v>1657</v>
      </c>
      <c r="K214" t="s">
        <v>1045</v>
      </c>
      <c r="L214">
        <f>INDEX(Val_Min_CO2[],MATCH(Silo_Porto[[#This Row],[Variaveis Decisão Transporte Silo-Porto]],Val_Min_CO2[Variável],0),2)</f>
        <v>0</v>
      </c>
      <c r="M214">
        <f>INDEX(Val_min_Custo[],MATCH(Silo_Porto[[#This Row],[Variaveis Decisão Transporte Silo-Porto]],Val_min_Custo[Variável],0),2)</f>
        <v>0</v>
      </c>
      <c r="N214">
        <f>INDEX(ITERAC3[],MATCH(Silo_Porto[[#This Row],[Variaveis Decisão Transporte Silo-Porto]],ITERAC3[Variável],0),2)</f>
        <v>0</v>
      </c>
      <c r="O214">
        <f>INDEX(ITERAC6[],MATCH(Silo_Porto[[#This Row],[Variaveis Decisão Transporte Silo-Porto]],ITERAC6[Variável],0),2)</f>
        <v>0</v>
      </c>
      <c r="P214">
        <v>1.1200000000000001</v>
      </c>
      <c r="Q214">
        <v>1116.67</v>
      </c>
      <c r="R214" t="str">
        <f>Silo_Porto[[#This Row],[Estado Silo]]&amp;Silo_Porto[[#This Row],[Estado Porto]]</f>
        <v>PRSC</v>
      </c>
      <c r="S214" s="7">
        <f>Silo_Porto[[#This Row],[ICMS]]*Silo_Porto[[#This Row],[Coluna1]]</f>
        <v>1250.6704000000002</v>
      </c>
    </row>
    <row r="215" spans="1:19" x14ac:dyDescent="0.25">
      <c r="A215" t="s">
        <v>644</v>
      </c>
      <c r="B215" t="s">
        <v>1686</v>
      </c>
      <c r="C215" t="str">
        <f>INDEX(Produtor_Silo[],MATCH(Silo_Porto[[#This Row],[Localidade Silo]],Produtor_Silo[destino],0),3)</f>
        <v>UBERLÂNDIA-MG</v>
      </c>
      <c r="D215">
        <v>1110912</v>
      </c>
      <c r="E215">
        <v>2</v>
      </c>
      <c r="F215" s="7">
        <v>1140.6500000000001</v>
      </c>
      <c r="G215" t="s">
        <v>720</v>
      </c>
      <c r="H215" s="10">
        <v>2.63E-4</v>
      </c>
      <c r="I215" s="10">
        <v>0.6</v>
      </c>
      <c r="J215" t="s">
        <v>1657</v>
      </c>
      <c r="K215" t="s">
        <v>1053</v>
      </c>
      <c r="L215">
        <f>INDEX(Val_Min_CO2[],MATCH(Silo_Porto[[#This Row],[Variaveis Decisão Transporte Silo-Porto]],Val_Min_CO2[Variável],0),2)</f>
        <v>0</v>
      </c>
      <c r="M215">
        <f>INDEX(Val_min_Custo[],MATCH(Silo_Porto[[#This Row],[Variaveis Decisão Transporte Silo-Porto]],Val_min_Custo[Variável],0),2)</f>
        <v>0</v>
      </c>
      <c r="N215">
        <f>INDEX(ITERAC3[],MATCH(Silo_Porto[[#This Row],[Variaveis Decisão Transporte Silo-Porto]],ITERAC3[Variável],0),2)</f>
        <v>0</v>
      </c>
      <c r="O215">
        <f>INDEX(ITERAC6[],MATCH(Silo_Porto[[#This Row],[Variaveis Decisão Transporte Silo-Porto]],ITERAC6[Variável],0),2)</f>
        <v>0</v>
      </c>
      <c r="P215">
        <v>1.1200000000000001</v>
      </c>
      <c r="Q215">
        <v>1116.67</v>
      </c>
      <c r="R215" t="str">
        <f>Silo_Porto[[#This Row],[Estado Silo]]&amp;Silo_Porto[[#This Row],[Estado Porto]]</f>
        <v>MGSC</v>
      </c>
      <c r="S215" s="7">
        <f>Silo_Porto[[#This Row],[ICMS]]*Silo_Porto[[#This Row],[Coluna1]]</f>
        <v>1250.6704000000002</v>
      </c>
    </row>
    <row r="216" spans="1:19" x14ac:dyDescent="0.25">
      <c r="A216" t="s">
        <v>645</v>
      </c>
      <c r="B216" t="s">
        <v>1686</v>
      </c>
      <c r="C216" t="str">
        <f>INDEX(Produtor_Silo[],MATCH(Silo_Porto[[#This Row],[Localidade Silo]],Produtor_Silo[destino],0),3)</f>
        <v>UBERLÂNDIA-MG</v>
      </c>
      <c r="D216">
        <v>1110912</v>
      </c>
      <c r="E216">
        <v>2</v>
      </c>
      <c r="F216" s="7">
        <v>1140.2570000000001</v>
      </c>
      <c r="G216" t="s">
        <v>720</v>
      </c>
      <c r="H216" s="10">
        <v>2.63E-4</v>
      </c>
      <c r="I216" s="10">
        <v>0.6</v>
      </c>
      <c r="J216" t="s">
        <v>1657</v>
      </c>
      <c r="K216" t="s">
        <v>1061</v>
      </c>
      <c r="L216">
        <f>INDEX(Val_Min_CO2[],MATCH(Silo_Porto[[#This Row],[Variaveis Decisão Transporte Silo-Porto]],Val_Min_CO2[Variável],0),2)</f>
        <v>0</v>
      </c>
      <c r="M216">
        <f>INDEX(Val_min_Custo[],MATCH(Silo_Porto[[#This Row],[Variaveis Decisão Transporte Silo-Porto]],Val_min_Custo[Variável],0),2)</f>
        <v>0</v>
      </c>
      <c r="N216">
        <f>INDEX(ITERAC3[],MATCH(Silo_Porto[[#This Row],[Variaveis Decisão Transporte Silo-Porto]],ITERAC3[Variável],0),2)</f>
        <v>0</v>
      </c>
      <c r="O216">
        <f>INDEX(ITERAC6[],MATCH(Silo_Porto[[#This Row],[Variaveis Decisão Transporte Silo-Porto]],ITERAC6[Variável],0),2)</f>
        <v>0</v>
      </c>
      <c r="P216">
        <v>1.1200000000000001</v>
      </c>
      <c r="Q216">
        <v>1116.67</v>
      </c>
      <c r="R216" t="str">
        <f>Silo_Porto[[#This Row],[Estado Silo]]&amp;Silo_Porto[[#This Row],[Estado Porto]]</f>
        <v>MGSC</v>
      </c>
      <c r="S216" s="7">
        <f>Silo_Porto[[#This Row],[ICMS]]*Silo_Porto[[#This Row],[Coluna1]]</f>
        <v>1250.6704000000002</v>
      </c>
    </row>
    <row r="217" spans="1:19" x14ac:dyDescent="0.25">
      <c r="A217" t="s">
        <v>646</v>
      </c>
      <c r="B217" t="s">
        <v>1686</v>
      </c>
      <c r="C217" t="str">
        <f>INDEX(Produtor_Silo[],MATCH(Silo_Porto[[#This Row],[Localidade Silo]],Produtor_Silo[destino],0),3)</f>
        <v>UBERLÂNDIA-MG</v>
      </c>
      <c r="D217">
        <v>1110912</v>
      </c>
      <c r="E217">
        <v>2</v>
      </c>
      <c r="F217" s="7">
        <v>1139.498</v>
      </c>
      <c r="G217" t="s">
        <v>720</v>
      </c>
      <c r="H217" s="10">
        <v>2.63E-4</v>
      </c>
      <c r="I217" s="10">
        <v>0.6</v>
      </c>
      <c r="J217" t="s">
        <v>1657</v>
      </c>
      <c r="K217" t="s">
        <v>1069</v>
      </c>
      <c r="L217">
        <f>INDEX(Val_Min_CO2[],MATCH(Silo_Porto[[#This Row],[Variaveis Decisão Transporte Silo-Porto]],Val_Min_CO2[Variável],0),2)</f>
        <v>0</v>
      </c>
      <c r="M217">
        <f>INDEX(Val_min_Custo[],MATCH(Silo_Porto[[#This Row],[Variaveis Decisão Transporte Silo-Porto]],Val_min_Custo[Variável],0),2)</f>
        <v>0</v>
      </c>
      <c r="N217">
        <f>INDEX(ITERAC3[],MATCH(Silo_Porto[[#This Row],[Variaveis Decisão Transporte Silo-Porto]],ITERAC3[Variável],0),2)</f>
        <v>0</v>
      </c>
      <c r="O217">
        <f>INDEX(ITERAC6[],MATCH(Silo_Porto[[#This Row],[Variaveis Decisão Transporte Silo-Porto]],ITERAC6[Variável],0),2)</f>
        <v>0</v>
      </c>
      <c r="P217">
        <v>1.1200000000000001</v>
      </c>
      <c r="Q217">
        <v>1116.67</v>
      </c>
      <c r="R217" t="str">
        <f>Silo_Porto[[#This Row],[Estado Silo]]&amp;Silo_Porto[[#This Row],[Estado Porto]]</f>
        <v>MGSC</v>
      </c>
      <c r="S217" s="7">
        <f>Silo_Porto[[#This Row],[ICMS]]*Silo_Porto[[#This Row],[Coluna1]]</f>
        <v>1250.6704000000002</v>
      </c>
    </row>
    <row r="218" spans="1:19" x14ac:dyDescent="0.25">
      <c r="A218" t="s">
        <v>617</v>
      </c>
      <c r="B218" t="s">
        <v>1687</v>
      </c>
      <c r="C218" t="str">
        <f>INDEX(Produtor_Silo[],MATCH(Silo_Porto[[#This Row],[Localidade Silo]],Produtor_Silo[destino],0),3)</f>
        <v>CAMPO NOVO DO PARECIS-MT</v>
      </c>
      <c r="D218">
        <v>2504607.6</v>
      </c>
      <c r="E218">
        <v>2</v>
      </c>
      <c r="F218" s="7">
        <v>2429.0790000000002</v>
      </c>
      <c r="G218" t="s">
        <v>705</v>
      </c>
      <c r="H218" s="10">
        <v>2.63E-4</v>
      </c>
      <c r="I218" s="10">
        <v>0.6</v>
      </c>
      <c r="J218" t="s">
        <v>1674</v>
      </c>
      <c r="K218" t="s">
        <v>791</v>
      </c>
      <c r="L218">
        <f>INDEX(Val_Min_CO2[],MATCH(Silo_Porto[[#This Row],[Variaveis Decisão Transporte Silo-Porto]],Val_Min_CO2[Variável],0),2)</f>
        <v>0</v>
      </c>
      <c r="M218">
        <f>INDEX(Val_min_Custo[],MATCH(Silo_Porto[[#This Row],[Variaveis Decisão Transporte Silo-Porto]],Val_min_Custo[Variável],0),2)</f>
        <v>0</v>
      </c>
      <c r="N218">
        <f>INDEX(ITERAC3[],MATCH(Silo_Porto[[#This Row],[Variaveis Decisão Transporte Silo-Porto]],ITERAC3[Variável],0),2)</f>
        <v>0</v>
      </c>
      <c r="O218">
        <f>INDEX(ITERAC6[],MATCH(Silo_Porto[[#This Row],[Variaveis Decisão Transporte Silo-Porto]],ITERAC6[Variável],0),2)</f>
        <v>0</v>
      </c>
      <c r="P218">
        <v>1.1200000000000001</v>
      </c>
      <c r="Q218">
        <v>1116.67</v>
      </c>
      <c r="R218" t="str">
        <f>Silo_Porto[[#This Row],[Estado Silo]]&amp;Silo_Porto[[#This Row],[Estado Porto]]</f>
        <v>MTES</v>
      </c>
      <c r="S218" s="7">
        <f>Silo_Porto[[#This Row],[ICMS]]*Silo_Porto[[#This Row],[Coluna1]]</f>
        <v>1250.6704000000002</v>
      </c>
    </row>
    <row r="219" spans="1:19" x14ac:dyDescent="0.25">
      <c r="A219" t="s">
        <v>618</v>
      </c>
      <c r="B219" t="s">
        <v>1687</v>
      </c>
      <c r="C219" t="str">
        <f>INDEX(Produtor_Silo[],MATCH(Silo_Porto[[#This Row],[Localidade Silo]],Produtor_Silo[destino],0),3)</f>
        <v>CAMPO NOVO DO PARECIS-MT</v>
      </c>
      <c r="D219">
        <v>2504607.6</v>
      </c>
      <c r="E219">
        <v>2</v>
      </c>
      <c r="F219" s="7">
        <v>2503.6320000000001</v>
      </c>
      <c r="G219" t="s">
        <v>705</v>
      </c>
      <c r="H219" s="10">
        <v>2.63E-4</v>
      </c>
      <c r="I219" s="10">
        <v>0.6</v>
      </c>
      <c r="J219" t="s">
        <v>1674</v>
      </c>
      <c r="K219" t="s">
        <v>799</v>
      </c>
      <c r="L219">
        <f>INDEX(Val_Min_CO2[],MATCH(Silo_Porto[[#This Row],[Variaveis Decisão Transporte Silo-Porto]],Val_Min_CO2[Variável],0),2)</f>
        <v>0</v>
      </c>
      <c r="M219">
        <f>INDEX(Val_min_Custo[],MATCH(Silo_Porto[[#This Row],[Variaveis Decisão Transporte Silo-Porto]],Val_min_Custo[Variável],0),2)</f>
        <v>0</v>
      </c>
      <c r="N219">
        <f>INDEX(ITERAC3[],MATCH(Silo_Porto[[#This Row],[Variaveis Decisão Transporte Silo-Porto]],ITERAC3[Variável],0),2)</f>
        <v>0</v>
      </c>
      <c r="O219">
        <f>INDEX(ITERAC6[],MATCH(Silo_Porto[[#This Row],[Variaveis Decisão Transporte Silo-Porto]],ITERAC6[Variável],0),2)</f>
        <v>0</v>
      </c>
      <c r="P219">
        <v>1.1200000000000001</v>
      </c>
      <c r="Q219">
        <v>1116.67</v>
      </c>
      <c r="R219" t="str">
        <f>Silo_Porto[[#This Row],[Estado Silo]]&amp;Silo_Porto[[#This Row],[Estado Porto]]</f>
        <v>MTES</v>
      </c>
      <c r="S219" s="7">
        <f>Silo_Porto[[#This Row],[ICMS]]*Silo_Porto[[#This Row],[Coluna1]]</f>
        <v>1250.6704000000002</v>
      </c>
    </row>
    <row r="220" spans="1:19" x14ac:dyDescent="0.25">
      <c r="A220" t="s">
        <v>619</v>
      </c>
      <c r="B220" t="s">
        <v>1687</v>
      </c>
      <c r="C220" t="str">
        <f>INDEX(Produtor_Silo[],MATCH(Silo_Porto[[#This Row],[Localidade Silo]],Produtor_Silo[destino],0),3)</f>
        <v>CAMPO NOVO DO PARECIS-MT</v>
      </c>
      <c r="D220">
        <v>2504607.6</v>
      </c>
      <c r="E220">
        <v>2</v>
      </c>
      <c r="F220" s="7">
        <v>2428.9</v>
      </c>
      <c r="G220" t="s">
        <v>705</v>
      </c>
      <c r="H220" s="10">
        <v>2.63E-4</v>
      </c>
      <c r="I220" s="10">
        <v>0.6</v>
      </c>
      <c r="J220" t="s">
        <v>1674</v>
      </c>
      <c r="K220" t="s">
        <v>807</v>
      </c>
      <c r="L220">
        <f>INDEX(Val_Min_CO2[],MATCH(Silo_Porto[[#This Row],[Variaveis Decisão Transporte Silo-Porto]],Val_Min_CO2[Variável],0),2)</f>
        <v>0</v>
      </c>
      <c r="M220">
        <f>INDEX(Val_min_Custo[],MATCH(Silo_Porto[[#This Row],[Variaveis Decisão Transporte Silo-Porto]],Val_min_Custo[Variável],0),2)</f>
        <v>0</v>
      </c>
      <c r="N220">
        <f>INDEX(ITERAC3[],MATCH(Silo_Porto[[#This Row],[Variaveis Decisão Transporte Silo-Porto]],ITERAC3[Variável],0),2)</f>
        <v>0</v>
      </c>
      <c r="O220">
        <f>INDEX(ITERAC6[],MATCH(Silo_Porto[[#This Row],[Variaveis Decisão Transporte Silo-Porto]],ITERAC6[Variável],0),2)</f>
        <v>0</v>
      </c>
      <c r="P220">
        <v>1.1200000000000001</v>
      </c>
      <c r="Q220">
        <v>1116.67</v>
      </c>
      <c r="R220" t="str">
        <f>Silo_Porto[[#This Row],[Estado Silo]]&amp;Silo_Porto[[#This Row],[Estado Porto]]</f>
        <v>MTES</v>
      </c>
      <c r="S220" s="7">
        <f>Silo_Porto[[#This Row],[ICMS]]*Silo_Porto[[#This Row],[Coluna1]]</f>
        <v>1250.6704000000002</v>
      </c>
    </row>
    <row r="221" spans="1:19" x14ac:dyDescent="0.25">
      <c r="A221" t="s">
        <v>647</v>
      </c>
      <c r="B221" t="s">
        <v>1687</v>
      </c>
      <c r="C221" t="str">
        <f>INDEX(Produtor_Silo[],MATCH(Silo_Porto[[#This Row],[Localidade Silo]],Produtor_Silo[destino],0),3)</f>
        <v>CASCAVEL-PR</v>
      </c>
      <c r="D221">
        <v>2504607.6</v>
      </c>
      <c r="E221">
        <v>2</v>
      </c>
      <c r="F221" s="7">
        <v>1871.9190000000001</v>
      </c>
      <c r="G221" t="s">
        <v>712</v>
      </c>
      <c r="H221" s="10">
        <v>2.05E-4</v>
      </c>
      <c r="I221" s="10">
        <v>1</v>
      </c>
      <c r="J221" t="s">
        <v>1674</v>
      </c>
      <c r="K221" t="s">
        <v>815</v>
      </c>
      <c r="L221">
        <f>INDEX(Val_Min_CO2[],MATCH(Silo_Porto[[#This Row],[Variaveis Decisão Transporte Silo-Porto]],Val_Min_CO2[Variável],0),2)</f>
        <v>0</v>
      </c>
      <c r="M221">
        <f>INDEX(Val_min_Custo[],MATCH(Silo_Porto[[#This Row],[Variaveis Decisão Transporte Silo-Porto]],Val_min_Custo[Variável],0),2)</f>
        <v>0</v>
      </c>
      <c r="N221">
        <f>INDEX(ITERAC3[],MATCH(Silo_Porto[[#This Row],[Variaveis Decisão Transporte Silo-Porto]],ITERAC3[Variável],0),2)</f>
        <v>0</v>
      </c>
      <c r="O221">
        <f>INDEX(ITERAC6[],MATCH(Silo_Porto[[#This Row],[Variaveis Decisão Transporte Silo-Porto]],ITERAC6[Variável],0),2)</f>
        <v>0</v>
      </c>
      <c r="P221">
        <v>1.07</v>
      </c>
      <c r="Q221">
        <v>1116.67</v>
      </c>
      <c r="R221" t="str">
        <f>Silo_Porto[[#This Row],[Estado Silo]]&amp;Silo_Porto[[#This Row],[Estado Porto]]</f>
        <v>PRES</v>
      </c>
      <c r="S221" s="7">
        <f>Silo_Porto[[#This Row],[ICMS]]*Silo_Porto[[#This Row],[Coluna1]]</f>
        <v>1194.8369000000002</v>
      </c>
    </row>
    <row r="222" spans="1:19" x14ac:dyDescent="0.25">
      <c r="A222" t="s">
        <v>648</v>
      </c>
      <c r="B222" t="s">
        <v>1687</v>
      </c>
      <c r="C222" t="str">
        <f>INDEX(Produtor_Silo[],MATCH(Silo_Porto[[#This Row],[Localidade Silo]],Produtor_Silo[destino],0),3)</f>
        <v>CASCAVEL-PR</v>
      </c>
      <c r="D222">
        <v>2504607.6</v>
      </c>
      <c r="E222">
        <v>2</v>
      </c>
      <c r="F222" s="7">
        <v>1870.509</v>
      </c>
      <c r="G222" t="s">
        <v>712</v>
      </c>
      <c r="H222" s="10">
        <v>2.05E-4</v>
      </c>
      <c r="I222" s="10">
        <v>1</v>
      </c>
      <c r="J222" t="s">
        <v>1674</v>
      </c>
      <c r="K222" t="s">
        <v>823</v>
      </c>
      <c r="L222">
        <f>INDEX(Val_Min_CO2[],MATCH(Silo_Porto[[#This Row],[Variaveis Decisão Transporte Silo-Porto]],Val_Min_CO2[Variável],0),2)</f>
        <v>0</v>
      </c>
      <c r="M222">
        <f>INDEX(Val_min_Custo[],MATCH(Silo_Porto[[#This Row],[Variaveis Decisão Transporte Silo-Porto]],Val_min_Custo[Variável],0),2)</f>
        <v>0</v>
      </c>
      <c r="N222">
        <f>INDEX(ITERAC3[],MATCH(Silo_Porto[[#This Row],[Variaveis Decisão Transporte Silo-Porto]],ITERAC3[Variável],0),2)</f>
        <v>0</v>
      </c>
      <c r="O222">
        <f>INDEX(ITERAC6[],MATCH(Silo_Porto[[#This Row],[Variaveis Decisão Transporte Silo-Porto]],ITERAC6[Variável],0),2)</f>
        <v>0</v>
      </c>
      <c r="P222">
        <v>1.07</v>
      </c>
      <c r="Q222">
        <v>1116.67</v>
      </c>
      <c r="R222" t="str">
        <f>Silo_Porto[[#This Row],[Estado Silo]]&amp;Silo_Porto[[#This Row],[Estado Porto]]</f>
        <v>PRES</v>
      </c>
      <c r="S222" s="7">
        <f>Silo_Porto[[#This Row],[ICMS]]*Silo_Porto[[#This Row],[Coluna1]]</f>
        <v>1194.8369000000002</v>
      </c>
    </row>
    <row r="223" spans="1:19" x14ac:dyDescent="0.25">
      <c r="A223" t="s">
        <v>649</v>
      </c>
      <c r="B223" t="s">
        <v>1687</v>
      </c>
      <c r="C223" t="str">
        <f>INDEX(Produtor_Silo[],MATCH(Silo_Porto[[#This Row],[Localidade Silo]],Produtor_Silo[destino],0),3)</f>
        <v>CASCAVEL-PR</v>
      </c>
      <c r="D223">
        <v>2504607.6</v>
      </c>
      <c r="E223">
        <v>2</v>
      </c>
      <c r="F223" s="7">
        <v>1868.2439999999999</v>
      </c>
      <c r="G223" t="s">
        <v>712</v>
      </c>
      <c r="H223" s="10">
        <v>2.05E-4</v>
      </c>
      <c r="I223" s="10">
        <v>1</v>
      </c>
      <c r="J223" t="s">
        <v>1674</v>
      </c>
      <c r="K223" t="s">
        <v>831</v>
      </c>
      <c r="L223">
        <f>INDEX(Val_Min_CO2[],MATCH(Silo_Porto[[#This Row],[Variaveis Decisão Transporte Silo-Porto]],Val_Min_CO2[Variável],0),2)</f>
        <v>0</v>
      </c>
      <c r="M223">
        <f>INDEX(Val_min_Custo[],MATCH(Silo_Porto[[#This Row],[Variaveis Decisão Transporte Silo-Porto]],Val_min_Custo[Variável],0),2)</f>
        <v>0</v>
      </c>
      <c r="N223">
        <f>INDEX(ITERAC3[],MATCH(Silo_Porto[[#This Row],[Variaveis Decisão Transporte Silo-Porto]],ITERAC3[Variável],0),2)</f>
        <v>0</v>
      </c>
      <c r="O223">
        <f>INDEX(ITERAC6[],MATCH(Silo_Porto[[#This Row],[Variaveis Decisão Transporte Silo-Porto]],ITERAC6[Variável],0),2)</f>
        <v>0</v>
      </c>
      <c r="P223">
        <v>1.07</v>
      </c>
      <c r="Q223">
        <v>1116.67</v>
      </c>
      <c r="R223" t="str">
        <f>Silo_Porto[[#This Row],[Estado Silo]]&amp;Silo_Porto[[#This Row],[Estado Porto]]</f>
        <v>PRES</v>
      </c>
      <c r="S223" s="7">
        <f>Silo_Porto[[#This Row],[ICMS]]*Silo_Porto[[#This Row],[Coluna1]]</f>
        <v>1194.8369000000002</v>
      </c>
    </row>
    <row r="224" spans="1:19" x14ac:dyDescent="0.25">
      <c r="A224" t="s">
        <v>635</v>
      </c>
      <c r="B224" t="s">
        <v>1687</v>
      </c>
      <c r="C224" t="str">
        <f>INDEX(Produtor_Silo[],MATCH(Silo_Porto[[#This Row],[Localidade Silo]],Produtor_Silo[destino],0),3)</f>
        <v>DOURADOS-MS</v>
      </c>
      <c r="D224">
        <v>2504607.6</v>
      </c>
      <c r="E224">
        <v>2</v>
      </c>
      <c r="F224" s="7">
        <v>1959.1369999999999</v>
      </c>
      <c r="G224" t="s">
        <v>715</v>
      </c>
      <c r="H224" s="10">
        <v>2.05E-4</v>
      </c>
      <c r="I224" s="10">
        <v>1</v>
      </c>
      <c r="J224" t="s">
        <v>1674</v>
      </c>
      <c r="K224" t="s">
        <v>839</v>
      </c>
      <c r="L224">
        <f>INDEX(Val_Min_CO2[],MATCH(Silo_Porto[[#This Row],[Variaveis Decisão Transporte Silo-Porto]],Val_Min_CO2[Variável],0),2)</f>
        <v>0</v>
      </c>
      <c r="M224">
        <f>INDEX(Val_min_Custo[],MATCH(Silo_Porto[[#This Row],[Variaveis Decisão Transporte Silo-Porto]],Val_min_Custo[Variável],0),2)</f>
        <v>0</v>
      </c>
      <c r="N224">
        <f>INDEX(ITERAC3[],MATCH(Silo_Porto[[#This Row],[Variaveis Decisão Transporte Silo-Porto]],ITERAC3[Variável],0),2)</f>
        <v>0</v>
      </c>
      <c r="O224">
        <f>INDEX(ITERAC6[],MATCH(Silo_Porto[[#This Row],[Variaveis Decisão Transporte Silo-Porto]],ITERAC6[Variável],0),2)</f>
        <v>0</v>
      </c>
      <c r="P224">
        <v>1.1200000000000001</v>
      </c>
      <c r="Q224">
        <v>1116.67</v>
      </c>
      <c r="R224" t="str">
        <f>Silo_Porto[[#This Row],[Estado Silo]]&amp;Silo_Porto[[#This Row],[Estado Porto]]</f>
        <v>MSES</v>
      </c>
      <c r="S224" s="7">
        <f>Silo_Porto[[#This Row],[ICMS]]*Silo_Porto[[#This Row],[Coluna1]]</f>
        <v>1250.6704000000002</v>
      </c>
    </row>
    <row r="225" spans="1:19" x14ac:dyDescent="0.25">
      <c r="A225" t="s">
        <v>636</v>
      </c>
      <c r="B225" t="s">
        <v>1687</v>
      </c>
      <c r="C225" t="str">
        <f>INDEX(Produtor_Silo[],MATCH(Silo_Porto[[#This Row],[Localidade Silo]],Produtor_Silo[destino],0),3)</f>
        <v>DOURADOS-MS</v>
      </c>
      <c r="D225">
        <v>2504607.6</v>
      </c>
      <c r="E225">
        <v>2</v>
      </c>
      <c r="F225" s="7">
        <v>1936.3689999999999</v>
      </c>
      <c r="G225" t="s">
        <v>715</v>
      </c>
      <c r="H225" s="10">
        <v>2.05E-4</v>
      </c>
      <c r="I225" s="10">
        <v>1</v>
      </c>
      <c r="J225" t="s">
        <v>1674</v>
      </c>
      <c r="K225" t="s">
        <v>847</v>
      </c>
      <c r="L225">
        <f>INDEX(Val_Min_CO2[],MATCH(Silo_Porto[[#This Row],[Variaveis Decisão Transporte Silo-Porto]],Val_Min_CO2[Variável],0),2)</f>
        <v>0</v>
      </c>
      <c r="M225">
        <f>INDEX(Val_min_Custo[],MATCH(Silo_Porto[[#This Row],[Variaveis Decisão Transporte Silo-Porto]],Val_min_Custo[Variável],0),2)</f>
        <v>0</v>
      </c>
      <c r="N225">
        <f>INDEX(ITERAC3[],MATCH(Silo_Porto[[#This Row],[Variaveis Decisão Transporte Silo-Porto]],ITERAC3[Variável],0),2)</f>
        <v>0</v>
      </c>
      <c r="O225">
        <f>INDEX(ITERAC6[],MATCH(Silo_Porto[[#This Row],[Variaveis Decisão Transporte Silo-Porto]],ITERAC6[Variável],0),2)</f>
        <v>0</v>
      </c>
      <c r="P225">
        <v>1.1200000000000001</v>
      </c>
      <c r="Q225">
        <v>1116.67</v>
      </c>
      <c r="R225" t="str">
        <f>Silo_Porto[[#This Row],[Estado Silo]]&amp;Silo_Porto[[#This Row],[Estado Porto]]</f>
        <v>MSES</v>
      </c>
      <c r="S225" s="7">
        <f>Silo_Porto[[#This Row],[ICMS]]*Silo_Porto[[#This Row],[Coluna1]]</f>
        <v>1250.6704000000002</v>
      </c>
    </row>
    <row r="226" spans="1:19" x14ac:dyDescent="0.25">
      <c r="A226" t="s">
        <v>637</v>
      </c>
      <c r="B226" t="s">
        <v>1687</v>
      </c>
      <c r="C226" t="str">
        <f>INDEX(Produtor_Silo[],MATCH(Silo_Porto[[#This Row],[Localidade Silo]],Produtor_Silo[destino],0),3)</f>
        <v>DOURADOS-MS</v>
      </c>
      <c r="D226">
        <v>2504607.6</v>
      </c>
      <c r="E226">
        <v>2</v>
      </c>
      <c r="F226" s="7">
        <v>1953.2850000000001</v>
      </c>
      <c r="G226" t="s">
        <v>715</v>
      </c>
      <c r="H226" s="10">
        <v>2.05E-4</v>
      </c>
      <c r="I226" s="10">
        <v>1</v>
      </c>
      <c r="J226" t="s">
        <v>1674</v>
      </c>
      <c r="K226" t="s">
        <v>855</v>
      </c>
      <c r="L226">
        <f>INDEX(Val_Min_CO2[],MATCH(Silo_Porto[[#This Row],[Variaveis Decisão Transporte Silo-Porto]],Val_Min_CO2[Variável],0),2)</f>
        <v>0</v>
      </c>
      <c r="M226">
        <f>INDEX(Val_min_Custo[],MATCH(Silo_Porto[[#This Row],[Variaveis Decisão Transporte Silo-Porto]],Val_min_Custo[Variável],0),2)</f>
        <v>0</v>
      </c>
      <c r="N226">
        <f>INDEX(ITERAC3[],MATCH(Silo_Porto[[#This Row],[Variaveis Decisão Transporte Silo-Porto]],ITERAC3[Variável],0),2)</f>
        <v>0</v>
      </c>
      <c r="O226">
        <f>INDEX(ITERAC6[],MATCH(Silo_Porto[[#This Row],[Variaveis Decisão Transporte Silo-Porto]],ITERAC6[Variável],0),2)</f>
        <v>0</v>
      </c>
      <c r="P226">
        <v>1.1200000000000001</v>
      </c>
      <c r="Q226">
        <v>1116.67</v>
      </c>
      <c r="R226" t="str">
        <f>Silo_Porto[[#This Row],[Estado Silo]]&amp;Silo_Porto[[#This Row],[Estado Porto]]</f>
        <v>MSES</v>
      </c>
      <c r="S226" s="7">
        <f>Silo_Porto[[#This Row],[ICMS]]*Silo_Porto[[#This Row],[Coluna1]]</f>
        <v>1250.6704000000002</v>
      </c>
    </row>
    <row r="227" spans="1:19" x14ac:dyDescent="0.25">
      <c r="A227" t="s">
        <v>629</v>
      </c>
      <c r="B227" t="s">
        <v>1687</v>
      </c>
      <c r="C227" t="str">
        <f>INDEX(Produtor_Silo[],MATCH(Silo_Porto[[#This Row],[Localidade Silo]],Produtor_Silo[destino],0),3)</f>
        <v>JATAÍ-GO</v>
      </c>
      <c r="D227">
        <v>2504607.6</v>
      </c>
      <c r="E227">
        <v>2</v>
      </c>
      <c r="F227" s="7">
        <v>1475.4069999999999</v>
      </c>
      <c r="G227" t="s">
        <v>718</v>
      </c>
      <c r="H227" s="10">
        <v>2.63E-4</v>
      </c>
      <c r="I227" s="10">
        <v>0.6</v>
      </c>
      <c r="J227" t="s">
        <v>1674</v>
      </c>
      <c r="K227" t="s">
        <v>863</v>
      </c>
      <c r="L227">
        <f>INDEX(Val_Min_CO2[],MATCH(Silo_Porto[[#This Row],[Variaveis Decisão Transporte Silo-Porto]],Val_Min_CO2[Variável],0),2)</f>
        <v>0</v>
      </c>
      <c r="M227">
        <f>INDEX(Val_min_Custo[],MATCH(Silo_Porto[[#This Row],[Variaveis Decisão Transporte Silo-Porto]],Val_min_Custo[Variável],0),2)</f>
        <v>0</v>
      </c>
      <c r="N227">
        <f>INDEX(ITERAC3[],MATCH(Silo_Porto[[#This Row],[Variaveis Decisão Transporte Silo-Porto]],ITERAC3[Variável],0),2)</f>
        <v>0</v>
      </c>
      <c r="O227">
        <f>INDEX(ITERAC6[],MATCH(Silo_Porto[[#This Row],[Variaveis Decisão Transporte Silo-Porto]],ITERAC6[Variável],0),2)</f>
        <v>0</v>
      </c>
      <c r="P227">
        <v>1.1200000000000001</v>
      </c>
      <c r="Q227">
        <v>1116.67</v>
      </c>
      <c r="R227" t="str">
        <f>Silo_Porto[[#This Row],[Estado Silo]]&amp;Silo_Porto[[#This Row],[Estado Porto]]</f>
        <v>GOES</v>
      </c>
      <c r="S227" s="7">
        <f>Silo_Porto[[#This Row],[ICMS]]*Silo_Porto[[#This Row],[Coluna1]]</f>
        <v>1250.6704000000002</v>
      </c>
    </row>
    <row r="228" spans="1:19" x14ac:dyDescent="0.25">
      <c r="A228" t="s">
        <v>630</v>
      </c>
      <c r="B228" t="s">
        <v>1687</v>
      </c>
      <c r="C228" t="str">
        <f>INDEX(Produtor_Silo[],MATCH(Silo_Porto[[#This Row],[Localidade Silo]],Produtor_Silo[destino],0),3)</f>
        <v>JATAÍ-GO</v>
      </c>
      <c r="D228">
        <v>2504607.6</v>
      </c>
      <c r="E228">
        <v>2</v>
      </c>
      <c r="F228" s="7">
        <v>1474.9880000000001</v>
      </c>
      <c r="G228" t="s">
        <v>718</v>
      </c>
      <c r="H228" s="10">
        <v>2.63E-4</v>
      </c>
      <c r="I228" s="10">
        <v>0.6</v>
      </c>
      <c r="J228" t="s">
        <v>1674</v>
      </c>
      <c r="K228" t="s">
        <v>871</v>
      </c>
      <c r="L228">
        <f>INDEX(Val_Min_CO2[],MATCH(Silo_Porto[[#This Row],[Variaveis Decisão Transporte Silo-Porto]],Val_Min_CO2[Variável],0),2)</f>
        <v>0</v>
      </c>
      <c r="M228">
        <f>INDEX(Val_min_Custo[],MATCH(Silo_Porto[[#This Row],[Variaveis Decisão Transporte Silo-Porto]],Val_min_Custo[Variável],0),2)</f>
        <v>0</v>
      </c>
      <c r="N228">
        <f>INDEX(ITERAC3[],MATCH(Silo_Porto[[#This Row],[Variaveis Decisão Transporte Silo-Porto]],ITERAC3[Variável],0),2)</f>
        <v>0</v>
      </c>
      <c r="O228">
        <f>INDEX(ITERAC6[],MATCH(Silo_Porto[[#This Row],[Variaveis Decisão Transporte Silo-Porto]],ITERAC6[Variável],0),2)</f>
        <v>0</v>
      </c>
      <c r="P228">
        <v>1.1200000000000001</v>
      </c>
      <c r="Q228">
        <v>1116.67</v>
      </c>
      <c r="R228" t="str">
        <f>Silo_Porto[[#This Row],[Estado Silo]]&amp;Silo_Porto[[#This Row],[Estado Porto]]</f>
        <v>GOES</v>
      </c>
      <c r="S228" s="7">
        <f>Silo_Porto[[#This Row],[ICMS]]*Silo_Porto[[#This Row],[Coluna1]]</f>
        <v>1250.6704000000002</v>
      </c>
    </row>
    <row r="229" spans="1:19" x14ac:dyDescent="0.25">
      <c r="A229" t="s">
        <v>631</v>
      </c>
      <c r="B229" t="s">
        <v>1687</v>
      </c>
      <c r="C229" t="str">
        <f>INDEX(Produtor_Silo[],MATCH(Silo_Porto[[#This Row],[Localidade Silo]],Produtor_Silo[destino],0),3)</f>
        <v>JATAÍ-GO</v>
      </c>
      <c r="D229">
        <v>2504607.6</v>
      </c>
      <c r="E229">
        <v>2</v>
      </c>
      <c r="F229" s="7">
        <v>1473.047</v>
      </c>
      <c r="G229" t="s">
        <v>718</v>
      </c>
      <c r="H229" s="10">
        <v>2.63E-4</v>
      </c>
      <c r="I229" s="10">
        <v>0.6</v>
      </c>
      <c r="J229" t="s">
        <v>1674</v>
      </c>
      <c r="K229" t="s">
        <v>879</v>
      </c>
      <c r="L229">
        <f>INDEX(Val_Min_CO2[],MATCH(Silo_Porto[[#This Row],[Variaveis Decisão Transporte Silo-Porto]],Val_Min_CO2[Variável],0),2)</f>
        <v>0</v>
      </c>
      <c r="M229">
        <f>INDEX(Val_min_Custo[],MATCH(Silo_Porto[[#This Row],[Variaveis Decisão Transporte Silo-Porto]],Val_min_Custo[Variável],0),2)</f>
        <v>0</v>
      </c>
      <c r="N229">
        <f>INDEX(ITERAC3[],MATCH(Silo_Porto[[#This Row],[Variaveis Decisão Transporte Silo-Porto]],ITERAC3[Variável],0),2)</f>
        <v>0</v>
      </c>
      <c r="O229">
        <f>INDEX(ITERAC6[],MATCH(Silo_Porto[[#This Row],[Variaveis Decisão Transporte Silo-Porto]],ITERAC6[Variável],0),2)</f>
        <v>0</v>
      </c>
      <c r="P229">
        <v>1.1200000000000001</v>
      </c>
      <c r="Q229">
        <v>1116.67</v>
      </c>
      <c r="R229" t="str">
        <f>Silo_Porto[[#This Row],[Estado Silo]]&amp;Silo_Porto[[#This Row],[Estado Porto]]</f>
        <v>GOES</v>
      </c>
      <c r="S229" s="7">
        <f>Silo_Porto[[#This Row],[ICMS]]*Silo_Porto[[#This Row],[Coluna1]]</f>
        <v>1250.6704000000002</v>
      </c>
    </row>
    <row r="230" spans="1:19" x14ac:dyDescent="0.25">
      <c r="A230" t="s">
        <v>638</v>
      </c>
      <c r="B230" t="s">
        <v>1687</v>
      </c>
      <c r="C230" t="str">
        <f>INDEX(Produtor_Silo[],MATCH(Silo_Porto[[#This Row],[Localidade Silo]],Produtor_Silo[destino],0),3)</f>
        <v>MARACAJU-MS</v>
      </c>
      <c r="D230">
        <v>2504607.6</v>
      </c>
      <c r="E230">
        <v>2</v>
      </c>
      <c r="F230" s="7">
        <v>1968.6849999999999</v>
      </c>
      <c r="G230" t="s">
        <v>715</v>
      </c>
      <c r="H230" s="10">
        <v>2.05E-4</v>
      </c>
      <c r="I230" s="10">
        <v>1</v>
      </c>
      <c r="J230" t="s">
        <v>1674</v>
      </c>
      <c r="K230" t="s">
        <v>887</v>
      </c>
      <c r="L230">
        <f>INDEX(Val_Min_CO2[],MATCH(Silo_Porto[[#This Row],[Variaveis Decisão Transporte Silo-Porto]],Val_Min_CO2[Variável],0),2)</f>
        <v>0</v>
      </c>
      <c r="M230">
        <f>INDEX(Val_min_Custo[],MATCH(Silo_Porto[[#This Row],[Variaveis Decisão Transporte Silo-Porto]],Val_min_Custo[Variável],0),2)</f>
        <v>0</v>
      </c>
      <c r="N230">
        <f>INDEX(ITERAC3[],MATCH(Silo_Porto[[#This Row],[Variaveis Decisão Transporte Silo-Porto]],ITERAC3[Variável],0),2)</f>
        <v>0</v>
      </c>
      <c r="O230">
        <f>INDEX(ITERAC6[],MATCH(Silo_Porto[[#This Row],[Variaveis Decisão Transporte Silo-Porto]],ITERAC6[Variável],0),2)</f>
        <v>0</v>
      </c>
      <c r="P230">
        <v>1.1200000000000001</v>
      </c>
      <c r="Q230">
        <v>1116.67</v>
      </c>
      <c r="R230" t="str">
        <f>Silo_Porto[[#This Row],[Estado Silo]]&amp;Silo_Porto[[#This Row],[Estado Porto]]</f>
        <v>MSES</v>
      </c>
      <c r="S230" s="7">
        <f>Silo_Porto[[#This Row],[ICMS]]*Silo_Porto[[#This Row],[Coluna1]]</f>
        <v>1250.6704000000002</v>
      </c>
    </row>
    <row r="231" spans="1:19" x14ac:dyDescent="0.25">
      <c r="A231" t="s">
        <v>639</v>
      </c>
      <c r="B231" t="s">
        <v>1687</v>
      </c>
      <c r="C231" t="str">
        <f>INDEX(Produtor_Silo[],MATCH(Silo_Porto[[#This Row],[Localidade Silo]],Produtor_Silo[destino],0),3)</f>
        <v>MARACAJU-MS</v>
      </c>
      <c r="D231">
        <v>2504607.6</v>
      </c>
      <c r="E231">
        <v>2</v>
      </c>
      <c r="F231" s="7">
        <v>1985.9770000000001</v>
      </c>
      <c r="G231" t="s">
        <v>715</v>
      </c>
      <c r="H231" s="10">
        <v>2.05E-4</v>
      </c>
      <c r="I231" s="10">
        <v>1</v>
      </c>
      <c r="J231" t="s">
        <v>1674</v>
      </c>
      <c r="K231" t="s">
        <v>895</v>
      </c>
      <c r="L231">
        <f>INDEX(Val_Min_CO2[],MATCH(Silo_Porto[[#This Row],[Variaveis Decisão Transporte Silo-Porto]],Val_Min_CO2[Variável],0),2)</f>
        <v>0</v>
      </c>
      <c r="M231">
        <f>INDEX(Val_min_Custo[],MATCH(Silo_Porto[[#This Row],[Variaveis Decisão Transporte Silo-Porto]],Val_min_Custo[Variável],0),2)</f>
        <v>0</v>
      </c>
      <c r="N231">
        <f>INDEX(ITERAC3[],MATCH(Silo_Porto[[#This Row],[Variaveis Decisão Transporte Silo-Porto]],ITERAC3[Variável],0),2)</f>
        <v>0</v>
      </c>
      <c r="O231">
        <f>INDEX(ITERAC6[],MATCH(Silo_Porto[[#This Row],[Variaveis Decisão Transporte Silo-Porto]],ITERAC6[Variável],0),2)</f>
        <v>0</v>
      </c>
      <c r="P231">
        <v>1.1200000000000001</v>
      </c>
      <c r="Q231">
        <v>1116.67</v>
      </c>
      <c r="R231" t="str">
        <f>Silo_Porto[[#This Row],[Estado Silo]]&amp;Silo_Porto[[#This Row],[Estado Porto]]</f>
        <v>MSES</v>
      </c>
      <c r="S231" s="7">
        <f>Silo_Porto[[#This Row],[ICMS]]*Silo_Porto[[#This Row],[Coluna1]]</f>
        <v>1250.6704000000002</v>
      </c>
    </row>
    <row r="232" spans="1:19" x14ac:dyDescent="0.25">
      <c r="A232" t="s">
        <v>640</v>
      </c>
      <c r="B232" t="s">
        <v>1687</v>
      </c>
      <c r="C232" t="str">
        <f>INDEX(Produtor_Silo[],MATCH(Silo_Porto[[#This Row],[Localidade Silo]],Produtor_Silo[destino],0),3)</f>
        <v>MARACAJU-MS</v>
      </c>
      <c r="D232">
        <v>2504607.6</v>
      </c>
      <c r="E232">
        <v>2</v>
      </c>
      <c r="F232" s="7">
        <v>1958.6579999999999</v>
      </c>
      <c r="G232" t="s">
        <v>715</v>
      </c>
      <c r="H232" s="10">
        <v>2.05E-4</v>
      </c>
      <c r="I232" s="10">
        <v>1</v>
      </c>
      <c r="J232" t="s">
        <v>1674</v>
      </c>
      <c r="K232" t="s">
        <v>903</v>
      </c>
      <c r="L232">
        <f>INDEX(Val_Min_CO2[],MATCH(Silo_Porto[[#This Row],[Variaveis Decisão Transporte Silo-Porto]],Val_Min_CO2[Variável],0),2)</f>
        <v>0</v>
      </c>
      <c r="M232">
        <f>INDEX(Val_min_Custo[],MATCH(Silo_Porto[[#This Row],[Variaveis Decisão Transporte Silo-Porto]],Val_min_Custo[Variável],0),2)</f>
        <v>0</v>
      </c>
      <c r="N232">
        <f>INDEX(ITERAC3[],MATCH(Silo_Porto[[#This Row],[Variaveis Decisão Transporte Silo-Porto]],ITERAC3[Variável],0),2)</f>
        <v>0</v>
      </c>
      <c r="O232">
        <f>INDEX(ITERAC6[],MATCH(Silo_Porto[[#This Row],[Variaveis Decisão Transporte Silo-Porto]],ITERAC6[Variável],0),2)</f>
        <v>0</v>
      </c>
      <c r="P232">
        <v>1.1200000000000001</v>
      </c>
      <c r="Q232">
        <v>1116.67</v>
      </c>
      <c r="R232" t="str">
        <f>Silo_Porto[[#This Row],[Estado Silo]]&amp;Silo_Porto[[#This Row],[Estado Porto]]</f>
        <v>MSES</v>
      </c>
      <c r="S232" s="7">
        <f>Silo_Porto[[#This Row],[ICMS]]*Silo_Porto[[#This Row],[Coluna1]]</f>
        <v>1250.6704000000002</v>
      </c>
    </row>
    <row r="233" spans="1:19" x14ac:dyDescent="0.25">
      <c r="A233" t="s">
        <v>620</v>
      </c>
      <c r="B233" t="s">
        <v>1687</v>
      </c>
      <c r="C233" t="str">
        <f>INDEX(Produtor_Silo[],MATCH(Silo_Porto[[#This Row],[Localidade Silo]],Produtor_Silo[destino],0),3)</f>
        <v>NOVA MUTUM-MT</v>
      </c>
      <c r="D233">
        <v>2504607.6</v>
      </c>
      <c r="E233">
        <v>2</v>
      </c>
      <c r="F233" s="7">
        <v>2360.5949999999998</v>
      </c>
      <c r="G233" t="s">
        <v>705</v>
      </c>
      <c r="H233" s="10">
        <v>2.63E-4</v>
      </c>
      <c r="I233" s="10">
        <v>0.6</v>
      </c>
      <c r="J233" t="s">
        <v>1674</v>
      </c>
      <c r="K233" t="s">
        <v>911</v>
      </c>
      <c r="L233">
        <f>INDEX(Val_Min_CO2[],MATCH(Silo_Porto[[#This Row],[Variaveis Decisão Transporte Silo-Porto]],Val_Min_CO2[Variável],0),2)</f>
        <v>0</v>
      </c>
      <c r="M233">
        <f>INDEX(Val_min_Custo[],MATCH(Silo_Porto[[#This Row],[Variaveis Decisão Transporte Silo-Porto]],Val_min_Custo[Variável],0),2)</f>
        <v>0</v>
      </c>
      <c r="N233">
        <f>INDEX(ITERAC3[],MATCH(Silo_Porto[[#This Row],[Variaveis Decisão Transporte Silo-Porto]],ITERAC3[Variável],0),2)</f>
        <v>0</v>
      </c>
      <c r="O233">
        <f>INDEX(ITERAC6[],MATCH(Silo_Porto[[#This Row],[Variaveis Decisão Transporte Silo-Porto]],ITERAC6[Variável],0),2)</f>
        <v>0</v>
      </c>
      <c r="P233">
        <v>1.1200000000000001</v>
      </c>
      <c r="Q233">
        <v>1116.67</v>
      </c>
      <c r="R233" t="str">
        <f>Silo_Porto[[#This Row],[Estado Silo]]&amp;Silo_Porto[[#This Row],[Estado Porto]]</f>
        <v>MTES</v>
      </c>
      <c r="S233" s="7">
        <f>Silo_Porto[[#This Row],[ICMS]]*Silo_Porto[[#This Row],[Coluna1]]</f>
        <v>1250.6704000000002</v>
      </c>
    </row>
    <row r="234" spans="1:19" x14ac:dyDescent="0.25">
      <c r="A234" t="s">
        <v>621</v>
      </c>
      <c r="B234" t="s">
        <v>1687</v>
      </c>
      <c r="C234" t="str">
        <f>INDEX(Produtor_Silo[],MATCH(Silo_Porto[[#This Row],[Localidade Silo]],Produtor_Silo[destino],0),3)</f>
        <v>NOVA MUTUM-MT</v>
      </c>
      <c r="D234">
        <v>2504607.6</v>
      </c>
      <c r="E234">
        <v>2</v>
      </c>
      <c r="F234" s="7">
        <v>2362.585</v>
      </c>
      <c r="G234" t="s">
        <v>705</v>
      </c>
      <c r="H234" s="10">
        <v>2.63E-4</v>
      </c>
      <c r="I234" s="10">
        <v>0.6</v>
      </c>
      <c r="J234" t="s">
        <v>1674</v>
      </c>
      <c r="K234" t="s">
        <v>919</v>
      </c>
      <c r="L234">
        <f>INDEX(Val_Min_CO2[],MATCH(Silo_Porto[[#This Row],[Variaveis Decisão Transporte Silo-Porto]],Val_Min_CO2[Variável],0),2)</f>
        <v>0</v>
      </c>
      <c r="M234">
        <f>INDEX(Val_min_Custo[],MATCH(Silo_Porto[[#This Row],[Variaveis Decisão Transporte Silo-Porto]],Val_min_Custo[Variável],0),2)</f>
        <v>0</v>
      </c>
      <c r="N234">
        <f>INDEX(ITERAC3[],MATCH(Silo_Porto[[#This Row],[Variaveis Decisão Transporte Silo-Porto]],ITERAC3[Variável],0),2)</f>
        <v>0</v>
      </c>
      <c r="O234">
        <f>INDEX(ITERAC6[],MATCH(Silo_Porto[[#This Row],[Variaveis Decisão Transporte Silo-Porto]],ITERAC6[Variável],0),2)</f>
        <v>0</v>
      </c>
      <c r="P234">
        <v>1.1200000000000001</v>
      </c>
      <c r="Q234">
        <v>1116.67</v>
      </c>
      <c r="R234" t="str">
        <f>Silo_Porto[[#This Row],[Estado Silo]]&amp;Silo_Porto[[#This Row],[Estado Porto]]</f>
        <v>MTES</v>
      </c>
      <c r="S234" s="7">
        <f>Silo_Porto[[#This Row],[ICMS]]*Silo_Porto[[#This Row],[Coluna1]]</f>
        <v>1250.6704000000002</v>
      </c>
    </row>
    <row r="235" spans="1:19" x14ac:dyDescent="0.25">
      <c r="A235" t="s">
        <v>622</v>
      </c>
      <c r="B235" t="s">
        <v>1687</v>
      </c>
      <c r="C235" t="str">
        <f>INDEX(Produtor_Silo[],MATCH(Silo_Porto[[#This Row],[Localidade Silo]],Produtor_Silo[destino],0),3)</f>
        <v>NOVA MUTUM-MT</v>
      </c>
      <c r="D235">
        <v>2504607.6</v>
      </c>
      <c r="E235">
        <v>2</v>
      </c>
      <c r="F235" s="7">
        <v>2381.3670000000002</v>
      </c>
      <c r="G235" t="s">
        <v>705</v>
      </c>
      <c r="H235" s="10">
        <v>2.63E-4</v>
      </c>
      <c r="I235" s="10">
        <v>0.6</v>
      </c>
      <c r="J235" t="s">
        <v>1674</v>
      </c>
      <c r="K235" t="s">
        <v>927</v>
      </c>
      <c r="L235">
        <f>INDEX(Val_Min_CO2[],MATCH(Silo_Porto[[#This Row],[Variaveis Decisão Transporte Silo-Porto]],Val_Min_CO2[Variável],0),2)</f>
        <v>0</v>
      </c>
      <c r="M235">
        <f>INDEX(Val_min_Custo[],MATCH(Silo_Porto[[#This Row],[Variaveis Decisão Transporte Silo-Porto]],Val_min_Custo[Variável],0),2)</f>
        <v>0</v>
      </c>
      <c r="N235">
        <f>INDEX(ITERAC3[],MATCH(Silo_Porto[[#This Row],[Variaveis Decisão Transporte Silo-Porto]],ITERAC3[Variável],0),2)</f>
        <v>0</v>
      </c>
      <c r="O235">
        <f>INDEX(ITERAC6[],MATCH(Silo_Porto[[#This Row],[Variaveis Decisão Transporte Silo-Porto]],ITERAC6[Variável],0),2)</f>
        <v>0</v>
      </c>
      <c r="P235">
        <v>1.1200000000000001</v>
      </c>
      <c r="Q235">
        <v>1116.67</v>
      </c>
      <c r="R235" t="str">
        <f>Silo_Porto[[#This Row],[Estado Silo]]&amp;Silo_Porto[[#This Row],[Estado Porto]]</f>
        <v>MTES</v>
      </c>
      <c r="S235" s="7">
        <f>Silo_Porto[[#This Row],[ICMS]]*Silo_Porto[[#This Row],[Coluna1]]</f>
        <v>1250.6704000000002</v>
      </c>
    </row>
    <row r="236" spans="1:19" x14ac:dyDescent="0.25">
      <c r="A236" t="s">
        <v>623</v>
      </c>
      <c r="B236" t="s">
        <v>1687</v>
      </c>
      <c r="C236" t="str">
        <f>INDEX(Produtor_Silo[],MATCH(Silo_Porto[[#This Row],[Localidade Silo]],Produtor_Silo[destino],0),3)</f>
        <v>NOVA UBIRATÃ-MT</v>
      </c>
      <c r="D236">
        <v>2504607.6</v>
      </c>
      <c r="E236">
        <v>2</v>
      </c>
      <c r="F236" s="7">
        <v>2407.6480000000001</v>
      </c>
      <c r="G236" t="s">
        <v>705</v>
      </c>
      <c r="H236" s="10">
        <v>2.63E-4</v>
      </c>
      <c r="I236" s="10">
        <v>0.6</v>
      </c>
      <c r="J236" t="s">
        <v>1674</v>
      </c>
      <c r="K236" t="s">
        <v>935</v>
      </c>
      <c r="L236">
        <f>INDEX(Val_Min_CO2[],MATCH(Silo_Porto[[#This Row],[Variaveis Decisão Transporte Silo-Porto]],Val_Min_CO2[Variável],0),2)</f>
        <v>0</v>
      </c>
      <c r="M236">
        <f>INDEX(Val_min_Custo[],MATCH(Silo_Porto[[#This Row],[Variaveis Decisão Transporte Silo-Porto]],Val_min_Custo[Variável],0),2)</f>
        <v>0</v>
      </c>
      <c r="N236">
        <f>INDEX(ITERAC3[],MATCH(Silo_Porto[[#This Row],[Variaveis Decisão Transporte Silo-Porto]],ITERAC3[Variável],0),2)</f>
        <v>0</v>
      </c>
      <c r="O236">
        <f>INDEX(ITERAC6[],MATCH(Silo_Porto[[#This Row],[Variaveis Decisão Transporte Silo-Porto]],ITERAC6[Variável],0),2)</f>
        <v>0</v>
      </c>
      <c r="P236">
        <v>1.1200000000000001</v>
      </c>
      <c r="Q236">
        <v>1116.67</v>
      </c>
      <c r="R236" t="str">
        <f>Silo_Porto[[#This Row],[Estado Silo]]&amp;Silo_Porto[[#This Row],[Estado Porto]]</f>
        <v>MTES</v>
      </c>
      <c r="S236" s="7">
        <f>Silo_Porto[[#This Row],[ICMS]]*Silo_Porto[[#This Row],[Coluna1]]</f>
        <v>1250.6704000000002</v>
      </c>
    </row>
    <row r="237" spans="1:19" x14ac:dyDescent="0.25">
      <c r="A237" t="s">
        <v>624</v>
      </c>
      <c r="B237" t="s">
        <v>1687</v>
      </c>
      <c r="C237" t="str">
        <f>INDEX(Produtor_Silo[],MATCH(Silo_Porto[[#This Row],[Localidade Silo]],Produtor_Silo[destino],0),3)</f>
        <v>NOVA UBIRATÃ-MT</v>
      </c>
      <c r="D237">
        <v>2504607.6</v>
      </c>
      <c r="E237">
        <v>2</v>
      </c>
      <c r="F237" s="7">
        <v>2378.2179999999998</v>
      </c>
      <c r="G237" t="s">
        <v>705</v>
      </c>
      <c r="H237" s="10">
        <v>2.63E-4</v>
      </c>
      <c r="I237" s="10">
        <v>0.6</v>
      </c>
      <c r="J237" t="s">
        <v>1674</v>
      </c>
      <c r="K237" t="s">
        <v>943</v>
      </c>
      <c r="L237">
        <f>INDEX(Val_Min_CO2[],MATCH(Silo_Porto[[#This Row],[Variaveis Decisão Transporte Silo-Porto]],Val_Min_CO2[Variável],0),2)</f>
        <v>0</v>
      </c>
      <c r="M237">
        <f>INDEX(Val_min_Custo[],MATCH(Silo_Porto[[#This Row],[Variaveis Decisão Transporte Silo-Porto]],Val_min_Custo[Variável],0),2)</f>
        <v>0</v>
      </c>
      <c r="N237">
        <f>INDEX(ITERAC3[],MATCH(Silo_Porto[[#This Row],[Variaveis Decisão Transporte Silo-Porto]],ITERAC3[Variável],0),2)</f>
        <v>0</v>
      </c>
      <c r="O237">
        <f>INDEX(ITERAC6[],MATCH(Silo_Porto[[#This Row],[Variaveis Decisão Transporte Silo-Porto]],ITERAC6[Variável],0),2)</f>
        <v>0</v>
      </c>
      <c r="P237">
        <v>1.1200000000000001</v>
      </c>
      <c r="Q237">
        <v>1116.67</v>
      </c>
      <c r="R237" t="str">
        <f>Silo_Porto[[#This Row],[Estado Silo]]&amp;Silo_Porto[[#This Row],[Estado Porto]]</f>
        <v>MTES</v>
      </c>
      <c r="S237" s="7">
        <f>Silo_Porto[[#This Row],[ICMS]]*Silo_Porto[[#This Row],[Coluna1]]</f>
        <v>1250.6704000000002</v>
      </c>
    </row>
    <row r="238" spans="1:19" x14ac:dyDescent="0.25">
      <c r="A238" t="s">
        <v>625</v>
      </c>
      <c r="B238" t="s">
        <v>1687</v>
      </c>
      <c r="C238" t="str">
        <f>INDEX(Produtor_Silo[],MATCH(Silo_Porto[[#This Row],[Localidade Silo]],Produtor_Silo[destino],0),3)</f>
        <v>NOVA UBIRATÃ-MT</v>
      </c>
      <c r="D238">
        <v>2504607.6</v>
      </c>
      <c r="E238">
        <v>2</v>
      </c>
      <c r="F238" s="7">
        <v>2411.2640000000001</v>
      </c>
      <c r="G238" t="s">
        <v>705</v>
      </c>
      <c r="H238" s="10">
        <v>2.63E-4</v>
      </c>
      <c r="I238" s="10">
        <v>0.6</v>
      </c>
      <c r="J238" t="s">
        <v>1674</v>
      </c>
      <c r="K238" t="s">
        <v>951</v>
      </c>
      <c r="L238">
        <f>INDEX(Val_Min_CO2[],MATCH(Silo_Porto[[#This Row],[Variaveis Decisão Transporte Silo-Porto]],Val_Min_CO2[Variável],0),2)</f>
        <v>0</v>
      </c>
      <c r="M238">
        <f>INDEX(Val_min_Custo[],MATCH(Silo_Porto[[#This Row],[Variaveis Decisão Transporte Silo-Porto]],Val_min_Custo[Variável],0),2)</f>
        <v>0</v>
      </c>
      <c r="N238">
        <f>INDEX(ITERAC3[],MATCH(Silo_Porto[[#This Row],[Variaveis Decisão Transporte Silo-Porto]],ITERAC3[Variável],0),2)</f>
        <v>0</v>
      </c>
      <c r="O238">
        <f>INDEX(ITERAC6[],MATCH(Silo_Porto[[#This Row],[Variaveis Decisão Transporte Silo-Porto]],ITERAC6[Variável],0),2)</f>
        <v>0</v>
      </c>
      <c r="P238">
        <v>1.1200000000000001</v>
      </c>
      <c r="Q238">
        <v>1116.67</v>
      </c>
      <c r="R238" t="str">
        <f>Silo_Porto[[#This Row],[Estado Silo]]&amp;Silo_Porto[[#This Row],[Estado Porto]]</f>
        <v>MTES</v>
      </c>
      <c r="S238" s="7">
        <f>Silo_Porto[[#This Row],[ICMS]]*Silo_Porto[[#This Row],[Coluna1]]</f>
        <v>1250.6704000000002</v>
      </c>
    </row>
    <row r="239" spans="1:19" x14ac:dyDescent="0.25">
      <c r="A239" t="s">
        <v>641</v>
      </c>
      <c r="B239" t="s">
        <v>1687</v>
      </c>
      <c r="C239" t="str">
        <f>INDEX(Produtor_Silo[],MATCH(Silo_Porto[[#This Row],[Localidade Silo]],Produtor_Silo[destino],0),3)</f>
        <v>PATOS DE MINAS-MG</v>
      </c>
      <c r="D239">
        <v>2504607.6</v>
      </c>
      <c r="E239">
        <v>2</v>
      </c>
      <c r="F239" s="7">
        <v>925.69400000000007</v>
      </c>
      <c r="G239" t="s">
        <v>720</v>
      </c>
      <c r="H239" s="10">
        <v>2.63E-4</v>
      </c>
      <c r="I239" s="10">
        <v>0.6</v>
      </c>
      <c r="J239" t="s">
        <v>1674</v>
      </c>
      <c r="K239" t="s">
        <v>959</v>
      </c>
      <c r="L239">
        <f>INDEX(Val_Min_CO2[],MATCH(Silo_Porto[[#This Row],[Variaveis Decisão Transporte Silo-Porto]],Val_Min_CO2[Variável],0),2)</f>
        <v>0</v>
      </c>
      <c r="M239">
        <f>INDEX(Val_min_Custo[],MATCH(Silo_Porto[[#This Row],[Variaveis Decisão Transporte Silo-Porto]],Val_min_Custo[Variável],0),2)</f>
        <v>506632</v>
      </c>
      <c r="N239">
        <f>INDEX(ITERAC3[],MATCH(Silo_Porto[[#This Row],[Variaveis Decisão Transporte Silo-Porto]],ITERAC3[Variável],0),2)</f>
        <v>0</v>
      </c>
      <c r="O239">
        <f>INDEX(ITERAC6[],MATCH(Silo_Porto[[#This Row],[Variaveis Decisão Transporte Silo-Porto]],ITERAC6[Variável],0),2)</f>
        <v>3723.8011999999999</v>
      </c>
      <c r="P239">
        <v>1.07</v>
      </c>
      <c r="Q239">
        <v>1116.67</v>
      </c>
      <c r="R239" t="str">
        <f>Silo_Porto[[#This Row],[Estado Silo]]&amp;Silo_Porto[[#This Row],[Estado Porto]]</f>
        <v>MGES</v>
      </c>
      <c r="S239" s="7">
        <f>Silo_Porto[[#This Row],[ICMS]]*Silo_Porto[[#This Row],[Coluna1]]</f>
        <v>1194.8369000000002</v>
      </c>
    </row>
    <row r="240" spans="1:19" x14ac:dyDescent="0.25">
      <c r="A240" t="s">
        <v>642</v>
      </c>
      <c r="B240" t="s">
        <v>1687</v>
      </c>
      <c r="C240" t="str">
        <f>INDEX(Produtor_Silo[],MATCH(Silo_Porto[[#This Row],[Localidade Silo]],Produtor_Silo[destino],0),3)</f>
        <v>PATOS DE MINAS-MG</v>
      </c>
      <c r="D240">
        <v>2504607.6</v>
      </c>
      <c r="E240">
        <v>2</v>
      </c>
      <c r="F240" s="7">
        <v>935.01800000000003</v>
      </c>
      <c r="G240" t="s">
        <v>720</v>
      </c>
      <c r="H240" s="10">
        <v>2.63E-4</v>
      </c>
      <c r="I240" s="10">
        <v>0.6</v>
      </c>
      <c r="J240" t="s">
        <v>1674</v>
      </c>
      <c r="K240" t="s">
        <v>967</v>
      </c>
      <c r="L240">
        <f>INDEX(Val_Min_CO2[],MATCH(Silo_Porto[[#This Row],[Variaveis Decisão Transporte Silo-Porto]],Val_Min_CO2[Variável],0),2)</f>
        <v>0</v>
      </c>
      <c r="M240">
        <f>INDEX(Val_min_Custo[],MATCH(Silo_Porto[[#This Row],[Variaveis Decisão Transporte Silo-Porto]],Val_min_Custo[Variável],0),2)</f>
        <v>465248</v>
      </c>
      <c r="N240">
        <f>INDEX(ITERAC3[],MATCH(Silo_Porto[[#This Row],[Variaveis Decisão Transporte Silo-Porto]],ITERAC3[Variável],0),2)</f>
        <v>0</v>
      </c>
      <c r="O240">
        <f>INDEX(ITERAC6[],MATCH(Silo_Porto[[#This Row],[Variaveis Decisão Transporte Silo-Porto]],ITERAC6[Variável],0),2)</f>
        <v>0</v>
      </c>
      <c r="P240">
        <v>1.07</v>
      </c>
      <c r="Q240">
        <v>1116.67</v>
      </c>
      <c r="R240" t="str">
        <f>Silo_Porto[[#This Row],[Estado Silo]]&amp;Silo_Porto[[#This Row],[Estado Porto]]</f>
        <v>MGES</v>
      </c>
      <c r="S240" s="7">
        <f>Silo_Porto[[#This Row],[ICMS]]*Silo_Porto[[#This Row],[Coluna1]]</f>
        <v>1194.8369000000002</v>
      </c>
    </row>
    <row r="241" spans="1:19" x14ac:dyDescent="0.25">
      <c r="A241" t="s">
        <v>643</v>
      </c>
      <c r="B241" t="s">
        <v>1687</v>
      </c>
      <c r="C241" t="str">
        <f>INDEX(Produtor_Silo[],MATCH(Silo_Porto[[#This Row],[Localidade Silo]],Produtor_Silo[destino],0),3)</f>
        <v>PATOS DE MINAS-MG</v>
      </c>
      <c r="D241">
        <v>2504607.6</v>
      </c>
      <c r="E241">
        <v>2</v>
      </c>
      <c r="F241" s="7">
        <v>930.59900000000005</v>
      </c>
      <c r="G241" t="s">
        <v>720</v>
      </c>
      <c r="H241" s="10">
        <v>2.63E-4</v>
      </c>
      <c r="I241" s="10">
        <v>0.6</v>
      </c>
      <c r="J241" t="s">
        <v>1674</v>
      </c>
      <c r="K241" t="s">
        <v>975</v>
      </c>
      <c r="L241">
        <f>INDEX(Val_Min_CO2[],MATCH(Silo_Porto[[#This Row],[Variaveis Decisão Transporte Silo-Porto]],Val_Min_CO2[Variável],0),2)</f>
        <v>0</v>
      </c>
      <c r="M241">
        <f>INDEX(Val_min_Custo[],MATCH(Silo_Porto[[#This Row],[Variaveis Decisão Transporte Silo-Porto]],Val_min_Custo[Variável],0),2)</f>
        <v>0</v>
      </c>
      <c r="N241">
        <f>INDEX(ITERAC3[],MATCH(Silo_Porto[[#This Row],[Variaveis Decisão Transporte Silo-Porto]],ITERAC3[Variável],0),2)</f>
        <v>0</v>
      </c>
      <c r="O241">
        <f>INDEX(ITERAC6[],MATCH(Silo_Porto[[#This Row],[Variaveis Decisão Transporte Silo-Porto]],ITERAC6[Variável],0),2)</f>
        <v>0</v>
      </c>
      <c r="P241">
        <v>1.07</v>
      </c>
      <c r="Q241">
        <v>1116.67</v>
      </c>
      <c r="R241" t="str">
        <f>Silo_Porto[[#This Row],[Estado Silo]]&amp;Silo_Porto[[#This Row],[Estado Porto]]</f>
        <v>MGES</v>
      </c>
      <c r="S241" s="7">
        <f>Silo_Porto[[#This Row],[ICMS]]*Silo_Porto[[#This Row],[Coluna1]]</f>
        <v>1194.8369000000002</v>
      </c>
    </row>
    <row r="242" spans="1:19" x14ac:dyDescent="0.25">
      <c r="A242" t="s">
        <v>632</v>
      </c>
      <c r="B242" t="s">
        <v>1687</v>
      </c>
      <c r="C242" t="str">
        <f>INDEX(Produtor_Silo[],MATCH(Silo_Porto[[#This Row],[Localidade Silo]],Produtor_Silo[destino],0),3)</f>
        <v>RIO VERDE-GO</v>
      </c>
      <c r="D242">
        <v>2504607.6</v>
      </c>
      <c r="E242">
        <v>2</v>
      </c>
      <c r="F242" s="7">
        <v>1398.2919999999999</v>
      </c>
      <c r="G242" t="s">
        <v>718</v>
      </c>
      <c r="H242" s="10">
        <v>2.63E-4</v>
      </c>
      <c r="I242" s="10">
        <v>0.6</v>
      </c>
      <c r="J242" t="s">
        <v>1674</v>
      </c>
      <c r="K242" t="s">
        <v>983</v>
      </c>
      <c r="L242">
        <f>INDEX(Val_Min_CO2[],MATCH(Silo_Porto[[#This Row],[Variaveis Decisão Transporte Silo-Porto]],Val_Min_CO2[Variável],0),2)</f>
        <v>0</v>
      </c>
      <c r="M242">
        <f>INDEX(Val_min_Custo[],MATCH(Silo_Porto[[#This Row],[Variaveis Decisão Transporte Silo-Porto]],Val_min_Custo[Variável],0),2)</f>
        <v>0</v>
      </c>
      <c r="N242">
        <f>INDEX(ITERAC3[],MATCH(Silo_Porto[[#This Row],[Variaveis Decisão Transporte Silo-Porto]],ITERAC3[Variável],0),2)</f>
        <v>0</v>
      </c>
      <c r="O242">
        <f>INDEX(ITERAC6[],MATCH(Silo_Porto[[#This Row],[Variaveis Decisão Transporte Silo-Porto]],ITERAC6[Variável],0),2)</f>
        <v>0</v>
      </c>
      <c r="P242">
        <v>1.1200000000000001</v>
      </c>
      <c r="Q242">
        <v>1116.67</v>
      </c>
      <c r="R242" t="str">
        <f>Silo_Porto[[#This Row],[Estado Silo]]&amp;Silo_Porto[[#This Row],[Estado Porto]]</f>
        <v>GOES</v>
      </c>
      <c r="S242" s="7">
        <f>Silo_Porto[[#This Row],[ICMS]]*Silo_Porto[[#This Row],[Coluna1]]</f>
        <v>1250.6704000000002</v>
      </c>
    </row>
    <row r="243" spans="1:19" x14ac:dyDescent="0.25">
      <c r="A243" t="s">
        <v>633</v>
      </c>
      <c r="B243" t="s">
        <v>1687</v>
      </c>
      <c r="C243" t="str">
        <f>INDEX(Produtor_Silo[],MATCH(Silo_Porto[[#This Row],[Localidade Silo]],Produtor_Silo[destino],0),3)</f>
        <v>RIO VERDE-GO</v>
      </c>
      <c r="D243">
        <v>2504607.6</v>
      </c>
      <c r="E243">
        <v>2</v>
      </c>
      <c r="F243" s="7">
        <v>1397.7840000000001</v>
      </c>
      <c r="G243" t="s">
        <v>718</v>
      </c>
      <c r="H243" s="10">
        <v>2.63E-4</v>
      </c>
      <c r="I243" s="10">
        <v>0.6</v>
      </c>
      <c r="J243" t="s">
        <v>1674</v>
      </c>
      <c r="K243" t="s">
        <v>991</v>
      </c>
      <c r="L243">
        <f>INDEX(Val_Min_CO2[],MATCH(Silo_Porto[[#This Row],[Variaveis Decisão Transporte Silo-Porto]],Val_Min_CO2[Variável],0),2)</f>
        <v>0</v>
      </c>
      <c r="M243">
        <f>INDEX(Val_min_Custo[],MATCH(Silo_Porto[[#This Row],[Variaveis Decisão Transporte Silo-Porto]],Val_min_Custo[Variável],0),2)</f>
        <v>0</v>
      </c>
      <c r="N243">
        <f>INDEX(ITERAC3[],MATCH(Silo_Porto[[#This Row],[Variaveis Decisão Transporte Silo-Porto]],ITERAC3[Variável],0),2)</f>
        <v>0</v>
      </c>
      <c r="O243">
        <f>INDEX(ITERAC6[],MATCH(Silo_Porto[[#This Row],[Variaveis Decisão Transporte Silo-Porto]],ITERAC6[Variável],0),2)</f>
        <v>0</v>
      </c>
      <c r="P243">
        <v>1.1200000000000001</v>
      </c>
      <c r="Q243">
        <v>1116.67</v>
      </c>
      <c r="R243" t="str">
        <f>Silo_Porto[[#This Row],[Estado Silo]]&amp;Silo_Porto[[#This Row],[Estado Porto]]</f>
        <v>GOES</v>
      </c>
      <c r="S243" s="7">
        <f>Silo_Porto[[#This Row],[ICMS]]*Silo_Porto[[#This Row],[Coluna1]]</f>
        <v>1250.6704000000002</v>
      </c>
    </row>
    <row r="244" spans="1:19" x14ac:dyDescent="0.25">
      <c r="A244" t="s">
        <v>634</v>
      </c>
      <c r="B244" t="s">
        <v>1687</v>
      </c>
      <c r="C244" t="str">
        <f>INDEX(Produtor_Silo[],MATCH(Silo_Porto[[#This Row],[Localidade Silo]],Produtor_Silo[destino],0),3)</f>
        <v>RIO VERDE-GO</v>
      </c>
      <c r="D244">
        <v>2504607.6</v>
      </c>
      <c r="E244">
        <v>2</v>
      </c>
      <c r="F244" s="7">
        <v>1479.0830000000001</v>
      </c>
      <c r="G244" t="s">
        <v>718</v>
      </c>
      <c r="H244" s="10">
        <v>2.63E-4</v>
      </c>
      <c r="I244" s="10">
        <v>0.6</v>
      </c>
      <c r="J244" t="s">
        <v>1674</v>
      </c>
      <c r="K244" t="s">
        <v>999</v>
      </c>
      <c r="L244">
        <f>INDEX(Val_Min_CO2[],MATCH(Silo_Porto[[#This Row],[Variaveis Decisão Transporte Silo-Porto]],Val_Min_CO2[Variável],0),2)</f>
        <v>0</v>
      </c>
      <c r="M244">
        <f>INDEX(Val_min_Custo[],MATCH(Silo_Porto[[#This Row],[Variaveis Decisão Transporte Silo-Porto]],Val_min_Custo[Variável],0),2)</f>
        <v>0</v>
      </c>
      <c r="N244">
        <f>INDEX(ITERAC3[],MATCH(Silo_Porto[[#This Row],[Variaveis Decisão Transporte Silo-Porto]],ITERAC3[Variável],0),2)</f>
        <v>0</v>
      </c>
      <c r="O244">
        <f>INDEX(ITERAC6[],MATCH(Silo_Porto[[#This Row],[Variaveis Decisão Transporte Silo-Porto]],ITERAC6[Variável],0),2)</f>
        <v>0</v>
      </c>
      <c r="P244">
        <v>1.1200000000000001</v>
      </c>
      <c r="Q244">
        <v>1116.67</v>
      </c>
      <c r="R244" t="str">
        <f>Silo_Porto[[#This Row],[Estado Silo]]&amp;Silo_Porto[[#This Row],[Estado Porto]]</f>
        <v>GOES</v>
      </c>
      <c r="S244" s="7">
        <f>Silo_Porto[[#This Row],[ICMS]]*Silo_Porto[[#This Row],[Coluna1]]</f>
        <v>1250.6704000000002</v>
      </c>
    </row>
    <row r="245" spans="1:19" x14ac:dyDescent="0.25">
      <c r="A245" t="s">
        <v>626</v>
      </c>
      <c r="B245" t="s">
        <v>1687</v>
      </c>
      <c r="C245" t="str">
        <f>INDEX(Produtor_Silo[],MATCH(Silo_Porto[[#This Row],[Localidade Silo]],Produtor_Silo[destino],0),3)</f>
        <v>SORRISO-MT</v>
      </c>
      <c r="D245">
        <v>2504607.6</v>
      </c>
      <c r="E245">
        <v>2</v>
      </c>
      <c r="F245" s="7">
        <v>2498.384</v>
      </c>
      <c r="G245" t="s">
        <v>705</v>
      </c>
      <c r="H245" s="10">
        <v>2.63E-4</v>
      </c>
      <c r="I245" s="10">
        <v>0.6</v>
      </c>
      <c r="J245" t="s">
        <v>1674</v>
      </c>
      <c r="K245" t="s">
        <v>1007</v>
      </c>
      <c r="L245">
        <f>INDEX(Val_Min_CO2[],MATCH(Silo_Porto[[#This Row],[Variaveis Decisão Transporte Silo-Porto]],Val_Min_CO2[Variável],0),2)</f>
        <v>0</v>
      </c>
      <c r="M245">
        <f>INDEX(Val_min_Custo[],MATCH(Silo_Porto[[#This Row],[Variaveis Decisão Transporte Silo-Porto]],Val_min_Custo[Variável],0),2)</f>
        <v>0</v>
      </c>
      <c r="N245">
        <f>INDEX(ITERAC3[],MATCH(Silo_Porto[[#This Row],[Variaveis Decisão Transporte Silo-Porto]],ITERAC3[Variável],0),2)</f>
        <v>0</v>
      </c>
      <c r="O245">
        <f>INDEX(ITERAC6[],MATCH(Silo_Porto[[#This Row],[Variaveis Decisão Transporte Silo-Porto]],ITERAC6[Variável],0),2)</f>
        <v>0</v>
      </c>
      <c r="P245">
        <v>1.1200000000000001</v>
      </c>
      <c r="Q245">
        <v>1116.67</v>
      </c>
      <c r="R245" t="str">
        <f>Silo_Porto[[#This Row],[Estado Silo]]&amp;Silo_Porto[[#This Row],[Estado Porto]]</f>
        <v>MTES</v>
      </c>
      <c r="S245" s="7">
        <f>Silo_Porto[[#This Row],[ICMS]]*Silo_Porto[[#This Row],[Coluna1]]</f>
        <v>1250.6704000000002</v>
      </c>
    </row>
    <row r="246" spans="1:19" x14ac:dyDescent="0.25">
      <c r="A246" t="s">
        <v>627</v>
      </c>
      <c r="B246" t="s">
        <v>1687</v>
      </c>
      <c r="C246" t="str">
        <f>INDEX(Produtor_Silo[],MATCH(Silo_Porto[[#This Row],[Localidade Silo]],Produtor_Silo[destino],0),3)</f>
        <v>SORRISO-MT</v>
      </c>
      <c r="D246">
        <v>2504607.6</v>
      </c>
      <c r="E246">
        <v>2</v>
      </c>
      <c r="F246" s="7">
        <v>2469.9259999999999</v>
      </c>
      <c r="G246" t="s">
        <v>705</v>
      </c>
      <c r="H246" s="10">
        <v>2.63E-4</v>
      </c>
      <c r="I246" s="10">
        <v>0.6</v>
      </c>
      <c r="J246" t="s">
        <v>1674</v>
      </c>
      <c r="K246" t="s">
        <v>1015</v>
      </c>
      <c r="L246">
        <f>INDEX(Val_Min_CO2[],MATCH(Silo_Porto[[#This Row],[Variaveis Decisão Transporte Silo-Porto]],Val_Min_CO2[Variável],0),2)</f>
        <v>0</v>
      </c>
      <c r="M246">
        <f>INDEX(Val_min_Custo[],MATCH(Silo_Porto[[#This Row],[Variaveis Decisão Transporte Silo-Porto]],Val_min_Custo[Variável],0),2)</f>
        <v>0</v>
      </c>
      <c r="N246">
        <f>INDEX(ITERAC3[],MATCH(Silo_Porto[[#This Row],[Variaveis Decisão Transporte Silo-Porto]],ITERAC3[Variável],0),2)</f>
        <v>0</v>
      </c>
      <c r="O246">
        <f>INDEX(ITERAC6[],MATCH(Silo_Porto[[#This Row],[Variaveis Decisão Transporte Silo-Porto]],ITERAC6[Variável],0),2)</f>
        <v>0</v>
      </c>
      <c r="P246">
        <v>1.1200000000000001</v>
      </c>
      <c r="Q246">
        <v>1116.67</v>
      </c>
      <c r="R246" t="str">
        <f>Silo_Porto[[#This Row],[Estado Silo]]&amp;Silo_Porto[[#This Row],[Estado Porto]]</f>
        <v>MTES</v>
      </c>
      <c r="S246" s="7">
        <f>Silo_Porto[[#This Row],[ICMS]]*Silo_Porto[[#This Row],[Coluna1]]</f>
        <v>1250.6704000000002</v>
      </c>
    </row>
    <row r="247" spans="1:19" x14ac:dyDescent="0.25">
      <c r="A247" t="s">
        <v>628</v>
      </c>
      <c r="B247" t="s">
        <v>1687</v>
      </c>
      <c r="C247" t="str">
        <f>INDEX(Produtor_Silo[],MATCH(Silo_Porto[[#This Row],[Localidade Silo]],Produtor_Silo[destino],0),3)</f>
        <v>SORRISO-MT</v>
      </c>
      <c r="D247">
        <v>2504607.6</v>
      </c>
      <c r="E247">
        <v>2</v>
      </c>
      <c r="F247" s="7">
        <v>2500.0709999999999</v>
      </c>
      <c r="G247" t="s">
        <v>705</v>
      </c>
      <c r="H247" s="10">
        <v>2.63E-4</v>
      </c>
      <c r="I247" s="10">
        <v>0.6</v>
      </c>
      <c r="J247" t="s">
        <v>1674</v>
      </c>
      <c r="K247" t="s">
        <v>1023</v>
      </c>
      <c r="L247">
        <f>INDEX(Val_Min_CO2[],MATCH(Silo_Porto[[#This Row],[Variaveis Decisão Transporte Silo-Porto]],Val_Min_CO2[Variável],0),2)</f>
        <v>0</v>
      </c>
      <c r="M247">
        <f>INDEX(Val_min_Custo[],MATCH(Silo_Porto[[#This Row],[Variaveis Decisão Transporte Silo-Porto]],Val_min_Custo[Variável],0),2)</f>
        <v>0</v>
      </c>
      <c r="N247">
        <f>INDEX(ITERAC3[],MATCH(Silo_Porto[[#This Row],[Variaveis Decisão Transporte Silo-Porto]],ITERAC3[Variável],0),2)</f>
        <v>0</v>
      </c>
      <c r="O247">
        <f>INDEX(ITERAC6[],MATCH(Silo_Porto[[#This Row],[Variaveis Decisão Transporte Silo-Porto]],ITERAC6[Variável],0),2)</f>
        <v>0</v>
      </c>
      <c r="P247">
        <v>1.1200000000000001</v>
      </c>
      <c r="Q247">
        <v>1116.67</v>
      </c>
      <c r="R247" t="str">
        <f>Silo_Porto[[#This Row],[Estado Silo]]&amp;Silo_Porto[[#This Row],[Estado Porto]]</f>
        <v>MTES</v>
      </c>
      <c r="S247" s="7">
        <f>Silo_Porto[[#This Row],[ICMS]]*Silo_Porto[[#This Row],[Coluna1]]</f>
        <v>1250.6704000000002</v>
      </c>
    </row>
    <row r="248" spans="1:19" x14ac:dyDescent="0.25">
      <c r="A248" t="s">
        <v>650</v>
      </c>
      <c r="B248" t="s">
        <v>1687</v>
      </c>
      <c r="C248" t="str">
        <f>INDEX(Produtor_Silo[],MATCH(Silo_Porto[[#This Row],[Localidade Silo]],Produtor_Silo[destino],0),3)</f>
        <v>TOLEDO-PR</v>
      </c>
      <c r="D248">
        <v>2504607.6</v>
      </c>
      <c r="E248">
        <v>2</v>
      </c>
      <c r="F248" s="7">
        <v>1888.6379999999999</v>
      </c>
      <c r="G248" t="s">
        <v>712</v>
      </c>
      <c r="H248" s="10">
        <v>2.05E-4</v>
      </c>
      <c r="I248" s="10">
        <v>1</v>
      </c>
      <c r="J248" t="s">
        <v>1674</v>
      </c>
      <c r="K248" t="s">
        <v>1031</v>
      </c>
      <c r="L248">
        <f>INDEX(Val_Min_CO2[],MATCH(Silo_Porto[[#This Row],[Variaveis Decisão Transporte Silo-Porto]],Val_Min_CO2[Variável],0),2)</f>
        <v>0</v>
      </c>
      <c r="M248">
        <f>INDEX(Val_min_Custo[],MATCH(Silo_Porto[[#This Row],[Variaveis Decisão Transporte Silo-Porto]],Val_min_Custo[Variável],0),2)</f>
        <v>0</v>
      </c>
      <c r="N248">
        <f>INDEX(ITERAC3[],MATCH(Silo_Porto[[#This Row],[Variaveis Decisão Transporte Silo-Porto]],ITERAC3[Variável],0),2)</f>
        <v>0</v>
      </c>
      <c r="O248">
        <f>INDEX(ITERAC6[],MATCH(Silo_Porto[[#This Row],[Variaveis Decisão Transporte Silo-Porto]],ITERAC6[Variável],0),2)</f>
        <v>0</v>
      </c>
      <c r="P248">
        <v>1.07</v>
      </c>
      <c r="Q248">
        <v>1116.67</v>
      </c>
      <c r="R248" t="str">
        <f>Silo_Porto[[#This Row],[Estado Silo]]&amp;Silo_Porto[[#This Row],[Estado Porto]]</f>
        <v>PRES</v>
      </c>
      <c r="S248" s="7">
        <f>Silo_Porto[[#This Row],[ICMS]]*Silo_Porto[[#This Row],[Coluna1]]</f>
        <v>1194.8369000000002</v>
      </c>
    </row>
    <row r="249" spans="1:19" x14ac:dyDescent="0.25">
      <c r="A249" t="s">
        <v>651</v>
      </c>
      <c r="B249" t="s">
        <v>1687</v>
      </c>
      <c r="C249" t="str">
        <f>INDEX(Produtor_Silo[],MATCH(Silo_Porto[[#This Row],[Localidade Silo]],Produtor_Silo[destino],0),3)</f>
        <v>TOLEDO-PR</v>
      </c>
      <c r="D249">
        <v>2504607.6</v>
      </c>
      <c r="E249">
        <v>2</v>
      </c>
      <c r="F249" s="7">
        <v>1880.0239999999999</v>
      </c>
      <c r="G249" t="s">
        <v>712</v>
      </c>
      <c r="H249" s="10">
        <v>2.05E-4</v>
      </c>
      <c r="I249" s="10">
        <v>1</v>
      </c>
      <c r="J249" t="s">
        <v>1674</v>
      </c>
      <c r="K249" t="s">
        <v>1039</v>
      </c>
      <c r="L249">
        <f>INDEX(Val_Min_CO2[],MATCH(Silo_Porto[[#This Row],[Variaveis Decisão Transporte Silo-Porto]],Val_Min_CO2[Variável],0),2)</f>
        <v>0</v>
      </c>
      <c r="M249">
        <f>INDEX(Val_min_Custo[],MATCH(Silo_Porto[[#This Row],[Variaveis Decisão Transporte Silo-Porto]],Val_min_Custo[Variável],0),2)</f>
        <v>0</v>
      </c>
      <c r="N249">
        <f>INDEX(ITERAC3[],MATCH(Silo_Porto[[#This Row],[Variaveis Decisão Transporte Silo-Porto]],ITERAC3[Variável],0),2)</f>
        <v>0</v>
      </c>
      <c r="O249">
        <f>INDEX(ITERAC6[],MATCH(Silo_Porto[[#This Row],[Variaveis Decisão Transporte Silo-Porto]],ITERAC6[Variável],0),2)</f>
        <v>0</v>
      </c>
      <c r="P249">
        <v>1.07</v>
      </c>
      <c r="Q249">
        <v>1116.67</v>
      </c>
      <c r="R249" t="str">
        <f>Silo_Porto[[#This Row],[Estado Silo]]&amp;Silo_Porto[[#This Row],[Estado Porto]]</f>
        <v>PRES</v>
      </c>
      <c r="S249" s="7">
        <f>Silo_Porto[[#This Row],[ICMS]]*Silo_Porto[[#This Row],[Coluna1]]</f>
        <v>1194.8369000000002</v>
      </c>
    </row>
    <row r="250" spans="1:19" x14ac:dyDescent="0.25">
      <c r="A250" t="s">
        <v>652</v>
      </c>
      <c r="B250" t="s">
        <v>1687</v>
      </c>
      <c r="C250" t="str">
        <f>INDEX(Produtor_Silo[],MATCH(Silo_Porto[[#This Row],[Localidade Silo]],Produtor_Silo[destino],0),3)</f>
        <v>TOLEDO-PR</v>
      </c>
      <c r="D250">
        <v>2504607.6</v>
      </c>
      <c r="E250">
        <v>2</v>
      </c>
      <c r="F250" s="7">
        <v>1888.9839999999999</v>
      </c>
      <c r="G250" t="s">
        <v>712</v>
      </c>
      <c r="H250" s="10">
        <v>2.05E-4</v>
      </c>
      <c r="I250" s="10">
        <v>1</v>
      </c>
      <c r="J250" t="s">
        <v>1674</v>
      </c>
      <c r="K250" t="s">
        <v>1047</v>
      </c>
      <c r="L250">
        <f>INDEX(Val_Min_CO2[],MATCH(Silo_Porto[[#This Row],[Variaveis Decisão Transporte Silo-Porto]],Val_Min_CO2[Variável],0),2)</f>
        <v>0</v>
      </c>
      <c r="M250">
        <f>INDEX(Val_min_Custo[],MATCH(Silo_Porto[[#This Row],[Variaveis Decisão Transporte Silo-Porto]],Val_min_Custo[Variável],0),2)</f>
        <v>0</v>
      </c>
      <c r="N250">
        <f>INDEX(ITERAC3[],MATCH(Silo_Porto[[#This Row],[Variaveis Decisão Transporte Silo-Porto]],ITERAC3[Variável],0),2)</f>
        <v>0</v>
      </c>
      <c r="O250">
        <f>INDEX(ITERAC6[],MATCH(Silo_Porto[[#This Row],[Variaveis Decisão Transporte Silo-Porto]],ITERAC6[Variável],0),2)</f>
        <v>0</v>
      </c>
      <c r="P250">
        <v>1.07</v>
      </c>
      <c r="Q250">
        <v>1116.67</v>
      </c>
      <c r="R250" t="str">
        <f>Silo_Porto[[#This Row],[Estado Silo]]&amp;Silo_Porto[[#This Row],[Estado Porto]]</f>
        <v>PRES</v>
      </c>
      <c r="S250" s="7">
        <f>Silo_Porto[[#This Row],[ICMS]]*Silo_Porto[[#This Row],[Coluna1]]</f>
        <v>1194.8369000000002</v>
      </c>
    </row>
    <row r="251" spans="1:19" x14ac:dyDescent="0.25">
      <c r="A251" t="s">
        <v>644</v>
      </c>
      <c r="B251" t="s">
        <v>1687</v>
      </c>
      <c r="C251" t="str">
        <f>INDEX(Produtor_Silo[],MATCH(Silo_Porto[[#This Row],[Localidade Silo]],Produtor_Silo[destino],0),3)</f>
        <v>UBERLÂNDIA-MG</v>
      </c>
      <c r="D251">
        <v>2504607.6</v>
      </c>
      <c r="E251">
        <v>2</v>
      </c>
      <c r="F251" s="7">
        <v>1065.115</v>
      </c>
      <c r="G251" t="s">
        <v>720</v>
      </c>
      <c r="H251" s="10">
        <v>2.63E-4</v>
      </c>
      <c r="I251" s="10">
        <v>0.6</v>
      </c>
      <c r="J251" t="s">
        <v>1674</v>
      </c>
      <c r="K251" t="s">
        <v>1055</v>
      </c>
      <c r="L251">
        <f>INDEX(Val_Min_CO2[],MATCH(Silo_Porto[[#This Row],[Variaveis Decisão Transporte Silo-Porto]],Val_Min_CO2[Variável],0),2)</f>
        <v>0</v>
      </c>
      <c r="M251">
        <f>INDEX(Val_min_Custo[],MATCH(Silo_Porto[[#This Row],[Variaveis Decisão Transporte Silo-Porto]],Val_min_Custo[Variável],0),2)</f>
        <v>1532727.6</v>
      </c>
      <c r="N251">
        <f>INDEX(ITERAC3[],MATCH(Silo_Porto[[#This Row],[Variaveis Decisão Transporte Silo-Porto]],ITERAC3[Variável],0),2)</f>
        <v>0</v>
      </c>
      <c r="O251">
        <f>INDEX(ITERAC6[],MATCH(Silo_Porto[[#This Row],[Variaveis Decisão Transporte Silo-Porto]],ITERAC6[Variável],0),2)</f>
        <v>0</v>
      </c>
      <c r="P251">
        <v>1.07</v>
      </c>
      <c r="Q251">
        <v>1116.67</v>
      </c>
      <c r="R251" t="str">
        <f>Silo_Porto[[#This Row],[Estado Silo]]&amp;Silo_Porto[[#This Row],[Estado Porto]]</f>
        <v>MGES</v>
      </c>
      <c r="S251" s="7">
        <f>Silo_Porto[[#This Row],[ICMS]]*Silo_Porto[[#This Row],[Coluna1]]</f>
        <v>1194.8369000000002</v>
      </c>
    </row>
    <row r="252" spans="1:19" x14ac:dyDescent="0.25">
      <c r="A252" t="s">
        <v>645</v>
      </c>
      <c r="B252" t="s">
        <v>1687</v>
      </c>
      <c r="C252" t="str">
        <f>INDEX(Produtor_Silo[],MATCH(Silo_Porto[[#This Row],[Localidade Silo]],Produtor_Silo[destino],0),3)</f>
        <v>UBERLÂNDIA-MG</v>
      </c>
      <c r="D252">
        <v>2504607.6</v>
      </c>
      <c r="E252">
        <v>2</v>
      </c>
      <c r="F252" s="7">
        <v>1064.722</v>
      </c>
      <c r="G252" t="s">
        <v>720</v>
      </c>
      <c r="H252" s="10">
        <v>2.63E-4</v>
      </c>
      <c r="I252" s="10">
        <v>0.6</v>
      </c>
      <c r="J252" t="s">
        <v>1674</v>
      </c>
      <c r="K252" t="s">
        <v>1063</v>
      </c>
      <c r="L252">
        <f>INDEX(Val_Min_CO2[],MATCH(Silo_Porto[[#This Row],[Variaveis Decisão Transporte Silo-Porto]],Val_Min_CO2[Variável],0),2)</f>
        <v>0</v>
      </c>
      <c r="M252">
        <f>INDEX(Val_min_Custo[],MATCH(Silo_Porto[[#This Row],[Variaveis Decisão Transporte Silo-Porto]],Val_min_Custo[Variável],0),2)</f>
        <v>0</v>
      </c>
      <c r="N252">
        <f>INDEX(ITERAC3[],MATCH(Silo_Porto[[#This Row],[Variaveis Decisão Transporte Silo-Porto]],ITERAC3[Variável],0),2)</f>
        <v>0</v>
      </c>
      <c r="O252">
        <f>INDEX(ITERAC6[],MATCH(Silo_Porto[[#This Row],[Variaveis Decisão Transporte Silo-Porto]],ITERAC6[Variável],0),2)</f>
        <v>0</v>
      </c>
      <c r="P252">
        <v>1.07</v>
      </c>
      <c r="Q252">
        <v>1116.67</v>
      </c>
      <c r="R252" t="str">
        <f>Silo_Porto[[#This Row],[Estado Silo]]&amp;Silo_Porto[[#This Row],[Estado Porto]]</f>
        <v>MGES</v>
      </c>
      <c r="S252" s="7">
        <f>Silo_Porto[[#This Row],[ICMS]]*Silo_Porto[[#This Row],[Coluna1]]</f>
        <v>1194.8369000000002</v>
      </c>
    </row>
    <row r="253" spans="1:19" x14ac:dyDescent="0.25">
      <c r="A253" t="s">
        <v>646</v>
      </c>
      <c r="B253" t="s">
        <v>1687</v>
      </c>
      <c r="C253" t="str">
        <f>INDEX(Produtor_Silo[],MATCH(Silo_Porto[[#This Row],[Localidade Silo]],Produtor_Silo[destino],0),3)</f>
        <v>UBERLÂNDIA-MG</v>
      </c>
      <c r="D253">
        <v>2504607.6</v>
      </c>
      <c r="E253">
        <v>2</v>
      </c>
      <c r="F253" s="7">
        <v>1063.962</v>
      </c>
      <c r="G253" t="s">
        <v>720</v>
      </c>
      <c r="H253" s="10">
        <v>2.63E-4</v>
      </c>
      <c r="I253" s="10">
        <v>0.6</v>
      </c>
      <c r="J253" t="s">
        <v>1674</v>
      </c>
      <c r="K253" t="s">
        <v>1071</v>
      </c>
      <c r="L253">
        <f>INDEX(Val_Min_CO2[],MATCH(Silo_Porto[[#This Row],[Variaveis Decisão Transporte Silo-Porto]],Val_Min_CO2[Variável],0),2)</f>
        <v>0</v>
      </c>
      <c r="M253">
        <f>INDEX(Val_min_Custo[],MATCH(Silo_Porto[[#This Row],[Variaveis Decisão Transporte Silo-Porto]],Val_min_Custo[Variável],0),2)</f>
        <v>0</v>
      </c>
      <c r="N253">
        <f>INDEX(ITERAC3[],MATCH(Silo_Porto[[#This Row],[Variaveis Decisão Transporte Silo-Porto]],ITERAC3[Variável],0),2)</f>
        <v>0</v>
      </c>
      <c r="O253">
        <f>INDEX(ITERAC6[],MATCH(Silo_Porto[[#This Row],[Variaveis Decisão Transporte Silo-Porto]],ITERAC6[Variável],0),2)</f>
        <v>0</v>
      </c>
      <c r="P253">
        <v>1.07</v>
      </c>
      <c r="Q253">
        <v>1116.67</v>
      </c>
      <c r="R253" t="str">
        <f>Silo_Porto[[#This Row],[Estado Silo]]&amp;Silo_Porto[[#This Row],[Estado Porto]]</f>
        <v>MGES</v>
      </c>
      <c r="S253" s="7">
        <f>Silo_Porto[[#This Row],[ICMS]]*Silo_Porto[[#This Row],[Coluna1]]</f>
        <v>1194.8369000000002</v>
      </c>
    </row>
    <row r="254" spans="1:19" x14ac:dyDescent="0.25">
      <c r="A254" t="s">
        <v>617</v>
      </c>
      <c r="B254" t="s">
        <v>1688</v>
      </c>
      <c r="C254" t="str">
        <f>INDEX(Produtor_Silo[],MATCH(Silo_Porto[[#This Row],[Localidade Silo]],Produtor_Silo[destino],0),3)</f>
        <v>CAMPO NOVO DO PARECIS-MT</v>
      </c>
      <c r="D254">
        <v>3079106.8</v>
      </c>
      <c r="E254">
        <v>2</v>
      </c>
      <c r="F254" s="7">
        <v>2088.002</v>
      </c>
      <c r="G254" t="s">
        <v>705</v>
      </c>
      <c r="H254" s="10">
        <v>2.63E-4</v>
      </c>
      <c r="I254" s="10">
        <v>0.6</v>
      </c>
      <c r="J254" t="s">
        <v>712</v>
      </c>
      <c r="K254" t="s">
        <v>785</v>
      </c>
      <c r="L254">
        <f>INDEX(Val_Min_CO2[],MATCH(Silo_Porto[[#This Row],[Variaveis Decisão Transporte Silo-Porto]],Val_Min_CO2[Variável],0),2)</f>
        <v>0</v>
      </c>
      <c r="M254">
        <f>INDEX(Val_min_Custo[],MATCH(Silo_Porto[[#This Row],[Variaveis Decisão Transporte Silo-Porto]],Val_min_Custo[Variável],0),2)</f>
        <v>0</v>
      </c>
      <c r="N254">
        <f>INDEX(ITERAC3[],MATCH(Silo_Porto[[#This Row],[Variaveis Decisão Transporte Silo-Porto]],ITERAC3[Variável],0),2)</f>
        <v>0</v>
      </c>
      <c r="O254">
        <f>INDEX(ITERAC6[],MATCH(Silo_Porto[[#This Row],[Variaveis Decisão Transporte Silo-Porto]],ITERAC6[Variável],0),2)</f>
        <v>0</v>
      </c>
      <c r="P254">
        <v>1.1200000000000001</v>
      </c>
      <c r="Q254">
        <v>1116.67</v>
      </c>
      <c r="R254" t="str">
        <f>Silo_Porto[[#This Row],[Estado Silo]]&amp;Silo_Porto[[#This Row],[Estado Porto]]</f>
        <v>MTPR</v>
      </c>
      <c r="S254" s="7">
        <f>Silo_Porto[[#This Row],[ICMS]]*Silo_Porto[[#This Row],[Coluna1]]</f>
        <v>1250.6704000000002</v>
      </c>
    </row>
    <row r="255" spans="1:19" x14ac:dyDescent="0.25">
      <c r="A255" t="s">
        <v>618</v>
      </c>
      <c r="B255" t="s">
        <v>1688</v>
      </c>
      <c r="C255" t="str">
        <f>INDEX(Produtor_Silo[],MATCH(Silo_Porto[[#This Row],[Localidade Silo]],Produtor_Silo[destino],0),3)</f>
        <v>CAMPO NOVO DO PARECIS-MT</v>
      </c>
      <c r="D255">
        <v>3079106.8</v>
      </c>
      <c r="E255">
        <v>2</v>
      </c>
      <c r="F255" s="7">
        <v>2162.5549999999998</v>
      </c>
      <c r="G255" t="s">
        <v>705</v>
      </c>
      <c r="H255" s="10">
        <v>2.63E-4</v>
      </c>
      <c r="I255" s="10">
        <v>0.6</v>
      </c>
      <c r="J255" t="s">
        <v>712</v>
      </c>
      <c r="K255" t="s">
        <v>793</v>
      </c>
      <c r="L255">
        <f>INDEX(Val_Min_CO2[],MATCH(Silo_Porto[[#This Row],[Variaveis Decisão Transporte Silo-Porto]],Val_Min_CO2[Variável],0),2)</f>
        <v>0</v>
      </c>
      <c r="M255">
        <f>INDEX(Val_min_Custo[],MATCH(Silo_Porto[[#This Row],[Variaveis Decisão Transporte Silo-Porto]],Val_min_Custo[Variável],0),2)</f>
        <v>0</v>
      </c>
      <c r="N255">
        <f>INDEX(ITERAC3[],MATCH(Silo_Porto[[#This Row],[Variaveis Decisão Transporte Silo-Porto]],ITERAC3[Variável],0),2)</f>
        <v>0</v>
      </c>
      <c r="O255">
        <f>INDEX(ITERAC6[],MATCH(Silo_Porto[[#This Row],[Variaveis Decisão Transporte Silo-Porto]],ITERAC6[Variável],0),2)</f>
        <v>0</v>
      </c>
      <c r="P255">
        <v>1.1200000000000001</v>
      </c>
      <c r="Q255">
        <v>1116.67</v>
      </c>
      <c r="R255" t="str">
        <f>Silo_Porto[[#This Row],[Estado Silo]]&amp;Silo_Porto[[#This Row],[Estado Porto]]</f>
        <v>MTPR</v>
      </c>
      <c r="S255" s="7">
        <f>Silo_Porto[[#This Row],[ICMS]]*Silo_Porto[[#This Row],[Coluna1]]</f>
        <v>1250.6704000000002</v>
      </c>
    </row>
    <row r="256" spans="1:19" x14ac:dyDescent="0.25">
      <c r="A256" t="s">
        <v>619</v>
      </c>
      <c r="B256" t="s">
        <v>1688</v>
      </c>
      <c r="C256" t="str">
        <f>INDEX(Produtor_Silo[],MATCH(Silo_Porto[[#This Row],[Localidade Silo]],Produtor_Silo[destino],0),3)</f>
        <v>CAMPO NOVO DO PARECIS-MT</v>
      </c>
      <c r="D256">
        <v>3079106.8</v>
      </c>
      <c r="E256">
        <v>2</v>
      </c>
      <c r="F256" s="7">
        <v>2087.8229999999999</v>
      </c>
      <c r="G256" t="s">
        <v>705</v>
      </c>
      <c r="H256" s="10">
        <v>2.63E-4</v>
      </c>
      <c r="I256" s="10">
        <v>0.6</v>
      </c>
      <c r="J256" t="s">
        <v>712</v>
      </c>
      <c r="K256" t="s">
        <v>801</v>
      </c>
      <c r="L256">
        <f>INDEX(Val_Min_CO2[],MATCH(Silo_Porto[[#This Row],[Variaveis Decisão Transporte Silo-Porto]],Val_Min_CO2[Variável],0),2)</f>
        <v>0</v>
      </c>
      <c r="M256">
        <f>INDEX(Val_min_Custo[],MATCH(Silo_Porto[[#This Row],[Variaveis Decisão Transporte Silo-Porto]],Val_min_Custo[Variável],0),2)</f>
        <v>0</v>
      </c>
      <c r="N256">
        <f>INDEX(ITERAC3[],MATCH(Silo_Porto[[#This Row],[Variaveis Decisão Transporte Silo-Porto]],ITERAC3[Variável],0),2)</f>
        <v>0</v>
      </c>
      <c r="O256">
        <f>INDEX(ITERAC6[],MATCH(Silo_Porto[[#This Row],[Variaveis Decisão Transporte Silo-Porto]],ITERAC6[Variável],0),2)</f>
        <v>0</v>
      </c>
      <c r="P256">
        <v>1.1200000000000001</v>
      </c>
      <c r="Q256">
        <v>1116.67</v>
      </c>
      <c r="R256" t="str">
        <f>Silo_Porto[[#This Row],[Estado Silo]]&amp;Silo_Porto[[#This Row],[Estado Porto]]</f>
        <v>MTPR</v>
      </c>
      <c r="S256" s="7">
        <f>Silo_Porto[[#This Row],[ICMS]]*Silo_Porto[[#This Row],[Coluna1]]</f>
        <v>1250.6704000000002</v>
      </c>
    </row>
    <row r="257" spans="1:19" x14ac:dyDescent="0.25">
      <c r="A257" t="s">
        <v>647</v>
      </c>
      <c r="B257" t="s">
        <v>1688</v>
      </c>
      <c r="C257" t="str">
        <f>INDEX(Produtor_Silo[],MATCH(Silo_Porto[[#This Row],[Localidade Silo]],Produtor_Silo[destino],0),3)</f>
        <v>CASCAVEL-PR</v>
      </c>
      <c r="D257">
        <v>3079106.8</v>
      </c>
      <c r="E257">
        <v>2</v>
      </c>
      <c r="F257" s="7">
        <v>585.34500000000003</v>
      </c>
      <c r="G257" t="s">
        <v>712</v>
      </c>
      <c r="H257" s="10">
        <v>2.05E-4</v>
      </c>
      <c r="I257" s="10">
        <v>1</v>
      </c>
      <c r="J257" t="s">
        <v>712</v>
      </c>
      <c r="K257" t="s">
        <v>809</v>
      </c>
      <c r="L257">
        <f>INDEX(Val_Min_CO2[],MATCH(Silo_Porto[[#This Row],[Variaveis Decisão Transporte Silo-Porto]],Val_Min_CO2[Variável],0),2)</f>
        <v>707224</v>
      </c>
      <c r="M257">
        <f>INDEX(Val_min_Custo[],MATCH(Silo_Porto[[#This Row],[Variaveis Decisão Transporte Silo-Porto]],Val_min_Custo[Variável],0),2)</f>
        <v>0</v>
      </c>
      <c r="N257">
        <f>INDEX(ITERAC3[],MATCH(Silo_Porto[[#This Row],[Variaveis Decisão Transporte Silo-Porto]],ITERAC3[Variável],0),2)</f>
        <v>435831.89</v>
      </c>
      <c r="O257">
        <f>INDEX(ITERAC6[],MATCH(Silo_Porto[[#This Row],[Variaveis Decisão Transporte Silo-Porto]],ITERAC6[Variável],0),2)</f>
        <v>0</v>
      </c>
      <c r="P257">
        <v>1.18</v>
      </c>
      <c r="Q257">
        <v>1116.67</v>
      </c>
      <c r="R257" t="str">
        <f>Silo_Porto[[#This Row],[Estado Silo]]&amp;Silo_Porto[[#This Row],[Estado Porto]]</f>
        <v>PRPR</v>
      </c>
      <c r="S257" s="7">
        <f>Silo_Porto[[#This Row],[ICMS]]*Silo_Porto[[#This Row],[Coluna1]]</f>
        <v>1317.6705999999999</v>
      </c>
    </row>
    <row r="258" spans="1:19" x14ac:dyDescent="0.25">
      <c r="A258" t="s">
        <v>648</v>
      </c>
      <c r="B258" t="s">
        <v>1688</v>
      </c>
      <c r="C258" t="str">
        <f>INDEX(Produtor_Silo[],MATCH(Silo_Porto[[#This Row],[Localidade Silo]],Produtor_Silo[destino],0),3)</f>
        <v>CASCAVEL-PR</v>
      </c>
      <c r="D258">
        <v>3079106.8</v>
      </c>
      <c r="E258">
        <v>2</v>
      </c>
      <c r="F258" s="7">
        <v>583.93500000000006</v>
      </c>
      <c r="G258" t="s">
        <v>712</v>
      </c>
      <c r="H258" s="10">
        <v>2.05E-4</v>
      </c>
      <c r="I258" s="10">
        <v>1</v>
      </c>
      <c r="J258" t="s">
        <v>712</v>
      </c>
      <c r="K258" t="s">
        <v>817</v>
      </c>
      <c r="L258">
        <f>INDEX(Val_Min_CO2[],MATCH(Silo_Porto[[#This Row],[Variaveis Decisão Transporte Silo-Porto]],Val_Min_CO2[Variável],0),2)</f>
        <v>0</v>
      </c>
      <c r="M258">
        <f>INDEX(Val_min_Custo[],MATCH(Silo_Porto[[#This Row],[Variaveis Decisão Transporte Silo-Porto]],Val_min_Custo[Variável],0),2)</f>
        <v>0</v>
      </c>
      <c r="N258">
        <f>INDEX(ITERAC3[],MATCH(Silo_Porto[[#This Row],[Variaveis Decisão Transporte Silo-Porto]],ITERAC3[Variável],0),2)</f>
        <v>0</v>
      </c>
      <c r="O258">
        <f>INDEX(ITERAC6[],MATCH(Silo_Porto[[#This Row],[Variaveis Decisão Transporte Silo-Porto]],ITERAC6[Variável],0),2)</f>
        <v>0</v>
      </c>
      <c r="P258">
        <v>1.18</v>
      </c>
      <c r="Q258">
        <v>1116.67</v>
      </c>
      <c r="R258" t="str">
        <f>Silo_Porto[[#This Row],[Estado Silo]]&amp;Silo_Porto[[#This Row],[Estado Porto]]</f>
        <v>PRPR</v>
      </c>
      <c r="S258" s="7">
        <f>Silo_Porto[[#This Row],[ICMS]]*Silo_Porto[[#This Row],[Coluna1]]</f>
        <v>1317.6705999999999</v>
      </c>
    </row>
    <row r="259" spans="1:19" x14ac:dyDescent="0.25">
      <c r="A259" t="s">
        <v>649</v>
      </c>
      <c r="B259" t="s">
        <v>1688</v>
      </c>
      <c r="C259" t="str">
        <f>INDEX(Produtor_Silo[],MATCH(Silo_Porto[[#This Row],[Localidade Silo]],Produtor_Silo[destino],0),3)</f>
        <v>CASCAVEL-PR</v>
      </c>
      <c r="D259">
        <v>3079106.8</v>
      </c>
      <c r="E259">
        <v>2</v>
      </c>
      <c r="F259" s="7">
        <v>599.66399999999999</v>
      </c>
      <c r="G259" t="s">
        <v>712</v>
      </c>
      <c r="H259" s="10">
        <v>2.05E-4</v>
      </c>
      <c r="I259" s="10">
        <v>1</v>
      </c>
      <c r="J259" t="s">
        <v>712</v>
      </c>
      <c r="K259" t="s">
        <v>825</v>
      </c>
      <c r="L259">
        <f>INDEX(Val_Min_CO2[],MATCH(Silo_Porto[[#This Row],[Variaveis Decisão Transporte Silo-Porto]],Val_Min_CO2[Variável],0),2)</f>
        <v>514080</v>
      </c>
      <c r="M259">
        <f>INDEX(Val_min_Custo[],MATCH(Silo_Porto[[#This Row],[Variaveis Decisão Transporte Silo-Porto]],Val_min_Custo[Variável],0),2)</f>
        <v>0</v>
      </c>
      <c r="N259">
        <f>INDEX(ITERAC3[],MATCH(Silo_Porto[[#This Row],[Variaveis Decisão Transporte Silo-Porto]],ITERAC3[Variável],0),2)</f>
        <v>514080</v>
      </c>
      <c r="O259">
        <f>INDEX(ITERAC6[],MATCH(Silo_Porto[[#This Row],[Variaveis Decisão Transporte Silo-Porto]],ITERAC6[Variável],0),2)</f>
        <v>0</v>
      </c>
      <c r="P259">
        <v>1.18</v>
      </c>
      <c r="Q259">
        <v>1116.67</v>
      </c>
      <c r="R259" t="str">
        <f>Silo_Porto[[#This Row],[Estado Silo]]&amp;Silo_Porto[[#This Row],[Estado Porto]]</f>
        <v>PRPR</v>
      </c>
      <c r="S259" s="7">
        <f>Silo_Porto[[#This Row],[ICMS]]*Silo_Porto[[#This Row],[Coluna1]]</f>
        <v>1317.6705999999999</v>
      </c>
    </row>
    <row r="260" spans="1:19" x14ac:dyDescent="0.25">
      <c r="A260" t="s">
        <v>635</v>
      </c>
      <c r="B260" t="s">
        <v>1688</v>
      </c>
      <c r="C260" t="str">
        <f>INDEX(Produtor_Silo[],MATCH(Silo_Porto[[#This Row],[Localidade Silo]],Produtor_Silo[destino],0),3)</f>
        <v>DOURADOS-MS</v>
      </c>
      <c r="D260">
        <v>3079106.8</v>
      </c>
      <c r="E260">
        <v>2</v>
      </c>
      <c r="F260" s="7">
        <v>923.11800000000005</v>
      </c>
      <c r="G260" t="s">
        <v>715</v>
      </c>
      <c r="H260" s="10">
        <v>2.05E-4</v>
      </c>
      <c r="I260" s="10">
        <v>1</v>
      </c>
      <c r="J260" t="s">
        <v>712</v>
      </c>
      <c r="K260" t="s">
        <v>833</v>
      </c>
      <c r="L260">
        <f>INDEX(Val_Min_CO2[],MATCH(Silo_Porto[[#This Row],[Variaveis Decisão Transporte Silo-Porto]],Val_Min_CO2[Variável],0),2)</f>
        <v>612584</v>
      </c>
      <c r="M260">
        <f>INDEX(Val_min_Custo[],MATCH(Silo_Porto[[#This Row],[Variaveis Decisão Transporte Silo-Porto]],Val_min_Custo[Variável],0),2)</f>
        <v>0</v>
      </c>
      <c r="N260">
        <f>INDEX(ITERAC3[],MATCH(Silo_Porto[[#This Row],[Variaveis Decisão Transporte Silo-Porto]],ITERAC3[Variável],0),2)</f>
        <v>0</v>
      </c>
      <c r="O260">
        <f>INDEX(ITERAC6[],MATCH(Silo_Porto[[#This Row],[Variaveis Decisão Transporte Silo-Porto]],ITERAC6[Variável],0),2)</f>
        <v>0</v>
      </c>
      <c r="P260">
        <v>1.1200000000000001</v>
      </c>
      <c r="Q260">
        <v>1116.67</v>
      </c>
      <c r="R260" t="str">
        <f>Silo_Porto[[#This Row],[Estado Silo]]&amp;Silo_Porto[[#This Row],[Estado Porto]]</f>
        <v>MSPR</v>
      </c>
      <c r="S260" s="7">
        <f>Silo_Porto[[#This Row],[ICMS]]*Silo_Porto[[#This Row],[Coluna1]]</f>
        <v>1250.6704000000002</v>
      </c>
    </row>
    <row r="261" spans="1:19" x14ac:dyDescent="0.25">
      <c r="A261" t="s">
        <v>636</v>
      </c>
      <c r="B261" t="s">
        <v>1688</v>
      </c>
      <c r="C261" t="str">
        <f>INDEX(Produtor_Silo[],MATCH(Silo_Porto[[#This Row],[Localidade Silo]],Produtor_Silo[destino],0),3)</f>
        <v>DOURADOS-MS</v>
      </c>
      <c r="D261">
        <v>3079106.8</v>
      </c>
      <c r="E261">
        <v>2</v>
      </c>
      <c r="F261" s="7">
        <v>949.14200000000005</v>
      </c>
      <c r="G261" t="s">
        <v>715</v>
      </c>
      <c r="H261" s="10">
        <v>2.05E-4</v>
      </c>
      <c r="I261" s="10">
        <v>1</v>
      </c>
      <c r="J261" t="s">
        <v>712</v>
      </c>
      <c r="K261" t="s">
        <v>841</v>
      </c>
      <c r="L261">
        <f>INDEX(Val_Min_CO2[],MATCH(Silo_Porto[[#This Row],[Variaveis Decisão Transporte Silo-Porto]],Val_Min_CO2[Variável],0),2)</f>
        <v>455672</v>
      </c>
      <c r="M261">
        <f>INDEX(Val_min_Custo[],MATCH(Silo_Porto[[#This Row],[Variaveis Decisão Transporte Silo-Porto]],Val_min_Custo[Variável],0),2)</f>
        <v>0</v>
      </c>
      <c r="N261">
        <f>INDEX(ITERAC3[],MATCH(Silo_Porto[[#This Row],[Variaveis Decisão Transporte Silo-Porto]],ITERAC3[Variável],0),2)</f>
        <v>0</v>
      </c>
      <c r="O261">
        <f>INDEX(ITERAC6[],MATCH(Silo_Porto[[#This Row],[Variaveis Decisão Transporte Silo-Porto]],ITERAC6[Variável],0),2)</f>
        <v>0</v>
      </c>
      <c r="P261">
        <v>1.1200000000000001</v>
      </c>
      <c r="Q261">
        <v>1116.67</v>
      </c>
      <c r="R261" t="str">
        <f>Silo_Porto[[#This Row],[Estado Silo]]&amp;Silo_Porto[[#This Row],[Estado Porto]]</f>
        <v>MSPR</v>
      </c>
      <c r="S261" s="7">
        <f>Silo_Porto[[#This Row],[ICMS]]*Silo_Porto[[#This Row],[Coluna1]]</f>
        <v>1250.6704000000002</v>
      </c>
    </row>
    <row r="262" spans="1:19" x14ac:dyDescent="0.25">
      <c r="A262" t="s">
        <v>637</v>
      </c>
      <c r="B262" t="s">
        <v>1688</v>
      </c>
      <c r="C262" t="str">
        <f>INDEX(Produtor_Silo[],MATCH(Silo_Porto[[#This Row],[Localidade Silo]],Produtor_Silo[destino],0),3)</f>
        <v>DOURADOS-MS</v>
      </c>
      <c r="D262">
        <v>3079106.8</v>
      </c>
      <c r="E262">
        <v>2</v>
      </c>
      <c r="F262" s="7">
        <v>948.48699999999997</v>
      </c>
      <c r="G262" t="s">
        <v>715</v>
      </c>
      <c r="H262" s="10">
        <v>2.05E-4</v>
      </c>
      <c r="I262" s="10">
        <v>1</v>
      </c>
      <c r="J262" t="s">
        <v>712</v>
      </c>
      <c r="K262" t="s">
        <v>849</v>
      </c>
      <c r="L262">
        <f>INDEX(Val_Min_CO2[],MATCH(Silo_Porto[[#This Row],[Variaveis Decisão Transporte Silo-Porto]],Val_Min_CO2[Variável],0),2)</f>
        <v>0</v>
      </c>
      <c r="M262">
        <f>INDEX(Val_min_Custo[],MATCH(Silo_Porto[[#This Row],[Variaveis Decisão Transporte Silo-Porto]],Val_min_Custo[Variável],0),2)</f>
        <v>0</v>
      </c>
      <c r="N262">
        <f>INDEX(ITERAC3[],MATCH(Silo_Porto[[#This Row],[Variaveis Decisão Transporte Silo-Porto]],ITERAC3[Variável],0),2)</f>
        <v>0</v>
      </c>
      <c r="O262">
        <f>INDEX(ITERAC6[],MATCH(Silo_Porto[[#This Row],[Variaveis Decisão Transporte Silo-Porto]],ITERAC6[Variável],0),2)</f>
        <v>0</v>
      </c>
      <c r="P262">
        <v>1.1200000000000001</v>
      </c>
      <c r="Q262">
        <v>1116.67</v>
      </c>
      <c r="R262" t="str">
        <f>Silo_Porto[[#This Row],[Estado Silo]]&amp;Silo_Porto[[#This Row],[Estado Porto]]</f>
        <v>MSPR</v>
      </c>
      <c r="S262" s="7">
        <f>Silo_Porto[[#This Row],[ICMS]]*Silo_Porto[[#This Row],[Coluna1]]</f>
        <v>1250.6704000000002</v>
      </c>
    </row>
    <row r="263" spans="1:19" x14ac:dyDescent="0.25">
      <c r="A263" t="s">
        <v>629</v>
      </c>
      <c r="B263" t="s">
        <v>1688</v>
      </c>
      <c r="C263" t="str">
        <f>INDEX(Produtor_Silo[],MATCH(Silo_Porto[[#This Row],[Localidade Silo]],Produtor_Silo[destino],0),3)</f>
        <v>JATAÍ-GO</v>
      </c>
      <c r="D263">
        <v>3079106.8</v>
      </c>
      <c r="E263">
        <v>2</v>
      </c>
      <c r="F263" s="7">
        <v>1276.7860000000001</v>
      </c>
      <c r="G263" t="s">
        <v>718</v>
      </c>
      <c r="H263" s="10">
        <v>2.63E-4</v>
      </c>
      <c r="I263" s="10">
        <v>0.6</v>
      </c>
      <c r="J263" t="s">
        <v>712</v>
      </c>
      <c r="K263" t="s">
        <v>857</v>
      </c>
      <c r="L263">
        <f>INDEX(Val_Min_CO2[],MATCH(Silo_Porto[[#This Row],[Variaveis Decisão Transporte Silo-Porto]],Val_Min_CO2[Variável],0),2)</f>
        <v>0</v>
      </c>
      <c r="M263">
        <f>INDEX(Val_min_Custo[],MATCH(Silo_Porto[[#This Row],[Variaveis Decisão Transporte Silo-Porto]],Val_min_Custo[Variável],0),2)</f>
        <v>0</v>
      </c>
      <c r="N263">
        <f>INDEX(ITERAC3[],MATCH(Silo_Porto[[#This Row],[Variaveis Decisão Transporte Silo-Porto]],ITERAC3[Variável],0),2)</f>
        <v>0</v>
      </c>
      <c r="O263">
        <f>INDEX(ITERAC6[],MATCH(Silo_Porto[[#This Row],[Variaveis Decisão Transporte Silo-Porto]],ITERAC6[Variável],0),2)</f>
        <v>0</v>
      </c>
      <c r="P263">
        <v>1.1200000000000001</v>
      </c>
      <c r="Q263">
        <v>1116.67</v>
      </c>
      <c r="R263" t="str">
        <f>Silo_Porto[[#This Row],[Estado Silo]]&amp;Silo_Porto[[#This Row],[Estado Porto]]</f>
        <v>GOPR</v>
      </c>
      <c r="S263" s="7">
        <f>Silo_Porto[[#This Row],[ICMS]]*Silo_Porto[[#This Row],[Coluna1]]</f>
        <v>1250.6704000000002</v>
      </c>
    </row>
    <row r="264" spans="1:19" x14ac:dyDescent="0.25">
      <c r="A264" t="s">
        <v>630</v>
      </c>
      <c r="B264" t="s">
        <v>1688</v>
      </c>
      <c r="C264" t="str">
        <f>INDEX(Produtor_Silo[],MATCH(Silo_Porto[[#This Row],[Localidade Silo]],Produtor_Silo[destino],0),3)</f>
        <v>JATAÍ-GO</v>
      </c>
      <c r="D264">
        <v>3079106.8</v>
      </c>
      <c r="E264">
        <v>2</v>
      </c>
      <c r="F264" s="7">
        <v>1276.367</v>
      </c>
      <c r="G264" t="s">
        <v>718</v>
      </c>
      <c r="H264" s="10">
        <v>2.63E-4</v>
      </c>
      <c r="I264" s="10">
        <v>0.6</v>
      </c>
      <c r="J264" t="s">
        <v>712</v>
      </c>
      <c r="K264" t="s">
        <v>865</v>
      </c>
      <c r="L264">
        <f>INDEX(Val_Min_CO2[],MATCH(Silo_Porto[[#This Row],[Variaveis Decisão Transporte Silo-Porto]],Val_Min_CO2[Variável],0),2)</f>
        <v>0</v>
      </c>
      <c r="M264">
        <f>INDEX(Val_min_Custo[],MATCH(Silo_Porto[[#This Row],[Variaveis Decisão Transporte Silo-Porto]],Val_min_Custo[Variável],0),2)</f>
        <v>0</v>
      </c>
      <c r="N264">
        <f>INDEX(ITERAC3[],MATCH(Silo_Porto[[#This Row],[Variaveis Decisão Transporte Silo-Porto]],ITERAC3[Variável],0),2)</f>
        <v>0</v>
      </c>
      <c r="O264">
        <f>INDEX(ITERAC6[],MATCH(Silo_Porto[[#This Row],[Variaveis Decisão Transporte Silo-Porto]],ITERAC6[Variável],0),2)</f>
        <v>0</v>
      </c>
      <c r="P264">
        <v>1.1200000000000001</v>
      </c>
      <c r="Q264">
        <v>1116.67</v>
      </c>
      <c r="R264" t="str">
        <f>Silo_Porto[[#This Row],[Estado Silo]]&amp;Silo_Porto[[#This Row],[Estado Porto]]</f>
        <v>GOPR</v>
      </c>
      <c r="S264" s="7">
        <f>Silo_Porto[[#This Row],[ICMS]]*Silo_Porto[[#This Row],[Coluna1]]</f>
        <v>1250.6704000000002</v>
      </c>
    </row>
    <row r="265" spans="1:19" x14ac:dyDescent="0.25">
      <c r="A265" t="s">
        <v>631</v>
      </c>
      <c r="B265" t="s">
        <v>1688</v>
      </c>
      <c r="C265" t="str">
        <f>INDEX(Produtor_Silo[],MATCH(Silo_Porto[[#This Row],[Localidade Silo]],Produtor_Silo[destino],0),3)</f>
        <v>JATAÍ-GO</v>
      </c>
      <c r="D265">
        <v>3079106.8</v>
      </c>
      <c r="E265">
        <v>2</v>
      </c>
      <c r="F265" s="7">
        <v>1273.5170000000001</v>
      </c>
      <c r="G265" t="s">
        <v>718</v>
      </c>
      <c r="H265" s="10">
        <v>2.63E-4</v>
      </c>
      <c r="I265" s="10">
        <v>0.6</v>
      </c>
      <c r="J265" t="s">
        <v>712</v>
      </c>
      <c r="K265" t="s">
        <v>873</v>
      </c>
      <c r="L265">
        <f>INDEX(Val_Min_CO2[],MATCH(Silo_Porto[[#This Row],[Variaveis Decisão Transporte Silo-Porto]],Val_Min_CO2[Variável],0),2)</f>
        <v>0</v>
      </c>
      <c r="M265">
        <f>INDEX(Val_min_Custo[],MATCH(Silo_Porto[[#This Row],[Variaveis Decisão Transporte Silo-Porto]],Val_min_Custo[Variável],0),2)</f>
        <v>0</v>
      </c>
      <c r="N265">
        <f>INDEX(ITERAC3[],MATCH(Silo_Porto[[#This Row],[Variaveis Decisão Transporte Silo-Porto]],ITERAC3[Variável],0),2)</f>
        <v>0</v>
      </c>
      <c r="O265">
        <f>INDEX(ITERAC6[],MATCH(Silo_Porto[[#This Row],[Variaveis Decisão Transporte Silo-Porto]],ITERAC6[Variável],0),2)</f>
        <v>0</v>
      </c>
      <c r="P265">
        <v>1.1200000000000001</v>
      </c>
      <c r="Q265">
        <v>1116.67</v>
      </c>
      <c r="R265" t="str">
        <f>Silo_Porto[[#This Row],[Estado Silo]]&amp;Silo_Porto[[#This Row],[Estado Porto]]</f>
        <v>GOPR</v>
      </c>
      <c r="S265" s="7">
        <f>Silo_Porto[[#This Row],[ICMS]]*Silo_Porto[[#This Row],[Coluna1]]</f>
        <v>1250.6704000000002</v>
      </c>
    </row>
    <row r="266" spans="1:19" x14ac:dyDescent="0.25">
      <c r="A266" t="s">
        <v>638</v>
      </c>
      <c r="B266" t="s">
        <v>1688</v>
      </c>
      <c r="C266" t="str">
        <f>INDEX(Produtor_Silo[],MATCH(Silo_Porto[[#This Row],[Localidade Silo]],Produtor_Silo[destino],0),3)</f>
        <v>MARACAJU-MS</v>
      </c>
      <c r="D266">
        <v>3079106.8</v>
      </c>
      <c r="E266">
        <v>2</v>
      </c>
      <c r="F266" s="7">
        <v>1005.822</v>
      </c>
      <c r="G266" t="s">
        <v>715</v>
      </c>
      <c r="H266" s="10">
        <v>2.05E-4</v>
      </c>
      <c r="I266" s="10">
        <v>1</v>
      </c>
      <c r="J266" t="s">
        <v>712</v>
      </c>
      <c r="K266" t="s">
        <v>881</v>
      </c>
      <c r="L266">
        <f>INDEX(Val_Min_CO2[],MATCH(Silo_Porto[[#This Row],[Variaveis Decisão Transporte Silo-Porto]],Val_Min_CO2[Variável],0),2)</f>
        <v>298239.7</v>
      </c>
      <c r="M266">
        <f>INDEX(Val_min_Custo[],MATCH(Silo_Porto[[#This Row],[Variaveis Decisão Transporte Silo-Porto]],Val_min_Custo[Variável],0),2)</f>
        <v>0</v>
      </c>
      <c r="N266">
        <f>INDEX(ITERAC3[],MATCH(Silo_Porto[[#This Row],[Variaveis Decisão Transporte Silo-Porto]],ITERAC3[Variável],0),2)</f>
        <v>0</v>
      </c>
      <c r="O266">
        <f>INDEX(ITERAC6[],MATCH(Silo_Porto[[#This Row],[Variaveis Decisão Transporte Silo-Porto]],ITERAC6[Variável],0),2)</f>
        <v>0</v>
      </c>
      <c r="P266">
        <v>1.1200000000000001</v>
      </c>
      <c r="Q266">
        <v>1116.67</v>
      </c>
      <c r="R266" t="str">
        <f>Silo_Porto[[#This Row],[Estado Silo]]&amp;Silo_Porto[[#This Row],[Estado Porto]]</f>
        <v>MSPR</v>
      </c>
      <c r="S266" s="7">
        <f>Silo_Porto[[#This Row],[ICMS]]*Silo_Porto[[#This Row],[Coluna1]]</f>
        <v>1250.6704000000002</v>
      </c>
    </row>
    <row r="267" spans="1:19" x14ac:dyDescent="0.25">
      <c r="A267" t="s">
        <v>639</v>
      </c>
      <c r="B267" t="s">
        <v>1688</v>
      </c>
      <c r="C267" t="str">
        <f>INDEX(Produtor_Silo[],MATCH(Silo_Porto[[#This Row],[Localidade Silo]],Produtor_Silo[destino],0),3)</f>
        <v>MARACAJU-MS</v>
      </c>
      <c r="D267">
        <v>3079106.8</v>
      </c>
      <c r="E267">
        <v>2</v>
      </c>
      <c r="F267" s="7">
        <v>1062.076</v>
      </c>
      <c r="G267" t="s">
        <v>715</v>
      </c>
      <c r="H267" s="10">
        <v>2.05E-4</v>
      </c>
      <c r="I267" s="10">
        <v>1</v>
      </c>
      <c r="J267" t="s">
        <v>712</v>
      </c>
      <c r="K267" t="s">
        <v>889</v>
      </c>
      <c r="L267">
        <f>INDEX(Val_Min_CO2[],MATCH(Silo_Porto[[#This Row],[Variaveis Decisão Transporte Silo-Porto]],Val_Min_CO2[Variável],0),2)</f>
        <v>0</v>
      </c>
      <c r="M267">
        <f>INDEX(Val_min_Custo[],MATCH(Silo_Porto[[#This Row],[Variaveis Decisão Transporte Silo-Porto]],Val_min_Custo[Variável],0),2)</f>
        <v>0</v>
      </c>
      <c r="N267">
        <f>INDEX(ITERAC3[],MATCH(Silo_Porto[[#This Row],[Variaveis Decisão Transporte Silo-Porto]],ITERAC3[Variável],0),2)</f>
        <v>0</v>
      </c>
      <c r="O267">
        <f>INDEX(ITERAC6[],MATCH(Silo_Porto[[#This Row],[Variaveis Decisão Transporte Silo-Porto]],ITERAC6[Variável],0),2)</f>
        <v>0</v>
      </c>
      <c r="P267">
        <v>1.1200000000000001</v>
      </c>
      <c r="Q267">
        <v>1116.67</v>
      </c>
      <c r="R267" t="str">
        <f>Silo_Porto[[#This Row],[Estado Silo]]&amp;Silo_Porto[[#This Row],[Estado Porto]]</f>
        <v>MSPR</v>
      </c>
      <c r="S267" s="7">
        <f>Silo_Porto[[#This Row],[ICMS]]*Silo_Porto[[#This Row],[Coluna1]]</f>
        <v>1250.6704000000002</v>
      </c>
    </row>
    <row r="268" spans="1:19" x14ac:dyDescent="0.25">
      <c r="A268" t="s">
        <v>640</v>
      </c>
      <c r="B268" t="s">
        <v>1688</v>
      </c>
      <c r="C268" t="str">
        <f>INDEX(Produtor_Silo[],MATCH(Silo_Porto[[#This Row],[Localidade Silo]],Produtor_Silo[destino],0),3)</f>
        <v>MARACAJU-MS</v>
      </c>
      <c r="D268">
        <v>3079106.8</v>
      </c>
      <c r="E268">
        <v>2</v>
      </c>
      <c r="F268" s="7">
        <v>1034.7570000000001</v>
      </c>
      <c r="G268" t="s">
        <v>715</v>
      </c>
      <c r="H268" s="10">
        <v>2.05E-4</v>
      </c>
      <c r="I268" s="10">
        <v>1</v>
      </c>
      <c r="J268" t="s">
        <v>712</v>
      </c>
      <c r="K268" t="s">
        <v>897</v>
      </c>
      <c r="L268">
        <f>INDEX(Val_Min_CO2[],MATCH(Silo_Porto[[#This Row],[Variaveis Decisão Transporte Silo-Porto]],Val_Min_CO2[Variável],0),2)</f>
        <v>0</v>
      </c>
      <c r="M268">
        <f>INDEX(Val_min_Custo[],MATCH(Silo_Porto[[#This Row],[Variaveis Decisão Transporte Silo-Porto]],Val_min_Custo[Variável],0),2)</f>
        <v>0</v>
      </c>
      <c r="N268">
        <f>INDEX(ITERAC3[],MATCH(Silo_Porto[[#This Row],[Variaveis Decisão Transporte Silo-Porto]],ITERAC3[Variável],0),2)</f>
        <v>0</v>
      </c>
      <c r="O268">
        <f>INDEX(ITERAC6[],MATCH(Silo_Porto[[#This Row],[Variaveis Decisão Transporte Silo-Porto]],ITERAC6[Variável],0),2)</f>
        <v>0</v>
      </c>
      <c r="P268">
        <v>1.1200000000000001</v>
      </c>
      <c r="Q268">
        <v>1116.67</v>
      </c>
      <c r="R268" t="str">
        <f>Silo_Porto[[#This Row],[Estado Silo]]&amp;Silo_Porto[[#This Row],[Estado Porto]]</f>
        <v>MSPR</v>
      </c>
      <c r="S268" s="7">
        <f>Silo_Porto[[#This Row],[ICMS]]*Silo_Porto[[#This Row],[Coluna1]]</f>
        <v>1250.6704000000002</v>
      </c>
    </row>
    <row r="269" spans="1:19" x14ac:dyDescent="0.25">
      <c r="A269" t="s">
        <v>620</v>
      </c>
      <c r="B269" t="s">
        <v>1688</v>
      </c>
      <c r="C269" t="str">
        <f>INDEX(Produtor_Silo[],MATCH(Silo_Porto[[#This Row],[Localidade Silo]],Produtor_Silo[destino],0),3)</f>
        <v>NOVA MUTUM-MT</v>
      </c>
      <c r="D269">
        <v>3079106.8</v>
      </c>
      <c r="E269">
        <v>2</v>
      </c>
      <c r="F269" s="7">
        <v>2019.518</v>
      </c>
      <c r="G269" t="s">
        <v>705</v>
      </c>
      <c r="H269" s="10">
        <v>2.63E-4</v>
      </c>
      <c r="I269" s="10">
        <v>0.6</v>
      </c>
      <c r="J269" t="s">
        <v>712</v>
      </c>
      <c r="K269" t="s">
        <v>905</v>
      </c>
      <c r="L269">
        <f>INDEX(Val_Min_CO2[],MATCH(Silo_Porto[[#This Row],[Variaveis Decisão Transporte Silo-Porto]],Val_Min_CO2[Variável],0),2)</f>
        <v>0</v>
      </c>
      <c r="M269">
        <f>INDEX(Val_min_Custo[],MATCH(Silo_Porto[[#This Row],[Variaveis Decisão Transporte Silo-Porto]],Val_min_Custo[Variável],0),2)</f>
        <v>0</v>
      </c>
      <c r="N269">
        <f>INDEX(ITERAC3[],MATCH(Silo_Porto[[#This Row],[Variaveis Decisão Transporte Silo-Porto]],ITERAC3[Variável],0),2)</f>
        <v>0</v>
      </c>
      <c r="O269">
        <f>INDEX(ITERAC6[],MATCH(Silo_Porto[[#This Row],[Variaveis Decisão Transporte Silo-Porto]],ITERAC6[Variável],0),2)</f>
        <v>0</v>
      </c>
      <c r="P269">
        <v>1.1200000000000001</v>
      </c>
      <c r="Q269">
        <v>1116.67</v>
      </c>
      <c r="R269" t="str">
        <f>Silo_Porto[[#This Row],[Estado Silo]]&amp;Silo_Porto[[#This Row],[Estado Porto]]</f>
        <v>MTPR</v>
      </c>
      <c r="S269" s="7">
        <f>Silo_Porto[[#This Row],[ICMS]]*Silo_Porto[[#This Row],[Coluna1]]</f>
        <v>1250.6704000000002</v>
      </c>
    </row>
    <row r="270" spans="1:19" x14ac:dyDescent="0.25">
      <c r="A270" t="s">
        <v>621</v>
      </c>
      <c r="B270" t="s">
        <v>1688</v>
      </c>
      <c r="C270" t="str">
        <f>INDEX(Produtor_Silo[],MATCH(Silo_Porto[[#This Row],[Localidade Silo]],Produtor_Silo[destino],0),3)</f>
        <v>NOVA MUTUM-MT</v>
      </c>
      <c r="D270">
        <v>3079106.8</v>
      </c>
      <c r="E270">
        <v>2</v>
      </c>
      <c r="F270" s="7">
        <v>2021.508</v>
      </c>
      <c r="G270" t="s">
        <v>705</v>
      </c>
      <c r="H270" s="10">
        <v>2.63E-4</v>
      </c>
      <c r="I270" s="10">
        <v>0.6</v>
      </c>
      <c r="J270" t="s">
        <v>712</v>
      </c>
      <c r="K270" t="s">
        <v>913</v>
      </c>
      <c r="L270">
        <f>INDEX(Val_Min_CO2[],MATCH(Silo_Porto[[#This Row],[Variaveis Decisão Transporte Silo-Porto]],Val_Min_CO2[Variável],0),2)</f>
        <v>0</v>
      </c>
      <c r="M270">
        <f>INDEX(Val_min_Custo[],MATCH(Silo_Porto[[#This Row],[Variaveis Decisão Transporte Silo-Porto]],Val_min_Custo[Variável],0),2)</f>
        <v>0</v>
      </c>
      <c r="N270">
        <f>INDEX(ITERAC3[],MATCH(Silo_Porto[[#This Row],[Variaveis Decisão Transporte Silo-Porto]],ITERAC3[Variável],0),2)</f>
        <v>0</v>
      </c>
      <c r="O270">
        <f>INDEX(ITERAC6[],MATCH(Silo_Porto[[#This Row],[Variaveis Decisão Transporte Silo-Porto]],ITERAC6[Variável],0),2)</f>
        <v>0</v>
      </c>
      <c r="P270">
        <v>1.1200000000000001</v>
      </c>
      <c r="Q270">
        <v>1116.67</v>
      </c>
      <c r="R270" t="str">
        <f>Silo_Porto[[#This Row],[Estado Silo]]&amp;Silo_Porto[[#This Row],[Estado Porto]]</f>
        <v>MTPR</v>
      </c>
      <c r="S270" s="7">
        <f>Silo_Porto[[#This Row],[ICMS]]*Silo_Porto[[#This Row],[Coluna1]]</f>
        <v>1250.6704000000002</v>
      </c>
    </row>
    <row r="271" spans="1:19" x14ac:dyDescent="0.25">
      <c r="A271" t="s">
        <v>622</v>
      </c>
      <c r="B271" t="s">
        <v>1688</v>
      </c>
      <c r="C271" t="str">
        <f>INDEX(Produtor_Silo[],MATCH(Silo_Porto[[#This Row],[Localidade Silo]],Produtor_Silo[destino],0),3)</f>
        <v>NOVA MUTUM-MT</v>
      </c>
      <c r="D271">
        <v>3079106.8</v>
      </c>
      <c r="E271">
        <v>2</v>
      </c>
      <c r="F271" s="7">
        <v>2040.29</v>
      </c>
      <c r="G271" t="s">
        <v>705</v>
      </c>
      <c r="H271" s="10">
        <v>2.63E-4</v>
      </c>
      <c r="I271" s="10">
        <v>0.6</v>
      </c>
      <c r="J271" t="s">
        <v>712</v>
      </c>
      <c r="K271" t="s">
        <v>921</v>
      </c>
      <c r="L271">
        <f>INDEX(Val_Min_CO2[],MATCH(Silo_Porto[[#This Row],[Variaveis Decisão Transporte Silo-Porto]],Val_Min_CO2[Variável],0),2)</f>
        <v>0</v>
      </c>
      <c r="M271">
        <f>INDEX(Val_min_Custo[],MATCH(Silo_Porto[[#This Row],[Variaveis Decisão Transporte Silo-Porto]],Val_min_Custo[Variável],0),2)</f>
        <v>0</v>
      </c>
      <c r="N271">
        <f>INDEX(ITERAC3[],MATCH(Silo_Porto[[#This Row],[Variaveis Decisão Transporte Silo-Porto]],ITERAC3[Variável],0),2)</f>
        <v>0</v>
      </c>
      <c r="O271">
        <f>INDEX(ITERAC6[],MATCH(Silo_Porto[[#This Row],[Variaveis Decisão Transporte Silo-Porto]],ITERAC6[Variável],0),2)</f>
        <v>0</v>
      </c>
      <c r="P271">
        <v>1.1200000000000001</v>
      </c>
      <c r="Q271">
        <v>1116.67</v>
      </c>
      <c r="R271" t="str">
        <f>Silo_Porto[[#This Row],[Estado Silo]]&amp;Silo_Porto[[#This Row],[Estado Porto]]</f>
        <v>MTPR</v>
      </c>
      <c r="S271" s="7">
        <f>Silo_Porto[[#This Row],[ICMS]]*Silo_Porto[[#This Row],[Coluna1]]</f>
        <v>1250.6704000000002</v>
      </c>
    </row>
    <row r="272" spans="1:19" x14ac:dyDescent="0.25">
      <c r="A272" t="s">
        <v>623</v>
      </c>
      <c r="B272" t="s">
        <v>1688</v>
      </c>
      <c r="C272" t="str">
        <f>INDEX(Produtor_Silo[],MATCH(Silo_Porto[[#This Row],[Localidade Silo]],Produtor_Silo[destino],0),3)</f>
        <v>NOVA UBIRATÃ-MT</v>
      </c>
      <c r="D272">
        <v>3079106.8</v>
      </c>
      <c r="E272">
        <v>2</v>
      </c>
      <c r="F272" s="7">
        <v>2066.5709999999999</v>
      </c>
      <c r="G272" t="s">
        <v>705</v>
      </c>
      <c r="H272" s="10">
        <v>2.63E-4</v>
      </c>
      <c r="I272" s="10">
        <v>0.6</v>
      </c>
      <c r="J272" t="s">
        <v>712</v>
      </c>
      <c r="K272" t="s">
        <v>929</v>
      </c>
      <c r="L272">
        <f>INDEX(Val_Min_CO2[],MATCH(Silo_Porto[[#This Row],[Variaveis Decisão Transporte Silo-Porto]],Val_Min_CO2[Variável],0),2)</f>
        <v>0</v>
      </c>
      <c r="M272">
        <f>INDEX(Val_min_Custo[],MATCH(Silo_Porto[[#This Row],[Variaveis Decisão Transporte Silo-Porto]],Val_min_Custo[Variável],0),2)</f>
        <v>0</v>
      </c>
      <c r="N272">
        <f>INDEX(ITERAC3[],MATCH(Silo_Porto[[#This Row],[Variaveis Decisão Transporte Silo-Porto]],ITERAC3[Variável],0),2)</f>
        <v>0</v>
      </c>
      <c r="O272">
        <f>INDEX(ITERAC6[],MATCH(Silo_Porto[[#This Row],[Variaveis Decisão Transporte Silo-Porto]],ITERAC6[Variável],0),2)</f>
        <v>0</v>
      </c>
      <c r="P272">
        <v>1.1200000000000001</v>
      </c>
      <c r="Q272">
        <v>1116.67</v>
      </c>
      <c r="R272" t="str">
        <f>Silo_Porto[[#This Row],[Estado Silo]]&amp;Silo_Porto[[#This Row],[Estado Porto]]</f>
        <v>MTPR</v>
      </c>
      <c r="S272" s="7">
        <f>Silo_Porto[[#This Row],[ICMS]]*Silo_Porto[[#This Row],[Coluna1]]</f>
        <v>1250.6704000000002</v>
      </c>
    </row>
    <row r="273" spans="1:19" x14ac:dyDescent="0.25">
      <c r="A273" t="s">
        <v>624</v>
      </c>
      <c r="B273" t="s">
        <v>1688</v>
      </c>
      <c r="C273" t="str">
        <f>INDEX(Produtor_Silo[],MATCH(Silo_Porto[[#This Row],[Localidade Silo]],Produtor_Silo[destino],0),3)</f>
        <v>NOVA UBIRATÃ-MT</v>
      </c>
      <c r="D273">
        <v>3079106.8</v>
      </c>
      <c r="E273">
        <v>2</v>
      </c>
      <c r="F273" s="7">
        <v>2037.1410000000001</v>
      </c>
      <c r="G273" t="s">
        <v>705</v>
      </c>
      <c r="H273" s="10">
        <v>2.63E-4</v>
      </c>
      <c r="I273" s="10">
        <v>0.6</v>
      </c>
      <c r="J273" t="s">
        <v>712</v>
      </c>
      <c r="K273" t="s">
        <v>937</v>
      </c>
      <c r="L273">
        <f>INDEX(Val_Min_CO2[],MATCH(Silo_Porto[[#This Row],[Variaveis Decisão Transporte Silo-Porto]],Val_Min_CO2[Variável],0),2)</f>
        <v>0</v>
      </c>
      <c r="M273">
        <f>INDEX(Val_min_Custo[],MATCH(Silo_Porto[[#This Row],[Variaveis Decisão Transporte Silo-Porto]],Val_min_Custo[Variável],0),2)</f>
        <v>0</v>
      </c>
      <c r="N273">
        <f>INDEX(ITERAC3[],MATCH(Silo_Porto[[#This Row],[Variaveis Decisão Transporte Silo-Porto]],ITERAC3[Variável],0),2)</f>
        <v>0</v>
      </c>
      <c r="O273">
        <f>INDEX(ITERAC6[],MATCH(Silo_Porto[[#This Row],[Variaveis Decisão Transporte Silo-Porto]],ITERAC6[Variável],0),2)</f>
        <v>0</v>
      </c>
      <c r="P273">
        <v>1.1200000000000001</v>
      </c>
      <c r="Q273">
        <v>1116.67</v>
      </c>
      <c r="R273" t="str">
        <f>Silo_Porto[[#This Row],[Estado Silo]]&amp;Silo_Porto[[#This Row],[Estado Porto]]</f>
        <v>MTPR</v>
      </c>
      <c r="S273" s="7">
        <f>Silo_Porto[[#This Row],[ICMS]]*Silo_Porto[[#This Row],[Coluna1]]</f>
        <v>1250.6704000000002</v>
      </c>
    </row>
    <row r="274" spans="1:19" x14ac:dyDescent="0.25">
      <c r="A274" t="s">
        <v>625</v>
      </c>
      <c r="B274" t="s">
        <v>1688</v>
      </c>
      <c r="C274" t="str">
        <f>INDEX(Produtor_Silo[],MATCH(Silo_Porto[[#This Row],[Localidade Silo]],Produtor_Silo[destino],0),3)</f>
        <v>NOVA UBIRATÃ-MT</v>
      </c>
      <c r="D274">
        <v>3079106.8</v>
      </c>
      <c r="E274">
        <v>2</v>
      </c>
      <c r="F274" s="7">
        <v>2072.3290000000002</v>
      </c>
      <c r="G274" t="s">
        <v>705</v>
      </c>
      <c r="H274" s="10">
        <v>2.63E-4</v>
      </c>
      <c r="I274" s="10">
        <v>0.6</v>
      </c>
      <c r="J274" t="s">
        <v>712</v>
      </c>
      <c r="K274" t="s">
        <v>945</v>
      </c>
      <c r="L274">
        <f>INDEX(Val_Min_CO2[],MATCH(Silo_Porto[[#This Row],[Variaveis Decisão Transporte Silo-Porto]],Val_Min_CO2[Variável],0),2)</f>
        <v>0</v>
      </c>
      <c r="M274">
        <f>INDEX(Val_min_Custo[],MATCH(Silo_Porto[[#This Row],[Variaveis Decisão Transporte Silo-Porto]],Val_min_Custo[Variável],0),2)</f>
        <v>0</v>
      </c>
      <c r="N274">
        <f>INDEX(ITERAC3[],MATCH(Silo_Porto[[#This Row],[Variaveis Decisão Transporte Silo-Porto]],ITERAC3[Variável],0),2)</f>
        <v>0</v>
      </c>
      <c r="O274">
        <f>INDEX(ITERAC6[],MATCH(Silo_Porto[[#This Row],[Variaveis Decisão Transporte Silo-Porto]],ITERAC6[Variável],0),2)</f>
        <v>0</v>
      </c>
      <c r="P274">
        <v>1.1200000000000001</v>
      </c>
      <c r="Q274">
        <v>1116.67</v>
      </c>
      <c r="R274" t="str">
        <f>Silo_Porto[[#This Row],[Estado Silo]]&amp;Silo_Porto[[#This Row],[Estado Porto]]</f>
        <v>MTPR</v>
      </c>
      <c r="S274" s="7">
        <f>Silo_Porto[[#This Row],[ICMS]]*Silo_Porto[[#This Row],[Coluna1]]</f>
        <v>1250.6704000000002</v>
      </c>
    </row>
    <row r="275" spans="1:19" x14ac:dyDescent="0.25">
      <c r="A275" t="s">
        <v>641</v>
      </c>
      <c r="B275" t="s">
        <v>1688</v>
      </c>
      <c r="C275" t="str">
        <f>INDEX(Produtor_Silo[],MATCH(Silo_Porto[[#This Row],[Localidade Silo]],Produtor_Silo[destino],0),3)</f>
        <v>PATOS DE MINAS-MG</v>
      </c>
      <c r="D275">
        <v>3079106.8</v>
      </c>
      <c r="E275">
        <v>2</v>
      </c>
      <c r="F275" s="7">
        <v>1140.3320000000001</v>
      </c>
      <c r="G275" t="s">
        <v>720</v>
      </c>
      <c r="H275" s="10">
        <v>2.63E-4</v>
      </c>
      <c r="I275" s="10">
        <v>0.6</v>
      </c>
      <c r="J275" t="s">
        <v>712</v>
      </c>
      <c r="K275" t="s">
        <v>953</v>
      </c>
      <c r="L275">
        <f>INDEX(Val_Min_CO2[],MATCH(Silo_Porto[[#This Row],[Variaveis Decisão Transporte Silo-Porto]],Val_Min_CO2[Variável],0),2)</f>
        <v>0</v>
      </c>
      <c r="M275">
        <f>INDEX(Val_min_Custo[],MATCH(Silo_Porto[[#This Row],[Variaveis Decisão Transporte Silo-Porto]],Val_min_Custo[Variável],0),2)</f>
        <v>0</v>
      </c>
      <c r="N275">
        <f>INDEX(ITERAC3[],MATCH(Silo_Porto[[#This Row],[Variaveis Decisão Transporte Silo-Porto]],ITERAC3[Variável],0),2)</f>
        <v>0</v>
      </c>
      <c r="O275">
        <f>INDEX(ITERAC6[],MATCH(Silo_Porto[[#This Row],[Variaveis Decisão Transporte Silo-Porto]],ITERAC6[Variável],0),2)</f>
        <v>0</v>
      </c>
      <c r="P275">
        <v>1.1200000000000001</v>
      </c>
      <c r="Q275">
        <v>1116.67</v>
      </c>
      <c r="R275" t="str">
        <f>Silo_Porto[[#This Row],[Estado Silo]]&amp;Silo_Porto[[#This Row],[Estado Porto]]</f>
        <v>MGPR</v>
      </c>
      <c r="S275" s="7">
        <f>Silo_Porto[[#This Row],[ICMS]]*Silo_Porto[[#This Row],[Coluna1]]</f>
        <v>1250.6704000000002</v>
      </c>
    </row>
    <row r="276" spans="1:19" x14ac:dyDescent="0.25">
      <c r="A276" t="s">
        <v>642</v>
      </c>
      <c r="B276" t="s">
        <v>1688</v>
      </c>
      <c r="C276" t="str">
        <f>INDEX(Produtor_Silo[],MATCH(Silo_Porto[[#This Row],[Localidade Silo]],Produtor_Silo[destino],0),3)</f>
        <v>PATOS DE MINAS-MG</v>
      </c>
      <c r="D276">
        <v>3079106.8</v>
      </c>
      <c r="E276">
        <v>2</v>
      </c>
      <c r="F276" s="7">
        <v>1130.2260000000001</v>
      </c>
      <c r="G276" t="s">
        <v>720</v>
      </c>
      <c r="H276" s="10">
        <v>2.63E-4</v>
      </c>
      <c r="I276" s="10">
        <v>0.6</v>
      </c>
      <c r="J276" t="s">
        <v>712</v>
      </c>
      <c r="K276" t="s">
        <v>961</v>
      </c>
      <c r="L276">
        <f>INDEX(Val_Min_CO2[],MATCH(Silo_Porto[[#This Row],[Variaveis Decisão Transporte Silo-Porto]],Val_Min_CO2[Variável],0),2)</f>
        <v>0</v>
      </c>
      <c r="M276">
        <f>INDEX(Val_min_Custo[],MATCH(Silo_Porto[[#This Row],[Variaveis Decisão Transporte Silo-Porto]],Val_min_Custo[Variável],0),2)</f>
        <v>0</v>
      </c>
      <c r="N276">
        <f>INDEX(ITERAC3[],MATCH(Silo_Porto[[#This Row],[Variaveis Decisão Transporte Silo-Porto]],ITERAC3[Variável],0),2)</f>
        <v>0</v>
      </c>
      <c r="O276">
        <f>INDEX(ITERAC6[],MATCH(Silo_Porto[[#This Row],[Variaveis Decisão Transporte Silo-Porto]],ITERAC6[Variável],0),2)</f>
        <v>0</v>
      </c>
      <c r="P276">
        <v>1.1200000000000001</v>
      </c>
      <c r="Q276">
        <v>1116.67</v>
      </c>
      <c r="R276" t="str">
        <f>Silo_Porto[[#This Row],[Estado Silo]]&amp;Silo_Porto[[#This Row],[Estado Porto]]</f>
        <v>MGPR</v>
      </c>
      <c r="S276" s="7">
        <f>Silo_Porto[[#This Row],[ICMS]]*Silo_Porto[[#This Row],[Coluna1]]</f>
        <v>1250.6704000000002</v>
      </c>
    </row>
    <row r="277" spans="1:19" x14ac:dyDescent="0.25">
      <c r="A277" t="s">
        <v>643</v>
      </c>
      <c r="B277" t="s">
        <v>1688</v>
      </c>
      <c r="C277" t="str">
        <f>INDEX(Produtor_Silo[],MATCH(Silo_Porto[[#This Row],[Localidade Silo]],Produtor_Silo[destino],0),3)</f>
        <v>PATOS DE MINAS-MG</v>
      </c>
      <c r="D277">
        <v>3079106.8</v>
      </c>
      <c r="E277">
        <v>2</v>
      </c>
      <c r="F277" s="7">
        <v>1167.8710000000001</v>
      </c>
      <c r="G277" t="s">
        <v>720</v>
      </c>
      <c r="H277" s="10">
        <v>2.63E-4</v>
      </c>
      <c r="I277" s="10">
        <v>0.6</v>
      </c>
      <c r="J277" t="s">
        <v>712</v>
      </c>
      <c r="K277" t="s">
        <v>969</v>
      </c>
      <c r="L277">
        <f>INDEX(Val_Min_CO2[],MATCH(Silo_Porto[[#This Row],[Variaveis Decisão Transporte Silo-Porto]],Val_Min_CO2[Variável],0),2)</f>
        <v>0</v>
      </c>
      <c r="M277">
        <f>INDEX(Val_min_Custo[],MATCH(Silo_Porto[[#This Row],[Variaveis Decisão Transporte Silo-Porto]],Val_min_Custo[Variável],0),2)</f>
        <v>0</v>
      </c>
      <c r="N277">
        <f>INDEX(ITERAC3[],MATCH(Silo_Porto[[#This Row],[Variaveis Decisão Transporte Silo-Porto]],ITERAC3[Variável],0),2)</f>
        <v>0</v>
      </c>
      <c r="O277">
        <f>INDEX(ITERAC6[],MATCH(Silo_Porto[[#This Row],[Variaveis Decisão Transporte Silo-Porto]],ITERAC6[Variável],0),2)</f>
        <v>0</v>
      </c>
      <c r="P277">
        <v>1.1200000000000001</v>
      </c>
      <c r="Q277">
        <v>1116.67</v>
      </c>
      <c r="R277" t="str">
        <f>Silo_Porto[[#This Row],[Estado Silo]]&amp;Silo_Porto[[#This Row],[Estado Porto]]</f>
        <v>MGPR</v>
      </c>
      <c r="S277" s="7">
        <f>Silo_Porto[[#This Row],[ICMS]]*Silo_Porto[[#This Row],[Coluna1]]</f>
        <v>1250.6704000000002</v>
      </c>
    </row>
    <row r="278" spans="1:19" x14ac:dyDescent="0.25">
      <c r="A278" t="s">
        <v>632</v>
      </c>
      <c r="B278" t="s">
        <v>1688</v>
      </c>
      <c r="C278" t="str">
        <f>INDEX(Produtor_Silo[],MATCH(Silo_Porto[[#This Row],[Localidade Silo]],Produtor_Silo[destino],0),3)</f>
        <v>RIO VERDE-GO</v>
      </c>
      <c r="D278">
        <v>3079106.8</v>
      </c>
      <c r="E278">
        <v>2</v>
      </c>
      <c r="F278" s="7">
        <v>1268.9110000000001</v>
      </c>
      <c r="G278" t="s">
        <v>718</v>
      </c>
      <c r="H278" s="10">
        <v>2.63E-4</v>
      </c>
      <c r="I278" s="10">
        <v>0.6</v>
      </c>
      <c r="J278" t="s">
        <v>712</v>
      </c>
      <c r="K278" t="s">
        <v>977</v>
      </c>
      <c r="L278">
        <f>INDEX(Val_Min_CO2[],MATCH(Silo_Porto[[#This Row],[Variaveis Decisão Transporte Silo-Porto]],Val_Min_CO2[Variável],0),2)</f>
        <v>0</v>
      </c>
      <c r="M278">
        <f>INDEX(Val_min_Custo[],MATCH(Silo_Porto[[#This Row],[Variaveis Decisão Transporte Silo-Porto]],Val_min_Custo[Variável],0),2)</f>
        <v>0</v>
      </c>
      <c r="N278">
        <f>INDEX(ITERAC3[],MATCH(Silo_Porto[[#This Row],[Variaveis Decisão Transporte Silo-Porto]],ITERAC3[Variável],0),2)</f>
        <v>0</v>
      </c>
      <c r="O278">
        <f>INDEX(ITERAC6[],MATCH(Silo_Porto[[#This Row],[Variaveis Decisão Transporte Silo-Porto]],ITERAC6[Variável],0),2)</f>
        <v>0</v>
      </c>
      <c r="P278">
        <v>1.1200000000000001</v>
      </c>
      <c r="Q278">
        <v>1116.67</v>
      </c>
      <c r="R278" t="str">
        <f>Silo_Porto[[#This Row],[Estado Silo]]&amp;Silo_Porto[[#This Row],[Estado Porto]]</f>
        <v>GOPR</v>
      </c>
      <c r="S278" s="7">
        <f>Silo_Porto[[#This Row],[ICMS]]*Silo_Porto[[#This Row],[Coluna1]]</f>
        <v>1250.6704000000002</v>
      </c>
    </row>
    <row r="279" spans="1:19" x14ac:dyDescent="0.25">
      <c r="A279" t="s">
        <v>633</v>
      </c>
      <c r="B279" t="s">
        <v>1688</v>
      </c>
      <c r="C279" t="str">
        <f>INDEX(Produtor_Silo[],MATCH(Silo_Porto[[#This Row],[Localidade Silo]],Produtor_Silo[destino],0),3)</f>
        <v>RIO VERDE-GO</v>
      </c>
      <c r="D279">
        <v>3079106.8</v>
      </c>
      <c r="E279">
        <v>2</v>
      </c>
      <c r="F279" s="7">
        <v>1268.402</v>
      </c>
      <c r="G279" t="s">
        <v>718</v>
      </c>
      <c r="H279" s="10">
        <v>2.63E-4</v>
      </c>
      <c r="I279" s="10">
        <v>0.6</v>
      </c>
      <c r="J279" t="s">
        <v>712</v>
      </c>
      <c r="K279" t="s">
        <v>985</v>
      </c>
      <c r="L279">
        <f>INDEX(Val_Min_CO2[],MATCH(Silo_Porto[[#This Row],[Variaveis Decisão Transporte Silo-Porto]],Val_Min_CO2[Variável],0),2)</f>
        <v>0</v>
      </c>
      <c r="M279">
        <f>INDEX(Val_min_Custo[],MATCH(Silo_Porto[[#This Row],[Variaveis Decisão Transporte Silo-Porto]],Val_min_Custo[Variável],0),2)</f>
        <v>0</v>
      </c>
      <c r="N279">
        <f>INDEX(ITERAC3[],MATCH(Silo_Porto[[#This Row],[Variaveis Decisão Transporte Silo-Porto]],ITERAC3[Variável],0),2)</f>
        <v>0</v>
      </c>
      <c r="O279">
        <f>INDEX(ITERAC6[],MATCH(Silo_Porto[[#This Row],[Variaveis Decisão Transporte Silo-Porto]],ITERAC6[Variável],0),2)</f>
        <v>0</v>
      </c>
      <c r="P279">
        <v>1.1200000000000001</v>
      </c>
      <c r="Q279">
        <v>1116.67</v>
      </c>
      <c r="R279" t="str">
        <f>Silo_Porto[[#This Row],[Estado Silo]]&amp;Silo_Porto[[#This Row],[Estado Porto]]</f>
        <v>GOPR</v>
      </c>
      <c r="S279" s="7">
        <f>Silo_Porto[[#This Row],[ICMS]]*Silo_Porto[[#This Row],[Coluna1]]</f>
        <v>1250.6704000000002</v>
      </c>
    </row>
    <row r="280" spans="1:19" x14ac:dyDescent="0.25">
      <c r="A280" t="s">
        <v>634</v>
      </c>
      <c r="B280" t="s">
        <v>1688</v>
      </c>
      <c r="C280" t="str">
        <f>INDEX(Produtor_Silo[],MATCH(Silo_Porto[[#This Row],[Localidade Silo]],Produtor_Silo[destino],0),3)</f>
        <v>RIO VERDE-GO</v>
      </c>
      <c r="D280">
        <v>3079106.8</v>
      </c>
      <c r="E280">
        <v>2</v>
      </c>
      <c r="F280" s="7">
        <v>1364.797</v>
      </c>
      <c r="G280" t="s">
        <v>718</v>
      </c>
      <c r="H280" s="10">
        <v>2.63E-4</v>
      </c>
      <c r="I280" s="10">
        <v>0.6</v>
      </c>
      <c r="J280" t="s">
        <v>712</v>
      </c>
      <c r="K280" t="s">
        <v>993</v>
      </c>
      <c r="L280">
        <f>INDEX(Val_Min_CO2[],MATCH(Silo_Porto[[#This Row],[Variaveis Decisão Transporte Silo-Porto]],Val_Min_CO2[Variável],0),2)</f>
        <v>0</v>
      </c>
      <c r="M280">
        <f>INDEX(Val_min_Custo[],MATCH(Silo_Porto[[#This Row],[Variaveis Decisão Transporte Silo-Porto]],Val_min_Custo[Variável],0),2)</f>
        <v>0</v>
      </c>
      <c r="N280">
        <f>INDEX(ITERAC3[],MATCH(Silo_Porto[[#This Row],[Variaveis Decisão Transporte Silo-Porto]],ITERAC3[Variável],0),2)</f>
        <v>0</v>
      </c>
      <c r="O280">
        <f>INDEX(ITERAC6[],MATCH(Silo_Porto[[#This Row],[Variaveis Decisão Transporte Silo-Porto]],ITERAC6[Variável],0),2)</f>
        <v>0</v>
      </c>
      <c r="P280">
        <v>1.1200000000000001</v>
      </c>
      <c r="Q280">
        <v>1116.67</v>
      </c>
      <c r="R280" t="str">
        <f>Silo_Porto[[#This Row],[Estado Silo]]&amp;Silo_Porto[[#This Row],[Estado Porto]]</f>
        <v>GOPR</v>
      </c>
      <c r="S280" s="7">
        <f>Silo_Porto[[#This Row],[ICMS]]*Silo_Porto[[#This Row],[Coluna1]]</f>
        <v>1250.6704000000002</v>
      </c>
    </row>
    <row r="281" spans="1:19" x14ac:dyDescent="0.25">
      <c r="A281" t="s">
        <v>626</v>
      </c>
      <c r="B281" t="s">
        <v>1688</v>
      </c>
      <c r="C281" t="str">
        <f>INDEX(Produtor_Silo[],MATCH(Silo_Porto[[#This Row],[Localidade Silo]],Produtor_Silo[destino],0),3)</f>
        <v>SORRISO-MT</v>
      </c>
      <c r="D281">
        <v>3079106.8</v>
      </c>
      <c r="E281">
        <v>2</v>
      </c>
      <c r="F281" s="7">
        <v>2157.3069999999998</v>
      </c>
      <c r="G281" t="s">
        <v>705</v>
      </c>
      <c r="H281" s="10">
        <v>2.63E-4</v>
      </c>
      <c r="I281" s="10">
        <v>0.6</v>
      </c>
      <c r="J281" t="s">
        <v>712</v>
      </c>
      <c r="K281" t="s">
        <v>1001</v>
      </c>
      <c r="L281">
        <f>INDEX(Val_Min_CO2[],MATCH(Silo_Porto[[#This Row],[Variaveis Decisão Transporte Silo-Porto]],Val_Min_CO2[Variável],0),2)</f>
        <v>0</v>
      </c>
      <c r="M281">
        <f>INDEX(Val_min_Custo[],MATCH(Silo_Porto[[#This Row],[Variaveis Decisão Transporte Silo-Porto]],Val_min_Custo[Variável],0),2)</f>
        <v>0</v>
      </c>
      <c r="N281">
        <f>INDEX(ITERAC3[],MATCH(Silo_Porto[[#This Row],[Variaveis Decisão Transporte Silo-Porto]],ITERAC3[Variável],0),2)</f>
        <v>0</v>
      </c>
      <c r="O281">
        <f>INDEX(ITERAC6[],MATCH(Silo_Porto[[#This Row],[Variaveis Decisão Transporte Silo-Porto]],ITERAC6[Variável],0),2)</f>
        <v>0</v>
      </c>
      <c r="P281">
        <v>1.1200000000000001</v>
      </c>
      <c r="Q281">
        <v>1116.67</v>
      </c>
      <c r="R281" t="str">
        <f>Silo_Porto[[#This Row],[Estado Silo]]&amp;Silo_Porto[[#This Row],[Estado Porto]]</f>
        <v>MTPR</v>
      </c>
      <c r="S281" s="7">
        <f>Silo_Porto[[#This Row],[ICMS]]*Silo_Porto[[#This Row],[Coluna1]]</f>
        <v>1250.6704000000002</v>
      </c>
    </row>
    <row r="282" spans="1:19" x14ac:dyDescent="0.25">
      <c r="A282" t="s">
        <v>627</v>
      </c>
      <c r="B282" t="s">
        <v>1688</v>
      </c>
      <c r="C282" t="str">
        <f>INDEX(Produtor_Silo[],MATCH(Silo_Porto[[#This Row],[Localidade Silo]],Produtor_Silo[destino],0),3)</f>
        <v>SORRISO-MT</v>
      </c>
      <c r="D282">
        <v>3079106.8</v>
      </c>
      <c r="E282">
        <v>2</v>
      </c>
      <c r="F282" s="7">
        <v>2128.8490000000002</v>
      </c>
      <c r="G282" t="s">
        <v>705</v>
      </c>
      <c r="H282" s="10">
        <v>2.63E-4</v>
      </c>
      <c r="I282" s="10">
        <v>0.6</v>
      </c>
      <c r="J282" t="s">
        <v>712</v>
      </c>
      <c r="K282" t="s">
        <v>1009</v>
      </c>
      <c r="L282">
        <f>INDEX(Val_Min_CO2[],MATCH(Silo_Porto[[#This Row],[Variaveis Decisão Transporte Silo-Porto]],Val_Min_CO2[Variável],0),2)</f>
        <v>0</v>
      </c>
      <c r="M282">
        <f>INDEX(Val_min_Custo[],MATCH(Silo_Porto[[#This Row],[Variaveis Decisão Transporte Silo-Porto]],Val_min_Custo[Variável],0),2)</f>
        <v>0</v>
      </c>
      <c r="N282">
        <f>INDEX(ITERAC3[],MATCH(Silo_Porto[[#This Row],[Variaveis Decisão Transporte Silo-Porto]],ITERAC3[Variável],0),2)</f>
        <v>0</v>
      </c>
      <c r="O282">
        <f>INDEX(ITERAC6[],MATCH(Silo_Porto[[#This Row],[Variaveis Decisão Transporte Silo-Porto]],ITERAC6[Variável],0),2)</f>
        <v>0</v>
      </c>
      <c r="P282">
        <v>1.1200000000000001</v>
      </c>
      <c r="Q282">
        <v>1116.67</v>
      </c>
      <c r="R282" t="str">
        <f>Silo_Porto[[#This Row],[Estado Silo]]&amp;Silo_Porto[[#This Row],[Estado Porto]]</f>
        <v>MTPR</v>
      </c>
      <c r="S282" s="7">
        <f>Silo_Porto[[#This Row],[ICMS]]*Silo_Porto[[#This Row],[Coluna1]]</f>
        <v>1250.6704000000002</v>
      </c>
    </row>
    <row r="283" spans="1:19" x14ac:dyDescent="0.25">
      <c r="A283" t="s">
        <v>628</v>
      </c>
      <c r="B283" t="s">
        <v>1688</v>
      </c>
      <c r="C283" t="str">
        <f>INDEX(Produtor_Silo[],MATCH(Silo_Porto[[#This Row],[Localidade Silo]],Produtor_Silo[destino],0),3)</f>
        <v>SORRISO-MT</v>
      </c>
      <c r="D283">
        <v>3079106.8</v>
      </c>
      <c r="E283">
        <v>2</v>
      </c>
      <c r="F283" s="7">
        <v>2158.9940000000001</v>
      </c>
      <c r="G283" t="s">
        <v>705</v>
      </c>
      <c r="H283" s="10">
        <v>2.63E-4</v>
      </c>
      <c r="I283" s="10">
        <v>0.6</v>
      </c>
      <c r="J283" t="s">
        <v>712</v>
      </c>
      <c r="K283" t="s">
        <v>1017</v>
      </c>
      <c r="L283">
        <f>INDEX(Val_Min_CO2[],MATCH(Silo_Porto[[#This Row],[Variaveis Decisão Transporte Silo-Porto]],Val_Min_CO2[Variável],0),2)</f>
        <v>0</v>
      </c>
      <c r="M283">
        <f>INDEX(Val_min_Custo[],MATCH(Silo_Porto[[#This Row],[Variaveis Decisão Transporte Silo-Porto]],Val_min_Custo[Variável],0),2)</f>
        <v>0</v>
      </c>
      <c r="N283">
        <f>INDEX(ITERAC3[],MATCH(Silo_Porto[[#This Row],[Variaveis Decisão Transporte Silo-Porto]],ITERAC3[Variável],0),2)</f>
        <v>0</v>
      </c>
      <c r="O283">
        <f>INDEX(ITERAC6[],MATCH(Silo_Porto[[#This Row],[Variaveis Decisão Transporte Silo-Porto]],ITERAC6[Variável],0),2)</f>
        <v>0</v>
      </c>
      <c r="P283">
        <v>1.1200000000000001</v>
      </c>
      <c r="Q283">
        <v>1116.67</v>
      </c>
      <c r="R283" t="str">
        <f>Silo_Porto[[#This Row],[Estado Silo]]&amp;Silo_Porto[[#This Row],[Estado Porto]]</f>
        <v>MTPR</v>
      </c>
      <c r="S283" s="7">
        <f>Silo_Porto[[#This Row],[ICMS]]*Silo_Porto[[#This Row],[Coluna1]]</f>
        <v>1250.6704000000002</v>
      </c>
    </row>
    <row r="284" spans="1:19" x14ac:dyDescent="0.25">
      <c r="A284" t="s">
        <v>650</v>
      </c>
      <c r="B284" t="s">
        <v>1688</v>
      </c>
      <c r="C284" t="str">
        <f>INDEX(Produtor_Silo[],MATCH(Silo_Porto[[#This Row],[Localidade Silo]],Produtor_Silo[destino],0),3)</f>
        <v>TOLEDO-PR</v>
      </c>
      <c r="D284">
        <v>3079106.8</v>
      </c>
      <c r="E284">
        <v>2</v>
      </c>
      <c r="F284" s="7">
        <v>636.19500000000005</v>
      </c>
      <c r="G284" t="s">
        <v>712</v>
      </c>
      <c r="H284" s="10">
        <v>2.05E-4</v>
      </c>
      <c r="I284" s="10">
        <v>1</v>
      </c>
      <c r="J284" t="s">
        <v>712</v>
      </c>
      <c r="K284" t="s">
        <v>1025</v>
      </c>
      <c r="L284">
        <f>INDEX(Val_Min_CO2[],MATCH(Silo_Porto[[#This Row],[Variaveis Decisão Transporte Silo-Porto]],Val_Min_CO2[Variável],0),2)</f>
        <v>0</v>
      </c>
      <c r="M284">
        <f>INDEX(Val_min_Custo[],MATCH(Silo_Porto[[#This Row],[Variaveis Decisão Transporte Silo-Porto]],Val_min_Custo[Variável],0),2)</f>
        <v>0</v>
      </c>
      <c r="N284">
        <f>INDEX(ITERAC3[],MATCH(Silo_Porto[[#This Row],[Variaveis Decisão Transporte Silo-Porto]],ITERAC3[Variável],0),2)</f>
        <v>0</v>
      </c>
      <c r="O284">
        <f>INDEX(ITERAC6[],MATCH(Silo_Porto[[#This Row],[Variaveis Decisão Transporte Silo-Porto]],ITERAC6[Variável],0),2)</f>
        <v>0</v>
      </c>
      <c r="P284">
        <v>1.18</v>
      </c>
      <c r="Q284">
        <v>1116.67</v>
      </c>
      <c r="R284" t="str">
        <f>Silo_Porto[[#This Row],[Estado Silo]]&amp;Silo_Porto[[#This Row],[Estado Porto]]</f>
        <v>PRPR</v>
      </c>
      <c r="S284" s="7">
        <f>Silo_Porto[[#This Row],[ICMS]]*Silo_Porto[[#This Row],[Coluna1]]</f>
        <v>1317.6705999999999</v>
      </c>
    </row>
    <row r="285" spans="1:19" x14ac:dyDescent="0.25">
      <c r="A285" t="s">
        <v>651</v>
      </c>
      <c r="B285" t="s">
        <v>1688</v>
      </c>
      <c r="C285" t="str">
        <f>INDEX(Produtor_Silo[],MATCH(Silo_Porto[[#This Row],[Localidade Silo]],Produtor_Silo[destino],0),3)</f>
        <v>TOLEDO-PR</v>
      </c>
      <c r="D285">
        <v>3079106.8</v>
      </c>
      <c r="E285">
        <v>2</v>
      </c>
      <c r="F285" s="7">
        <v>641.67200000000003</v>
      </c>
      <c r="G285" t="s">
        <v>712</v>
      </c>
      <c r="H285" s="10">
        <v>2.05E-4</v>
      </c>
      <c r="I285" s="10">
        <v>1</v>
      </c>
      <c r="J285" t="s">
        <v>712</v>
      </c>
      <c r="K285" t="s">
        <v>1033</v>
      </c>
      <c r="L285">
        <f>INDEX(Val_Min_CO2[],MATCH(Silo_Porto[[#This Row],[Variaveis Decisão Transporte Silo-Porto]],Val_Min_CO2[Variável],0),2)</f>
        <v>491307.1</v>
      </c>
      <c r="M285">
        <f>INDEX(Val_min_Custo[],MATCH(Silo_Porto[[#This Row],[Variaveis Decisão Transporte Silo-Porto]],Val_min_Custo[Variável],0),2)</f>
        <v>0</v>
      </c>
      <c r="N285">
        <f>INDEX(ITERAC3[],MATCH(Silo_Porto[[#This Row],[Variaveis Decisão Transporte Silo-Porto]],ITERAC3[Variável],0),2)</f>
        <v>516867.6</v>
      </c>
      <c r="O285">
        <f>INDEX(ITERAC6[],MATCH(Silo_Porto[[#This Row],[Variaveis Decisão Transporte Silo-Porto]],ITERAC6[Variável],0),2)</f>
        <v>0</v>
      </c>
      <c r="P285">
        <v>1.18</v>
      </c>
      <c r="Q285">
        <v>1116.67</v>
      </c>
      <c r="R285" t="str">
        <f>Silo_Porto[[#This Row],[Estado Silo]]&amp;Silo_Porto[[#This Row],[Estado Porto]]</f>
        <v>PRPR</v>
      </c>
      <c r="S285" s="7">
        <f>Silo_Porto[[#This Row],[ICMS]]*Silo_Porto[[#This Row],[Coluna1]]</f>
        <v>1317.6705999999999</v>
      </c>
    </row>
    <row r="286" spans="1:19" x14ac:dyDescent="0.25">
      <c r="A286" t="s">
        <v>652</v>
      </c>
      <c r="B286" t="s">
        <v>1688</v>
      </c>
      <c r="C286" t="str">
        <f>INDEX(Produtor_Silo[],MATCH(Silo_Porto[[#This Row],[Localidade Silo]],Produtor_Silo[destino],0),3)</f>
        <v>TOLEDO-PR</v>
      </c>
      <c r="D286">
        <v>3079106.8</v>
      </c>
      <c r="E286">
        <v>2</v>
      </c>
      <c r="F286" s="7">
        <v>647.57900000000006</v>
      </c>
      <c r="G286" t="s">
        <v>712</v>
      </c>
      <c r="H286" s="10">
        <v>2.05E-4</v>
      </c>
      <c r="I286" s="10">
        <v>1</v>
      </c>
      <c r="J286" t="s">
        <v>712</v>
      </c>
      <c r="K286" t="s">
        <v>1041</v>
      </c>
      <c r="L286">
        <f>INDEX(Val_Min_CO2[],MATCH(Silo_Porto[[#This Row],[Variaveis Decisão Transporte Silo-Porto]],Val_Min_CO2[Variável],0),2)</f>
        <v>0</v>
      </c>
      <c r="M286">
        <f>INDEX(Val_min_Custo[],MATCH(Silo_Porto[[#This Row],[Variaveis Decisão Transporte Silo-Porto]],Val_min_Custo[Variável],0),2)</f>
        <v>0</v>
      </c>
      <c r="N286">
        <f>INDEX(ITERAC3[],MATCH(Silo_Porto[[#This Row],[Variaveis Decisão Transporte Silo-Porto]],ITERAC3[Variável],0),2)</f>
        <v>0</v>
      </c>
      <c r="O286">
        <f>INDEX(ITERAC6[],MATCH(Silo_Porto[[#This Row],[Variaveis Decisão Transporte Silo-Porto]],ITERAC6[Variável],0),2)</f>
        <v>0</v>
      </c>
      <c r="P286">
        <v>1.18</v>
      </c>
      <c r="Q286">
        <v>1116.67</v>
      </c>
      <c r="R286" t="str">
        <f>Silo_Porto[[#This Row],[Estado Silo]]&amp;Silo_Porto[[#This Row],[Estado Porto]]</f>
        <v>PRPR</v>
      </c>
      <c r="S286" s="7">
        <f>Silo_Porto[[#This Row],[ICMS]]*Silo_Porto[[#This Row],[Coluna1]]</f>
        <v>1317.6705999999999</v>
      </c>
    </row>
    <row r="287" spans="1:19" x14ac:dyDescent="0.25">
      <c r="A287" t="s">
        <v>644</v>
      </c>
      <c r="B287" t="s">
        <v>1688</v>
      </c>
      <c r="C287" t="str">
        <f>INDEX(Produtor_Silo[],MATCH(Silo_Porto[[#This Row],[Localidade Silo]],Produtor_Silo[destino],0),3)</f>
        <v>UBERLÂNDIA-MG</v>
      </c>
      <c r="D287">
        <v>3079106.8</v>
      </c>
      <c r="E287">
        <v>2</v>
      </c>
      <c r="F287" s="7">
        <v>1045.5039999999999</v>
      </c>
      <c r="G287" t="s">
        <v>720</v>
      </c>
      <c r="H287" s="10">
        <v>2.63E-4</v>
      </c>
      <c r="I287" s="10">
        <v>0.6</v>
      </c>
      <c r="J287" t="s">
        <v>712</v>
      </c>
      <c r="K287" t="s">
        <v>1049</v>
      </c>
      <c r="L287">
        <f>INDEX(Val_Min_CO2[],MATCH(Silo_Porto[[#This Row],[Variaveis Decisão Transporte Silo-Porto]],Val_Min_CO2[Variável],0),2)</f>
        <v>0</v>
      </c>
      <c r="M287">
        <f>INDEX(Val_min_Custo[],MATCH(Silo_Porto[[#This Row],[Variaveis Decisão Transporte Silo-Porto]],Val_min_Custo[Variável],0),2)</f>
        <v>0</v>
      </c>
      <c r="N287">
        <f>INDEX(ITERAC3[],MATCH(Silo_Porto[[#This Row],[Variaveis Decisão Transporte Silo-Porto]],ITERAC3[Variável],0),2)</f>
        <v>0</v>
      </c>
      <c r="O287">
        <f>INDEX(ITERAC6[],MATCH(Silo_Porto[[#This Row],[Variaveis Decisão Transporte Silo-Porto]],ITERAC6[Variável],0),2)</f>
        <v>0</v>
      </c>
      <c r="P287">
        <v>1.1200000000000001</v>
      </c>
      <c r="Q287">
        <v>1116.67</v>
      </c>
      <c r="R287" t="str">
        <f>Silo_Porto[[#This Row],[Estado Silo]]&amp;Silo_Porto[[#This Row],[Estado Porto]]</f>
        <v>MGPR</v>
      </c>
      <c r="S287" s="7">
        <f>Silo_Porto[[#This Row],[ICMS]]*Silo_Porto[[#This Row],[Coluna1]]</f>
        <v>1250.6704000000002</v>
      </c>
    </row>
    <row r="288" spans="1:19" x14ac:dyDescent="0.25">
      <c r="A288" t="s">
        <v>645</v>
      </c>
      <c r="B288" t="s">
        <v>1688</v>
      </c>
      <c r="C288" t="str">
        <f>INDEX(Produtor_Silo[],MATCH(Silo_Porto[[#This Row],[Localidade Silo]],Produtor_Silo[destino],0),3)</f>
        <v>UBERLÂNDIA-MG</v>
      </c>
      <c r="D288">
        <v>3079106.8</v>
      </c>
      <c r="E288">
        <v>2</v>
      </c>
      <c r="F288" s="7">
        <v>1045.1099999999999</v>
      </c>
      <c r="G288" t="s">
        <v>720</v>
      </c>
      <c r="H288" s="10">
        <v>2.63E-4</v>
      </c>
      <c r="I288" s="10">
        <v>0.6</v>
      </c>
      <c r="J288" t="s">
        <v>712</v>
      </c>
      <c r="K288" t="s">
        <v>1057</v>
      </c>
      <c r="L288">
        <f>INDEX(Val_Min_CO2[],MATCH(Silo_Porto[[#This Row],[Variaveis Decisão Transporte Silo-Porto]],Val_Min_CO2[Variável],0),2)</f>
        <v>0</v>
      </c>
      <c r="M288">
        <f>INDEX(Val_min_Custo[],MATCH(Silo_Porto[[#This Row],[Variaveis Decisão Transporte Silo-Porto]],Val_min_Custo[Variável],0),2)</f>
        <v>0</v>
      </c>
      <c r="N288">
        <f>INDEX(ITERAC3[],MATCH(Silo_Porto[[#This Row],[Variaveis Decisão Transporte Silo-Porto]],ITERAC3[Variável],0),2)</f>
        <v>0</v>
      </c>
      <c r="O288">
        <f>INDEX(ITERAC6[],MATCH(Silo_Porto[[#This Row],[Variaveis Decisão Transporte Silo-Porto]],ITERAC6[Variável],0),2)</f>
        <v>0</v>
      </c>
      <c r="P288">
        <v>1.1200000000000001</v>
      </c>
      <c r="Q288">
        <v>1116.67</v>
      </c>
      <c r="R288" t="str">
        <f>Silo_Porto[[#This Row],[Estado Silo]]&amp;Silo_Porto[[#This Row],[Estado Porto]]</f>
        <v>MGPR</v>
      </c>
      <c r="S288" s="7">
        <f>Silo_Porto[[#This Row],[ICMS]]*Silo_Porto[[#This Row],[Coluna1]]</f>
        <v>1250.6704000000002</v>
      </c>
    </row>
    <row r="289" spans="1:19" x14ac:dyDescent="0.25">
      <c r="A289" t="s">
        <v>646</v>
      </c>
      <c r="B289" t="s">
        <v>1688</v>
      </c>
      <c r="C289" t="str">
        <f>INDEX(Produtor_Silo[],MATCH(Silo_Porto[[#This Row],[Localidade Silo]],Produtor_Silo[destino],0),3)</f>
        <v>UBERLÂNDIA-MG</v>
      </c>
      <c r="D289">
        <v>3079106.8</v>
      </c>
      <c r="E289">
        <v>2</v>
      </c>
      <c r="F289" s="7">
        <v>1044.3510000000001</v>
      </c>
      <c r="G289" t="s">
        <v>720</v>
      </c>
      <c r="H289" s="10">
        <v>2.63E-4</v>
      </c>
      <c r="I289" s="10">
        <v>0.6</v>
      </c>
      <c r="J289" t="s">
        <v>712</v>
      </c>
      <c r="K289" t="s">
        <v>1065</v>
      </c>
      <c r="L289">
        <f>INDEX(Val_Min_CO2[],MATCH(Silo_Porto[[#This Row],[Variaveis Decisão Transporte Silo-Porto]],Val_Min_CO2[Variável],0),2)</f>
        <v>0</v>
      </c>
      <c r="M289">
        <f>INDEX(Val_min_Custo[],MATCH(Silo_Porto[[#This Row],[Variaveis Decisão Transporte Silo-Porto]],Val_min_Custo[Variável],0),2)</f>
        <v>0</v>
      </c>
      <c r="N289">
        <f>INDEX(ITERAC3[],MATCH(Silo_Porto[[#This Row],[Variaveis Decisão Transporte Silo-Porto]],ITERAC3[Variável],0),2)</f>
        <v>0</v>
      </c>
      <c r="O289">
        <f>INDEX(ITERAC6[],MATCH(Silo_Porto[[#This Row],[Variaveis Decisão Transporte Silo-Porto]],ITERAC6[Variável],0),2)</f>
        <v>0</v>
      </c>
      <c r="P289">
        <v>1.1200000000000001</v>
      </c>
      <c r="Q289">
        <v>1116.67</v>
      </c>
      <c r="R289" t="str">
        <f>Silo_Porto[[#This Row],[Estado Silo]]&amp;Silo_Porto[[#This Row],[Estado Porto]]</f>
        <v>MGPR</v>
      </c>
      <c r="S289" s="7">
        <f>Silo_Porto[[#This Row],[ICMS]]*Silo_Porto[[#This Row],[Coluna1]]</f>
        <v>1250.6704000000002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3C3F-93F9-4905-BE8E-05F5295BB7EE}">
  <dimension ref="A1:P9"/>
  <sheetViews>
    <sheetView workbookViewId="0">
      <selection activeCell="G19" sqref="G19"/>
    </sheetView>
  </sheetViews>
  <sheetFormatPr defaultRowHeight="15" x14ac:dyDescent="0.25"/>
  <cols>
    <col min="1" max="1" width="19.7109375" bestFit="1" customWidth="1"/>
    <col min="2" max="2" width="18.140625" customWidth="1"/>
    <col min="3" max="3" width="7.85546875" customWidth="1"/>
    <col min="4" max="4" width="10.42578125" customWidth="1"/>
    <col min="5" max="6" width="14.7109375" customWidth="1"/>
    <col min="7" max="7" width="17.5703125" customWidth="1"/>
    <col min="8" max="8" width="11.5703125" customWidth="1"/>
    <col min="9" max="9" width="10.140625" customWidth="1"/>
    <col min="10" max="10" width="15.5703125" customWidth="1"/>
    <col min="16" max="16" width="23.85546875" bestFit="1" customWidth="1"/>
  </cols>
  <sheetData>
    <row r="1" spans="1:16" x14ac:dyDescent="0.25">
      <c r="A1" t="s">
        <v>1679</v>
      </c>
      <c r="B1" t="s">
        <v>1689</v>
      </c>
      <c r="C1" t="s">
        <v>1683</v>
      </c>
      <c r="D1" t="s">
        <v>1682</v>
      </c>
      <c r="E1" t="s">
        <v>1690</v>
      </c>
      <c r="F1" t="s">
        <v>1691</v>
      </c>
      <c r="G1" t="s">
        <v>1692</v>
      </c>
      <c r="H1" t="s">
        <v>769</v>
      </c>
      <c r="I1" t="s">
        <v>615</v>
      </c>
      <c r="J1" t="s">
        <v>1693</v>
      </c>
      <c r="K1" t="s">
        <v>1695</v>
      </c>
      <c r="L1" t="s">
        <v>1696</v>
      </c>
      <c r="M1" t="s">
        <v>1716</v>
      </c>
      <c r="N1" t="s">
        <v>1717</v>
      </c>
    </row>
    <row r="2" spans="1:16" x14ac:dyDescent="0.25">
      <c r="A2" t="s">
        <v>1688</v>
      </c>
      <c r="B2" t="s">
        <v>1694</v>
      </c>
      <c r="C2" t="s">
        <v>712</v>
      </c>
      <c r="D2" s="7">
        <v>18930.47</v>
      </c>
      <c r="E2">
        <v>1230</v>
      </c>
      <c r="F2" s="9">
        <v>0.09</v>
      </c>
      <c r="G2" s="9">
        <v>4.1E-5</v>
      </c>
      <c r="H2">
        <v>2916868.5</v>
      </c>
      <c r="I2">
        <v>1</v>
      </c>
      <c r="J2" t="s">
        <v>776</v>
      </c>
      <c r="K2">
        <f>INDEX(Val_Min_CO2[],MATCH(Porto_Externo[[#This Row],[Variaveis Decisão Transporte Porto-Mercado_Externo]],Val_Min_CO2[Variável],0),2)</f>
        <v>2916868.5</v>
      </c>
      <c r="L2">
        <f>INDEX(Val_min_Custo[],MATCH(Porto_Externo[[#This Row],[Variaveis Decisão Transporte Porto-Mercado_Externo]],Val_min_Custo[Variável],0),2)</f>
        <v>0</v>
      </c>
      <c r="M2">
        <f>INDEX(ITERAC3[],MATCH(Porto_Externo[[#This Row],[Variaveis Decisão Transporte Porto-Mercado_Externo]],ITERAC3[Variável],0),2)</f>
        <v>1221304</v>
      </c>
      <c r="N2">
        <f>INDEX(ITERAC6[],MATCH(Porto_Externo[[#This Row],[Variaveis Decisão Transporte Porto-Mercado_Externo]],ITERAC6[Variável],0),2)</f>
        <v>0</v>
      </c>
      <c r="P2" s="6"/>
    </row>
    <row r="3" spans="1:16" x14ac:dyDescent="0.25">
      <c r="A3" t="s">
        <v>1688</v>
      </c>
      <c r="B3" t="s">
        <v>1694</v>
      </c>
      <c r="C3" t="s">
        <v>712</v>
      </c>
      <c r="D3" s="7">
        <v>18930.47</v>
      </c>
      <c r="E3">
        <v>1230</v>
      </c>
      <c r="F3" s="9">
        <v>0.09</v>
      </c>
      <c r="G3" s="9">
        <v>4.1E-5</v>
      </c>
      <c r="H3">
        <v>8916868.5</v>
      </c>
      <c r="I3">
        <v>2</v>
      </c>
      <c r="J3" t="s">
        <v>777</v>
      </c>
      <c r="K3">
        <f>INDEX(Val_Min_CO2[],MATCH(Porto_Externo[[#This Row],[Variaveis Decisão Transporte Porto-Mercado_Externo]],Val_Min_CO2[Variável],0),2)</f>
        <v>3079106.8</v>
      </c>
      <c r="L3">
        <f>INDEX(Val_min_Custo[],MATCH(Porto_Externo[[#This Row],[Variaveis Decisão Transporte Porto-Mercado_Externo]],Val_min_Custo[Variável],0),2)</f>
        <v>0</v>
      </c>
      <c r="M3">
        <f>INDEX(ITERAC3[],MATCH(Porto_Externo[[#This Row],[Variaveis Decisão Transporte Porto-Mercado_Externo]],ITERAC3[Variável],0),2)</f>
        <v>1466779.5</v>
      </c>
      <c r="N3">
        <f>INDEX(ITERAC6[],MATCH(Porto_Externo[[#This Row],[Variaveis Decisão Transporte Porto-Mercado_Externo]],ITERAC6[Variável],0),2)</f>
        <v>0</v>
      </c>
    </row>
    <row r="4" spans="1:16" x14ac:dyDescent="0.25">
      <c r="A4" t="s">
        <v>1685</v>
      </c>
      <c r="B4" t="s">
        <v>1694</v>
      </c>
      <c r="C4" t="s">
        <v>737</v>
      </c>
      <c r="D4" s="7">
        <v>18651.14</v>
      </c>
      <c r="E4">
        <v>980</v>
      </c>
      <c r="F4" s="9">
        <v>0.01</v>
      </c>
      <c r="G4" s="9">
        <v>6.0000000000000002E-5</v>
      </c>
      <c r="H4">
        <v>2916868.5</v>
      </c>
      <c r="I4">
        <v>1</v>
      </c>
      <c r="J4" t="s">
        <v>778</v>
      </c>
      <c r="K4">
        <f>INDEX(Val_Min_CO2[],MATCH(Porto_Externo[[#This Row],[Variaveis Decisão Transporte Porto-Mercado_Externo]],Val_Min_CO2[Variável],0),2)</f>
        <v>0</v>
      </c>
      <c r="L4">
        <f>INDEX(Val_min_Custo[],MATCH(Porto_Externo[[#This Row],[Variaveis Decisão Transporte Porto-Mercado_Externo]],Val_min_Custo[Variável],0),2)</f>
        <v>0</v>
      </c>
      <c r="M4">
        <f>INDEX(ITERAC3[],MATCH(Porto_Externo[[#This Row],[Variaveis Decisão Transporte Porto-Mercado_Externo]],ITERAC3[Variável],0),2)</f>
        <v>1695564.5</v>
      </c>
      <c r="N4">
        <f>INDEX(ITERAC6[],MATCH(Porto_Externo[[#This Row],[Variaveis Decisão Transporte Porto-Mercado_Externo]],ITERAC6[Variável],0),2)</f>
        <v>2916868.5</v>
      </c>
    </row>
    <row r="5" spans="1:16" x14ac:dyDescent="0.25">
      <c r="A5" t="s">
        <v>1685</v>
      </c>
      <c r="B5" t="s">
        <v>1694</v>
      </c>
      <c r="C5" t="s">
        <v>737</v>
      </c>
      <c r="D5" s="7">
        <v>18651.14</v>
      </c>
      <c r="E5">
        <v>980</v>
      </c>
      <c r="F5" s="9">
        <v>0.01</v>
      </c>
      <c r="G5" s="9">
        <v>6.0000000000000002E-5</v>
      </c>
      <c r="H5">
        <v>8916868.5</v>
      </c>
      <c r="I5">
        <v>2</v>
      </c>
      <c r="J5" t="s">
        <v>779</v>
      </c>
      <c r="K5">
        <f>INDEX(Val_Min_CO2[],MATCH(Porto_Externo[[#This Row],[Variaveis Decisão Transporte Porto-Mercado_Externo]],Val_Min_CO2[Variável],0),2)</f>
        <v>5837761.7000000002</v>
      </c>
      <c r="L5">
        <f>INDEX(Val_min_Custo[],MATCH(Porto_Externo[[#This Row],[Variaveis Decisão Transporte Porto-Mercado_Externo]],Val_min_Custo[Variável],0),2)</f>
        <v>5301348.9000000004</v>
      </c>
      <c r="M5">
        <f>INDEX(ITERAC3[],MATCH(Porto_Externo[[#This Row],[Variaveis Decisão Transporte Porto-Mercado_Externo]],ITERAC3[Variável],0),2)</f>
        <v>7450089</v>
      </c>
      <c r="N5">
        <f>INDEX(ITERAC6[],MATCH(Porto_Externo[[#This Row],[Variaveis Decisão Transporte Porto-Mercado_Externo]],ITERAC6[Variável],0),2)</f>
        <v>8913144.6999999993</v>
      </c>
    </row>
    <row r="6" spans="1:16" x14ac:dyDescent="0.25">
      <c r="A6" t="s">
        <v>1687</v>
      </c>
      <c r="B6" t="s">
        <v>1694</v>
      </c>
      <c r="C6" t="s">
        <v>1674</v>
      </c>
      <c r="D6" s="7">
        <v>17909.669999999998</v>
      </c>
      <c r="E6">
        <v>410</v>
      </c>
      <c r="F6" s="9">
        <v>2.9999999999999997E-4</v>
      </c>
      <c r="G6" s="9">
        <v>2.9999999999999997E-4</v>
      </c>
      <c r="H6">
        <v>2916868.5</v>
      </c>
      <c r="I6">
        <v>1</v>
      </c>
      <c r="J6" t="s">
        <v>782</v>
      </c>
      <c r="K6">
        <f>INDEX(Val_Min_CO2[],MATCH(Porto_Externo[[#This Row],[Variaveis Decisão Transporte Porto-Mercado_Externo]],Val_Min_CO2[Variável],0),2)</f>
        <v>0</v>
      </c>
      <c r="L6">
        <f>INDEX(Val_min_Custo[],MATCH(Porto_Externo[[#This Row],[Variaveis Decisão Transporte Porto-Mercado_Externo]],Val_min_Custo[Variável],0),2)</f>
        <v>1805956.5</v>
      </c>
      <c r="M6">
        <f>INDEX(ITERAC3[],MATCH(Porto_Externo[[#This Row],[Variaveis Decisão Transporte Porto-Mercado_Externo]],ITERAC3[Variável],0),2)</f>
        <v>0</v>
      </c>
      <c r="N6">
        <f>INDEX(ITERAC6[],MATCH(Porto_Externo[[#This Row],[Variaveis Decisão Transporte Porto-Mercado_Externo]],ITERAC6[Variável],0),2)</f>
        <v>0</v>
      </c>
    </row>
    <row r="7" spans="1:16" x14ac:dyDescent="0.25">
      <c r="A7" t="s">
        <v>1687</v>
      </c>
      <c r="B7" t="s">
        <v>1694</v>
      </c>
      <c r="C7" t="s">
        <v>1674</v>
      </c>
      <c r="D7" s="7">
        <v>17909.669999999998</v>
      </c>
      <c r="E7">
        <v>410</v>
      </c>
      <c r="F7" s="9">
        <v>2.9999999999999997E-4</v>
      </c>
      <c r="G7" s="9">
        <v>2.9999999999999997E-4</v>
      </c>
      <c r="H7">
        <v>8916868.5</v>
      </c>
      <c r="I7">
        <v>2</v>
      </c>
      <c r="J7" t="s">
        <v>783</v>
      </c>
      <c r="K7">
        <f>INDEX(Val_Min_CO2[],MATCH(Porto_Externo[[#This Row],[Variaveis Decisão Transporte Porto-Mercado_Externo]],Val_Min_CO2[Variável],0),2)</f>
        <v>0</v>
      </c>
      <c r="L7">
        <f>INDEX(Val_min_Custo[],MATCH(Porto_Externo[[#This Row],[Variaveis Decisão Transporte Porto-Mercado_Externo]],Val_min_Custo[Variável],0),2)</f>
        <v>2504607.6</v>
      </c>
      <c r="M7">
        <f>INDEX(ITERAC3[],MATCH(Porto_Externo[[#This Row],[Variaveis Decisão Transporte Porto-Mercado_Externo]],ITERAC3[Variável],0),2)</f>
        <v>0</v>
      </c>
      <c r="N7">
        <f>INDEX(ITERAC6[],MATCH(Porto_Externo[[#This Row],[Variaveis Decisão Transporte Porto-Mercado_Externo]],ITERAC6[Variável],0),2)</f>
        <v>3723.8011999999999</v>
      </c>
    </row>
    <row r="8" spans="1:16" x14ac:dyDescent="0.25">
      <c r="A8" t="s">
        <v>1686</v>
      </c>
      <c r="B8" t="s">
        <v>1694</v>
      </c>
      <c r="C8" t="s">
        <v>1657</v>
      </c>
      <c r="D8" s="7">
        <v>18983.97</v>
      </c>
      <c r="E8">
        <v>320</v>
      </c>
      <c r="F8" s="9">
        <v>2.0000000000000001E-4</v>
      </c>
      <c r="G8" s="9">
        <v>5.0000000000000001E-4</v>
      </c>
      <c r="H8">
        <v>2916868.5</v>
      </c>
      <c r="I8">
        <v>1</v>
      </c>
      <c r="J8" t="s">
        <v>780</v>
      </c>
      <c r="K8">
        <f>INDEX(Val_Min_CO2[],MATCH(Porto_Externo[[#This Row],[Variaveis Decisão Transporte Porto-Mercado_Externo]],Val_Min_CO2[Variável],0),2)</f>
        <v>0</v>
      </c>
      <c r="L8">
        <f>INDEX(Val_min_Custo[],MATCH(Porto_Externo[[#This Row],[Variaveis Decisão Transporte Porto-Mercado_Externo]],Val_min_Custo[Variável],0),2)</f>
        <v>1110912</v>
      </c>
      <c r="M8">
        <f>INDEX(ITERAC3[],MATCH(Porto_Externo[[#This Row],[Variaveis Decisão Transporte Porto-Mercado_Externo]],ITERAC3[Variável],0),2)</f>
        <v>0</v>
      </c>
      <c r="N8">
        <f>INDEX(ITERAC6[],MATCH(Porto_Externo[[#This Row],[Variaveis Decisão Transporte Porto-Mercado_Externo]],ITERAC6[Variável],0),2)</f>
        <v>0</v>
      </c>
    </row>
    <row r="9" spans="1:16" x14ac:dyDescent="0.25">
      <c r="A9" t="s">
        <v>1686</v>
      </c>
      <c r="B9" t="s">
        <v>1694</v>
      </c>
      <c r="C9" t="s">
        <v>1657</v>
      </c>
      <c r="D9" s="7">
        <v>18983.97</v>
      </c>
      <c r="E9">
        <v>320</v>
      </c>
      <c r="F9" s="9">
        <v>2.0000000000000001E-4</v>
      </c>
      <c r="G9" s="9">
        <v>5.0000000000000001E-4</v>
      </c>
      <c r="H9">
        <v>8916868.5</v>
      </c>
      <c r="I9">
        <v>2</v>
      </c>
      <c r="J9" t="s">
        <v>781</v>
      </c>
      <c r="K9">
        <f>INDEX(Val_Min_CO2[],MATCH(Porto_Externo[[#This Row],[Variaveis Decisão Transporte Porto-Mercado_Externo]],Val_Min_CO2[Variável],0),2)</f>
        <v>0</v>
      </c>
      <c r="L9">
        <f>INDEX(Val_min_Custo[],MATCH(Porto_Externo[[#This Row],[Variaveis Decisão Transporte Porto-Mercado_Externo]],Val_min_Custo[Variável],0),2)</f>
        <v>1110912</v>
      </c>
      <c r="M9">
        <f>INDEX(ITERAC3[],MATCH(Porto_Externo[[#This Row],[Variaveis Decisão Transporte Porto-Mercado_Externo]],ITERAC3[Variável],0),2)</f>
        <v>0</v>
      </c>
      <c r="N9">
        <f>INDEX(ITERAC6[],MATCH(Porto_Externo[[#This Row],[Variaveis Decisão Transporte Porto-Mercado_Externo]],ITERAC6[Variável],0),2)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9B41-7C8A-41C1-A2CD-1059AABE4457}">
  <dimension ref="A1:P27"/>
  <sheetViews>
    <sheetView topLeftCell="A2" workbookViewId="0">
      <selection activeCell="P2" sqref="P2"/>
    </sheetView>
  </sheetViews>
  <sheetFormatPr defaultRowHeight="15" x14ac:dyDescent="0.25"/>
  <cols>
    <col min="1" max="1" width="10.28515625" customWidth="1"/>
  </cols>
  <sheetData>
    <row r="1" spans="1:16" x14ac:dyDescent="0.25">
      <c r="A1" t="s">
        <v>1649</v>
      </c>
      <c r="F1" t="s">
        <v>737</v>
      </c>
      <c r="G1">
        <f>COUNTIF(Tabela14[Coluna1],F1)</f>
        <v>1</v>
      </c>
      <c r="J1" t="s">
        <v>736</v>
      </c>
      <c r="K1">
        <v>1</v>
      </c>
      <c r="L1">
        <v>1058191</v>
      </c>
    </row>
    <row r="2" spans="1:16" ht="409.5" x14ac:dyDescent="0.25">
      <c r="A2" t="s">
        <v>1661</v>
      </c>
      <c r="F2" t="s">
        <v>738</v>
      </c>
      <c r="G2">
        <f>COUNTIF(Tabela14[Coluna1],F2)</f>
        <v>1</v>
      </c>
      <c r="J2" t="s">
        <v>736</v>
      </c>
      <c r="K2">
        <v>2</v>
      </c>
      <c r="L2">
        <v>1269829.2</v>
      </c>
      <c r="P2" s="12" t="s">
        <v>1733</v>
      </c>
    </row>
    <row r="3" spans="1:16" x14ac:dyDescent="0.25">
      <c r="A3" t="s">
        <v>1655</v>
      </c>
      <c r="F3" t="s">
        <v>1653</v>
      </c>
      <c r="G3">
        <f>COUNTIF(Tabela14[Coluna1],F3)</f>
        <v>1</v>
      </c>
      <c r="J3" t="s">
        <v>1651</v>
      </c>
      <c r="K3">
        <v>1</v>
      </c>
      <c r="L3">
        <v>108965</v>
      </c>
    </row>
    <row r="4" spans="1:16" x14ac:dyDescent="0.25">
      <c r="A4" t="s">
        <v>1659</v>
      </c>
      <c r="F4" t="s">
        <v>1655</v>
      </c>
      <c r="G4">
        <f>COUNTIF(Tabela14[Coluna1],F4)</f>
        <v>1</v>
      </c>
      <c r="J4" t="s">
        <v>1651</v>
      </c>
      <c r="K4">
        <v>2</v>
      </c>
      <c r="L4">
        <v>130758</v>
      </c>
    </row>
    <row r="5" spans="1:16" x14ac:dyDescent="0.25">
      <c r="A5" t="s">
        <v>1665</v>
      </c>
      <c r="F5" t="s">
        <v>1657</v>
      </c>
      <c r="G5">
        <f>COUNTIF(Tabela14[Coluna1],F5)</f>
        <v>1</v>
      </c>
      <c r="J5" t="s">
        <v>1652</v>
      </c>
      <c r="K5">
        <v>1</v>
      </c>
      <c r="L5">
        <v>259896</v>
      </c>
    </row>
    <row r="6" spans="1:16" x14ac:dyDescent="0.25">
      <c r="A6" t="s">
        <v>1653</v>
      </c>
      <c r="F6" t="s">
        <v>1659</v>
      </c>
      <c r="G6">
        <f>COUNTIF(Tabela14[Coluna1],F6)</f>
        <v>1</v>
      </c>
      <c r="J6" t="s">
        <v>1652</v>
      </c>
      <c r="K6">
        <v>2</v>
      </c>
      <c r="L6">
        <v>311875.20000000001</v>
      </c>
    </row>
    <row r="7" spans="1:16" x14ac:dyDescent="0.25">
      <c r="A7" t="s">
        <v>1664</v>
      </c>
      <c r="F7" t="s">
        <v>1661</v>
      </c>
      <c r="G7">
        <f>COUNTIF(Tabela14[Coluna1],F7)</f>
        <v>1</v>
      </c>
      <c r="J7" t="s">
        <v>1654</v>
      </c>
      <c r="K7">
        <v>1</v>
      </c>
      <c r="L7">
        <v>120236</v>
      </c>
    </row>
    <row r="8" spans="1:16" x14ac:dyDescent="0.25">
      <c r="A8" t="s">
        <v>1666</v>
      </c>
      <c r="F8" t="s">
        <v>715</v>
      </c>
      <c r="G8">
        <f>COUNTIF(Tabela14[Coluna1],F8)</f>
        <v>1</v>
      </c>
      <c r="J8" t="s">
        <v>1654</v>
      </c>
      <c r="K8">
        <v>2</v>
      </c>
      <c r="L8">
        <v>144283.20000000001</v>
      </c>
    </row>
    <row r="9" spans="1:16" x14ac:dyDescent="0.25">
      <c r="A9" t="s">
        <v>1667</v>
      </c>
      <c r="F9" t="s">
        <v>1664</v>
      </c>
      <c r="G9">
        <f>COUNTIF(Tabela14[Coluna1],F9)</f>
        <v>1</v>
      </c>
      <c r="J9" t="s">
        <v>1656</v>
      </c>
      <c r="K9">
        <v>1</v>
      </c>
      <c r="L9">
        <v>809562</v>
      </c>
    </row>
    <row r="10" spans="1:16" x14ac:dyDescent="0.25">
      <c r="A10" t="s">
        <v>738</v>
      </c>
      <c r="J10" t="s">
        <v>1656</v>
      </c>
      <c r="K10">
        <v>2</v>
      </c>
      <c r="L10">
        <v>971474.39999999991</v>
      </c>
    </row>
    <row r="11" spans="1:16" x14ac:dyDescent="0.25">
      <c r="A11" t="s">
        <v>1668</v>
      </c>
      <c r="J11" t="s">
        <v>1658</v>
      </c>
      <c r="K11">
        <v>1</v>
      </c>
      <c r="L11">
        <v>569895</v>
      </c>
    </row>
    <row r="12" spans="1:16" x14ac:dyDescent="0.25">
      <c r="A12" t="s">
        <v>1669</v>
      </c>
      <c r="J12" t="s">
        <v>1658</v>
      </c>
      <c r="K12">
        <v>2</v>
      </c>
      <c r="L12">
        <v>683874</v>
      </c>
    </row>
    <row r="13" spans="1:16" x14ac:dyDescent="0.25">
      <c r="A13" t="s">
        <v>1670</v>
      </c>
      <c r="J13" t="s">
        <v>1660</v>
      </c>
      <c r="K13">
        <v>1</v>
      </c>
      <c r="L13">
        <v>125689</v>
      </c>
    </row>
    <row r="14" spans="1:16" x14ac:dyDescent="0.25">
      <c r="A14" t="s">
        <v>1671</v>
      </c>
      <c r="J14" t="s">
        <v>1660</v>
      </c>
      <c r="K14">
        <v>2</v>
      </c>
      <c r="L14">
        <v>150826.79999999999</v>
      </c>
    </row>
    <row r="15" spans="1:16" x14ac:dyDescent="0.25">
      <c r="A15" t="s">
        <v>1672</v>
      </c>
      <c r="J15" t="s">
        <v>1662</v>
      </c>
      <c r="K15">
        <v>1</v>
      </c>
      <c r="L15">
        <v>1559639</v>
      </c>
    </row>
    <row r="16" spans="1:16" x14ac:dyDescent="0.25">
      <c r="A16" t="s">
        <v>1673</v>
      </c>
      <c r="J16" t="s">
        <v>1662</v>
      </c>
      <c r="K16">
        <v>2</v>
      </c>
      <c r="L16">
        <v>1871566.8</v>
      </c>
    </row>
    <row r="17" spans="1:12" x14ac:dyDescent="0.25">
      <c r="A17" t="s">
        <v>720</v>
      </c>
      <c r="J17" t="s">
        <v>1663</v>
      </c>
      <c r="K17">
        <v>1</v>
      </c>
      <c r="L17">
        <v>125698</v>
      </c>
    </row>
    <row r="18" spans="1:12" x14ac:dyDescent="0.25">
      <c r="A18" t="s">
        <v>1674</v>
      </c>
      <c r="J18" t="s">
        <v>1663</v>
      </c>
      <c r="K18">
        <v>2</v>
      </c>
      <c r="L18">
        <v>150837.6</v>
      </c>
    </row>
    <row r="19" spans="1:12" x14ac:dyDescent="0.25">
      <c r="A19" t="s">
        <v>1675</v>
      </c>
    </row>
    <row r="20" spans="1:12" x14ac:dyDescent="0.25">
      <c r="A20" t="s">
        <v>737</v>
      </c>
    </row>
    <row r="21" spans="1:12" x14ac:dyDescent="0.25">
      <c r="A21" t="s">
        <v>712</v>
      </c>
    </row>
    <row r="22" spans="1:12" x14ac:dyDescent="0.25">
      <c r="A22" t="s">
        <v>1657</v>
      </c>
    </row>
    <row r="23" spans="1:12" x14ac:dyDescent="0.25">
      <c r="A23" t="s">
        <v>1676</v>
      </c>
    </row>
    <row r="24" spans="1:12" x14ac:dyDescent="0.25">
      <c r="A24" t="s">
        <v>705</v>
      </c>
    </row>
    <row r="25" spans="1:12" x14ac:dyDescent="0.25">
      <c r="A25" t="s">
        <v>715</v>
      </c>
    </row>
    <row r="26" spans="1:12" x14ac:dyDescent="0.25">
      <c r="A26" t="s">
        <v>718</v>
      </c>
    </row>
    <row r="27" spans="1:12" x14ac:dyDescent="0.25">
      <c r="A27" t="s">
        <v>1677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6321-7D92-4AB5-A859-C860497C71E6}">
  <dimension ref="A1:B1521"/>
  <sheetViews>
    <sheetView workbookViewId="0">
      <selection activeCell="A8" sqref="A8"/>
    </sheetView>
  </sheetViews>
  <sheetFormatPr defaultRowHeight="15" x14ac:dyDescent="0.25"/>
  <cols>
    <col min="1" max="1" width="9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653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654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655</v>
      </c>
      <c r="B79">
        <v>0</v>
      </c>
    </row>
    <row r="80" spans="1:2" x14ac:dyDescent="0.25">
      <c r="A80" t="s">
        <v>77</v>
      </c>
      <c r="B80">
        <v>30427.599999999999</v>
      </c>
    </row>
    <row r="81" spans="1:2" x14ac:dyDescent="0.25">
      <c r="A81" t="s">
        <v>683</v>
      </c>
      <c r="B81">
        <v>0</v>
      </c>
    </row>
    <row r="82" spans="1:2" x14ac:dyDescent="0.25">
      <c r="A82" t="s">
        <v>78</v>
      </c>
      <c r="B82">
        <v>0</v>
      </c>
    </row>
    <row r="83" spans="1:2" x14ac:dyDescent="0.25">
      <c r="A83" t="s">
        <v>684</v>
      </c>
      <c r="B83">
        <v>0</v>
      </c>
    </row>
    <row r="84" spans="1:2" x14ac:dyDescent="0.25">
      <c r="A84" t="s">
        <v>79</v>
      </c>
      <c r="B84">
        <v>79964.399999999994</v>
      </c>
    </row>
    <row r="85" spans="1:2" x14ac:dyDescent="0.25">
      <c r="A85" t="s">
        <v>685</v>
      </c>
      <c r="B85">
        <v>0</v>
      </c>
    </row>
    <row r="86" spans="1:2" x14ac:dyDescent="0.25">
      <c r="A86" t="s">
        <v>80</v>
      </c>
      <c r="B86">
        <v>0</v>
      </c>
    </row>
    <row r="87" spans="1:2" x14ac:dyDescent="0.25">
      <c r="A87" t="s">
        <v>671</v>
      </c>
      <c r="B87">
        <v>0</v>
      </c>
    </row>
    <row r="88" spans="1:2" x14ac:dyDescent="0.25">
      <c r="A88" t="s">
        <v>81</v>
      </c>
      <c r="B88">
        <v>0</v>
      </c>
    </row>
    <row r="89" spans="1:2" x14ac:dyDescent="0.25">
      <c r="A89" t="s">
        <v>672</v>
      </c>
      <c r="B89">
        <v>0</v>
      </c>
    </row>
    <row r="90" spans="1:2" x14ac:dyDescent="0.25">
      <c r="A90" t="s">
        <v>82</v>
      </c>
      <c r="B90">
        <v>0</v>
      </c>
    </row>
    <row r="91" spans="1:2" x14ac:dyDescent="0.25">
      <c r="A91" t="s">
        <v>673</v>
      </c>
      <c r="B91">
        <v>0</v>
      </c>
    </row>
    <row r="92" spans="1:2" x14ac:dyDescent="0.25">
      <c r="A92" t="s">
        <v>83</v>
      </c>
      <c r="B92">
        <v>0</v>
      </c>
    </row>
    <row r="93" spans="1:2" x14ac:dyDescent="0.25">
      <c r="A93" t="s">
        <v>665</v>
      </c>
      <c r="B93">
        <v>0</v>
      </c>
    </row>
    <row r="94" spans="1:2" x14ac:dyDescent="0.25">
      <c r="A94" t="s">
        <v>84</v>
      </c>
      <c r="B94">
        <v>546448</v>
      </c>
    </row>
    <row r="95" spans="1:2" x14ac:dyDescent="0.25">
      <c r="A95" t="s">
        <v>666</v>
      </c>
      <c r="B95">
        <v>0</v>
      </c>
    </row>
    <row r="96" spans="1:2" x14ac:dyDescent="0.25">
      <c r="A96" t="s">
        <v>85</v>
      </c>
      <c r="B96">
        <v>0</v>
      </c>
    </row>
    <row r="97" spans="1:2" x14ac:dyDescent="0.25">
      <c r="A97" t="s">
        <v>667</v>
      </c>
      <c r="B97">
        <v>0</v>
      </c>
    </row>
    <row r="98" spans="1:2" x14ac:dyDescent="0.25">
      <c r="A98" t="s">
        <v>86</v>
      </c>
      <c r="B98">
        <v>546672</v>
      </c>
    </row>
    <row r="99" spans="1:2" x14ac:dyDescent="0.25">
      <c r="A99" t="s">
        <v>674</v>
      </c>
      <c r="B99">
        <v>0</v>
      </c>
    </row>
    <row r="100" spans="1:2" x14ac:dyDescent="0.25">
      <c r="A100" t="s">
        <v>87</v>
      </c>
      <c r="B100">
        <v>0</v>
      </c>
    </row>
    <row r="101" spans="1:2" x14ac:dyDescent="0.25">
      <c r="A101" t="s">
        <v>675</v>
      </c>
      <c r="B101">
        <v>0</v>
      </c>
    </row>
    <row r="102" spans="1:2" x14ac:dyDescent="0.25">
      <c r="A102" t="s">
        <v>88</v>
      </c>
      <c r="B102">
        <v>0</v>
      </c>
    </row>
    <row r="103" spans="1:2" x14ac:dyDescent="0.25">
      <c r="A103" t="s">
        <v>676</v>
      </c>
      <c r="B103">
        <v>0</v>
      </c>
    </row>
    <row r="104" spans="1:2" x14ac:dyDescent="0.25">
      <c r="A104" t="s">
        <v>89</v>
      </c>
      <c r="B104">
        <v>0</v>
      </c>
    </row>
    <row r="105" spans="1:2" x14ac:dyDescent="0.25">
      <c r="A105" t="s">
        <v>656</v>
      </c>
      <c r="B105">
        <v>0</v>
      </c>
    </row>
    <row r="106" spans="1:2" x14ac:dyDescent="0.25">
      <c r="A106" t="s">
        <v>90</v>
      </c>
      <c r="B106">
        <v>0</v>
      </c>
    </row>
    <row r="107" spans="1:2" x14ac:dyDescent="0.25">
      <c r="A107" t="s">
        <v>657</v>
      </c>
      <c r="B107">
        <v>0</v>
      </c>
    </row>
    <row r="108" spans="1:2" x14ac:dyDescent="0.25">
      <c r="A108" t="s">
        <v>91</v>
      </c>
      <c r="B108">
        <v>0</v>
      </c>
    </row>
    <row r="109" spans="1:2" x14ac:dyDescent="0.25">
      <c r="A109" t="s">
        <v>658</v>
      </c>
      <c r="B109">
        <v>0</v>
      </c>
    </row>
    <row r="110" spans="1:2" x14ac:dyDescent="0.25">
      <c r="A110" t="s">
        <v>92</v>
      </c>
      <c r="B110">
        <v>0</v>
      </c>
    </row>
    <row r="111" spans="1:2" x14ac:dyDescent="0.25">
      <c r="A111" t="s">
        <v>659</v>
      </c>
      <c r="B111">
        <v>0</v>
      </c>
    </row>
    <row r="112" spans="1:2" x14ac:dyDescent="0.25">
      <c r="A112" t="s">
        <v>93</v>
      </c>
      <c r="B112">
        <v>0</v>
      </c>
    </row>
    <row r="113" spans="1:2" x14ac:dyDescent="0.25">
      <c r="A113" t="s">
        <v>660</v>
      </c>
      <c r="B113">
        <v>0</v>
      </c>
    </row>
    <row r="114" spans="1:2" x14ac:dyDescent="0.25">
      <c r="A114" t="s">
        <v>94</v>
      </c>
      <c r="B114">
        <v>0</v>
      </c>
    </row>
    <row r="115" spans="1:2" x14ac:dyDescent="0.25">
      <c r="A115" t="s">
        <v>661</v>
      </c>
      <c r="B115">
        <v>0</v>
      </c>
    </row>
    <row r="116" spans="1:2" x14ac:dyDescent="0.25">
      <c r="A116" t="s">
        <v>95</v>
      </c>
      <c r="B116">
        <v>0</v>
      </c>
    </row>
    <row r="117" spans="1:2" x14ac:dyDescent="0.25">
      <c r="A117" t="s">
        <v>677</v>
      </c>
      <c r="B117">
        <v>0</v>
      </c>
    </row>
    <row r="118" spans="1:2" x14ac:dyDescent="0.25">
      <c r="A118" t="s">
        <v>96</v>
      </c>
      <c r="B118">
        <v>0</v>
      </c>
    </row>
    <row r="119" spans="1:2" x14ac:dyDescent="0.25">
      <c r="A119" t="s">
        <v>678</v>
      </c>
      <c r="B119">
        <v>0</v>
      </c>
    </row>
    <row r="120" spans="1:2" x14ac:dyDescent="0.25">
      <c r="A120" t="s">
        <v>97</v>
      </c>
      <c r="B120">
        <v>0</v>
      </c>
    </row>
    <row r="121" spans="1:2" x14ac:dyDescent="0.25">
      <c r="A121" t="s">
        <v>679</v>
      </c>
      <c r="B121">
        <v>0</v>
      </c>
    </row>
    <row r="122" spans="1:2" x14ac:dyDescent="0.25">
      <c r="A122" t="s">
        <v>98</v>
      </c>
      <c r="B122">
        <v>554611</v>
      </c>
    </row>
    <row r="123" spans="1:2" x14ac:dyDescent="0.25">
      <c r="A123" t="s">
        <v>668</v>
      </c>
      <c r="B123">
        <v>0</v>
      </c>
    </row>
    <row r="124" spans="1:2" x14ac:dyDescent="0.25">
      <c r="A124" t="s">
        <v>99</v>
      </c>
      <c r="B124">
        <v>0</v>
      </c>
    </row>
    <row r="125" spans="1:2" x14ac:dyDescent="0.25">
      <c r="A125" t="s">
        <v>669</v>
      </c>
      <c r="B125">
        <v>0</v>
      </c>
    </row>
    <row r="126" spans="1:2" x14ac:dyDescent="0.25">
      <c r="A126" t="s">
        <v>100</v>
      </c>
      <c r="B126">
        <v>0</v>
      </c>
    </row>
    <row r="127" spans="1:2" x14ac:dyDescent="0.25">
      <c r="A127" t="s">
        <v>670</v>
      </c>
      <c r="B127">
        <v>0</v>
      </c>
    </row>
    <row r="128" spans="1:2" x14ac:dyDescent="0.25">
      <c r="A128" t="s">
        <v>101</v>
      </c>
      <c r="B128">
        <v>0</v>
      </c>
    </row>
    <row r="129" spans="1:2" x14ac:dyDescent="0.25">
      <c r="A129" t="s">
        <v>662</v>
      </c>
      <c r="B129">
        <v>0</v>
      </c>
    </row>
    <row r="130" spans="1:2" x14ac:dyDescent="0.25">
      <c r="A130" t="s">
        <v>102</v>
      </c>
      <c r="B130">
        <v>35269.199999999997</v>
      </c>
    </row>
    <row r="131" spans="1:2" x14ac:dyDescent="0.25">
      <c r="A131" t="s">
        <v>663</v>
      </c>
      <c r="B131">
        <v>0</v>
      </c>
    </row>
    <row r="132" spans="1:2" x14ac:dyDescent="0.25">
      <c r="A132" t="s">
        <v>103</v>
      </c>
      <c r="B132">
        <v>0</v>
      </c>
    </row>
    <row r="133" spans="1:2" x14ac:dyDescent="0.25">
      <c r="A133" t="s">
        <v>664</v>
      </c>
      <c r="B133">
        <v>0</v>
      </c>
    </row>
    <row r="134" spans="1:2" x14ac:dyDescent="0.25">
      <c r="A134" t="s">
        <v>104</v>
      </c>
      <c r="B134">
        <v>0</v>
      </c>
    </row>
    <row r="135" spans="1:2" x14ac:dyDescent="0.25">
      <c r="A135" t="s">
        <v>686</v>
      </c>
      <c r="B135">
        <v>0</v>
      </c>
    </row>
    <row r="136" spans="1:2" x14ac:dyDescent="0.25">
      <c r="A136" t="s">
        <v>105</v>
      </c>
      <c r="B136">
        <v>339390</v>
      </c>
    </row>
    <row r="137" spans="1:2" x14ac:dyDescent="0.25">
      <c r="A137" t="s">
        <v>687</v>
      </c>
      <c r="B137">
        <v>0</v>
      </c>
    </row>
    <row r="138" spans="1:2" x14ac:dyDescent="0.25">
      <c r="A138" t="s">
        <v>106</v>
      </c>
      <c r="B138">
        <v>0</v>
      </c>
    </row>
    <row r="139" spans="1:2" x14ac:dyDescent="0.25">
      <c r="A139" t="s">
        <v>688</v>
      </c>
      <c r="B139">
        <v>0</v>
      </c>
    </row>
    <row r="140" spans="1:2" x14ac:dyDescent="0.25">
      <c r="A140" t="s">
        <v>107</v>
      </c>
      <c r="B140">
        <v>1163107.5</v>
      </c>
    </row>
    <row r="141" spans="1:2" x14ac:dyDescent="0.25">
      <c r="A141" t="s">
        <v>680</v>
      </c>
      <c r="B141">
        <v>0</v>
      </c>
    </row>
    <row r="142" spans="1:2" x14ac:dyDescent="0.25">
      <c r="A142" t="s">
        <v>108</v>
      </c>
      <c r="B142">
        <v>0</v>
      </c>
    </row>
    <row r="143" spans="1:2" x14ac:dyDescent="0.25">
      <c r="A143" t="s">
        <v>681</v>
      </c>
      <c r="B143">
        <v>0</v>
      </c>
    </row>
    <row r="144" spans="1:2" x14ac:dyDescent="0.25">
      <c r="A144" t="s">
        <v>109</v>
      </c>
      <c r="B144">
        <v>0</v>
      </c>
    </row>
    <row r="145" spans="1:2" x14ac:dyDescent="0.25">
      <c r="A145" t="s">
        <v>682</v>
      </c>
      <c r="B145">
        <v>0</v>
      </c>
    </row>
    <row r="146" spans="1:2" x14ac:dyDescent="0.25">
      <c r="A146" t="s">
        <v>776</v>
      </c>
      <c r="B146">
        <v>0</v>
      </c>
    </row>
    <row r="147" spans="1:2" x14ac:dyDescent="0.25">
      <c r="A147" t="s">
        <v>777</v>
      </c>
      <c r="B147">
        <v>0</v>
      </c>
    </row>
    <row r="148" spans="1:2" x14ac:dyDescent="0.25">
      <c r="A148" t="s">
        <v>778</v>
      </c>
      <c r="B148">
        <v>0</v>
      </c>
    </row>
    <row r="149" spans="1:2" x14ac:dyDescent="0.25">
      <c r="A149" t="s">
        <v>779</v>
      </c>
      <c r="B149">
        <v>5301348.9000000004</v>
      </c>
    </row>
    <row r="150" spans="1:2" x14ac:dyDescent="0.25">
      <c r="A150" t="s">
        <v>780</v>
      </c>
      <c r="B150">
        <v>1110912</v>
      </c>
    </row>
    <row r="151" spans="1:2" x14ac:dyDescent="0.25">
      <c r="A151" t="s">
        <v>781</v>
      </c>
      <c r="B151">
        <v>1110912</v>
      </c>
    </row>
    <row r="152" spans="1:2" x14ac:dyDescent="0.25">
      <c r="A152" t="s">
        <v>782</v>
      </c>
      <c r="B152">
        <v>1805956.5</v>
      </c>
    </row>
    <row r="153" spans="1:2" x14ac:dyDescent="0.25">
      <c r="A153" t="s">
        <v>783</v>
      </c>
      <c r="B153">
        <v>2504607.6</v>
      </c>
    </row>
    <row r="154" spans="1:2" x14ac:dyDescent="0.25">
      <c r="A154" t="s">
        <v>784</v>
      </c>
      <c r="B154">
        <v>0</v>
      </c>
    </row>
    <row r="155" spans="1:2" x14ac:dyDescent="0.25">
      <c r="A155" t="s">
        <v>785</v>
      </c>
      <c r="B155">
        <v>0</v>
      </c>
    </row>
    <row r="156" spans="1:2" x14ac:dyDescent="0.25">
      <c r="A156" t="s">
        <v>786</v>
      </c>
      <c r="B156">
        <v>0</v>
      </c>
    </row>
    <row r="157" spans="1:2" x14ac:dyDescent="0.25">
      <c r="A157" t="s">
        <v>787</v>
      </c>
      <c r="B157">
        <v>0</v>
      </c>
    </row>
    <row r="158" spans="1:2" x14ac:dyDescent="0.25">
      <c r="A158" t="s">
        <v>788</v>
      </c>
      <c r="B158">
        <v>0</v>
      </c>
    </row>
    <row r="159" spans="1:2" x14ac:dyDescent="0.25">
      <c r="A159" t="s">
        <v>789</v>
      </c>
      <c r="B159">
        <v>0</v>
      </c>
    </row>
    <row r="160" spans="1:2" x14ac:dyDescent="0.25">
      <c r="A160" t="s">
        <v>790</v>
      </c>
      <c r="B160">
        <v>0</v>
      </c>
    </row>
    <row r="161" spans="1:2" x14ac:dyDescent="0.25">
      <c r="A161" t="s">
        <v>791</v>
      </c>
      <c r="B161">
        <v>0</v>
      </c>
    </row>
    <row r="162" spans="1:2" x14ac:dyDescent="0.25">
      <c r="A162" t="s">
        <v>792</v>
      </c>
      <c r="B162">
        <v>0</v>
      </c>
    </row>
    <row r="163" spans="1:2" x14ac:dyDescent="0.25">
      <c r="A163" t="s">
        <v>793</v>
      </c>
      <c r="B163">
        <v>0</v>
      </c>
    </row>
    <row r="164" spans="1:2" x14ac:dyDescent="0.25">
      <c r="A164" t="s">
        <v>794</v>
      </c>
      <c r="B164">
        <v>0</v>
      </c>
    </row>
    <row r="165" spans="1:2" x14ac:dyDescent="0.25">
      <c r="A165" t="s">
        <v>795</v>
      </c>
      <c r="B165">
        <v>0</v>
      </c>
    </row>
    <row r="166" spans="1:2" x14ac:dyDescent="0.25">
      <c r="A166" t="s">
        <v>796</v>
      </c>
      <c r="B166">
        <v>0</v>
      </c>
    </row>
    <row r="167" spans="1:2" x14ac:dyDescent="0.25">
      <c r="A167" t="s">
        <v>797</v>
      </c>
      <c r="B167">
        <v>0</v>
      </c>
    </row>
    <row r="168" spans="1:2" x14ac:dyDescent="0.25">
      <c r="A168" t="s">
        <v>798</v>
      </c>
      <c r="B168">
        <v>0</v>
      </c>
    </row>
    <row r="169" spans="1:2" x14ac:dyDescent="0.25">
      <c r="A169" t="s">
        <v>799</v>
      </c>
      <c r="B169">
        <v>0</v>
      </c>
    </row>
    <row r="170" spans="1:2" x14ac:dyDescent="0.25">
      <c r="A170" t="s">
        <v>800</v>
      </c>
      <c r="B170">
        <v>0</v>
      </c>
    </row>
    <row r="171" spans="1:2" x14ac:dyDescent="0.25">
      <c r="A171" t="s">
        <v>801</v>
      </c>
      <c r="B171">
        <v>0</v>
      </c>
    </row>
    <row r="172" spans="1:2" x14ac:dyDescent="0.25">
      <c r="A172" t="s">
        <v>802</v>
      </c>
      <c r="B172">
        <v>0</v>
      </c>
    </row>
    <row r="173" spans="1:2" x14ac:dyDescent="0.25">
      <c r="A173" t="s">
        <v>803</v>
      </c>
      <c r="B173">
        <v>0</v>
      </c>
    </row>
    <row r="174" spans="1:2" x14ac:dyDescent="0.25">
      <c r="A174" t="s">
        <v>804</v>
      </c>
      <c r="B174">
        <v>0</v>
      </c>
    </row>
    <row r="175" spans="1:2" x14ac:dyDescent="0.25">
      <c r="A175" t="s">
        <v>805</v>
      </c>
      <c r="B175">
        <v>0</v>
      </c>
    </row>
    <row r="176" spans="1:2" x14ac:dyDescent="0.25">
      <c r="A176" t="s">
        <v>806</v>
      </c>
      <c r="B176">
        <v>0</v>
      </c>
    </row>
    <row r="177" spans="1:2" x14ac:dyDescent="0.25">
      <c r="A177" t="s">
        <v>807</v>
      </c>
      <c r="B177">
        <v>0</v>
      </c>
    </row>
    <row r="178" spans="1:2" x14ac:dyDescent="0.25">
      <c r="A178" t="s">
        <v>808</v>
      </c>
      <c r="B178">
        <v>0</v>
      </c>
    </row>
    <row r="179" spans="1:2" x14ac:dyDescent="0.25">
      <c r="A179" t="s">
        <v>809</v>
      </c>
      <c r="B179">
        <v>0</v>
      </c>
    </row>
    <row r="180" spans="1:2" x14ac:dyDescent="0.25">
      <c r="A180" t="s">
        <v>810</v>
      </c>
      <c r="B180">
        <v>0</v>
      </c>
    </row>
    <row r="181" spans="1:2" x14ac:dyDescent="0.25">
      <c r="A181" t="s">
        <v>811</v>
      </c>
      <c r="B181">
        <v>737651.6</v>
      </c>
    </row>
    <row r="182" spans="1:2" x14ac:dyDescent="0.25">
      <c r="A182" t="s">
        <v>812</v>
      </c>
      <c r="B182">
        <v>676796.4</v>
      </c>
    </row>
    <row r="183" spans="1:2" x14ac:dyDescent="0.25">
      <c r="A183" t="s">
        <v>813</v>
      </c>
      <c r="B183">
        <v>0</v>
      </c>
    </row>
    <row r="184" spans="1:2" x14ac:dyDescent="0.25">
      <c r="A184" t="s">
        <v>814</v>
      </c>
      <c r="B184">
        <v>0</v>
      </c>
    </row>
    <row r="185" spans="1:2" x14ac:dyDescent="0.25">
      <c r="A185" t="s">
        <v>815</v>
      </c>
      <c r="B185">
        <v>0</v>
      </c>
    </row>
    <row r="186" spans="1:2" x14ac:dyDescent="0.25">
      <c r="A186" t="s">
        <v>816</v>
      </c>
      <c r="B186">
        <v>0</v>
      </c>
    </row>
    <row r="187" spans="1:2" x14ac:dyDescent="0.25">
      <c r="A187" t="s">
        <v>817</v>
      </c>
      <c r="B187">
        <v>0</v>
      </c>
    </row>
    <row r="188" spans="1:2" x14ac:dyDescent="0.25">
      <c r="A188" t="s">
        <v>818</v>
      </c>
      <c r="B188">
        <v>0</v>
      </c>
    </row>
    <row r="189" spans="1:2" x14ac:dyDescent="0.25">
      <c r="A189" t="s">
        <v>819</v>
      </c>
      <c r="B189">
        <v>0</v>
      </c>
    </row>
    <row r="190" spans="1:2" x14ac:dyDescent="0.25">
      <c r="A190" t="s">
        <v>820</v>
      </c>
      <c r="B190">
        <v>0</v>
      </c>
    </row>
    <row r="191" spans="1:2" x14ac:dyDescent="0.25">
      <c r="A191" t="s">
        <v>821</v>
      </c>
      <c r="B191">
        <v>0</v>
      </c>
    </row>
    <row r="192" spans="1:2" x14ac:dyDescent="0.25">
      <c r="A192" t="s">
        <v>822</v>
      </c>
      <c r="B192">
        <v>0</v>
      </c>
    </row>
    <row r="193" spans="1:2" x14ac:dyDescent="0.25">
      <c r="A193" t="s">
        <v>823</v>
      </c>
      <c r="B193">
        <v>0</v>
      </c>
    </row>
    <row r="194" spans="1:2" x14ac:dyDescent="0.25">
      <c r="A194" t="s">
        <v>824</v>
      </c>
      <c r="B194">
        <v>0</v>
      </c>
    </row>
    <row r="195" spans="1:2" x14ac:dyDescent="0.25">
      <c r="A195" t="s">
        <v>825</v>
      </c>
      <c r="B195">
        <v>0</v>
      </c>
    </row>
    <row r="196" spans="1:2" x14ac:dyDescent="0.25">
      <c r="A196" t="s">
        <v>826</v>
      </c>
      <c r="B196">
        <v>0</v>
      </c>
    </row>
    <row r="197" spans="1:2" x14ac:dyDescent="0.25">
      <c r="A197" t="s">
        <v>827</v>
      </c>
      <c r="B197">
        <v>0</v>
      </c>
    </row>
    <row r="198" spans="1:2" x14ac:dyDescent="0.25">
      <c r="A198" t="s">
        <v>828</v>
      </c>
      <c r="B198">
        <v>434115.6</v>
      </c>
    </row>
    <row r="199" spans="1:2" x14ac:dyDescent="0.25">
      <c r="A199" t="s">
        <v>829</v>
      </c>
      <c r="B199">
        <v>594044.4</v>
      </c>
    </row>
    <row r="200" spans="1:2" x14ac:dyDescent="0.25">
      <c r="A200" t="s">
        <v>830</v>
      </c>
      <c r="B200">
        <v>0</v>
      </c>
    </row>
    <row r="201" spans="1:2" x14ac:dyDescent="0.25">
      <c r="A201" t="s">
        <v>831</v>
      </c>
      <c r="B201">
        <v>0</v>
      </c>
    </row>
    <row r="202" spans="1:2" x14ac:dyDescent="0.25">
      <c r="A202" t="s">
        <v>832</v>
      </c>
      <c r="B202">
        <v>0</v>
      </c>
    </row>
    <row r="203" spans="1:2" x14ac:dyDescent="0.25">
      <c r="A203" t="s">
        <v>833</v>
      </c>
      <c r="B203">
        <v>0</v>
      </c>
    </row>
    <row r="204" spans="1:2" x14ac:dyDescent="0.25">
      <c r="A204" t="s">
        <v>834</v>
      </c>
      <c r="B204">
        <v>0</v>
      </c>
    </row>
    <row r="205" spans="1:2" x14ac:dyDescent="0.25">
      <c r="A205" t="s">
        <v>835</v>
      </c>
      <c r="B205">
        <v>450893.2</v>
      </c>
    </row>
    <row r="206" spans="1:2" x14ac:dyDescent="0.25">
      <c r="A206" t="s">
        <v>836</v>
      </c>
      <c r="B206">
        <v>0</v>
      </c>
    </row>
    <row r="207" spans="1:2" x14ac:dyDescent="0.25">
      <c r="A207" t="s">
        <v>837</v>
      </c>
      <c r="B207">
        <v>0</v>
      </c>
    </row>
    <row r="208" spans="1:2" x14ac:dyDescent="0.25">
      <c r="A208" t="s">
        <v>838</v>
      </c>
      <c r="B208">
        <v>0</v>
      </c>
    </row>
    <row r="209" spans="1:2" x14ac:dyDescent="0.25">
      <c r="A209" t="s">
        <v>839</v>
      </c>
      <c r="B209">
        <v>0</v>
      </c>
    </row>
    <row r="210" spans="1:2" x14ac:dyDescent="0.25">
      <c r="A210" t="s">
        <v>840</v>
      </c>
      <c r="B210">
        <v>0</v>
      </c>
    </row>
    <row r="211" spans="1:2" x14ac:dyDescent="0.25">
      <c r="A211" t="s">
        <v>841</v>
      </c>
      <c r="B211">
        <v>0</v>
      </c>
    </row>
    <row r="212" spans="1:2" x14ac:dyDescent="0.25">
      <c r="A212" t="s">
        <v>842</v>
      </c>
      <c r="B212">
        <v>0</v>
      </c>
    </row>
    <row r="213" spans="1:2" x14ac:dyDescent="0.25">
      <c r="A213" t="s">
        <v>843</v>
      </c>
      <c r="B213">
        <v>455672</v>
      </c>
    </row>
    <row r="214" spans="1:2" x14ac:dyDescent="0.25">
      <c r="A214" t="s">
        <v>844</v>
      </c>
      <c r="B214">
        <v>0</v>
      </c>
    </row>
    <row r="215" spans="1:2" x14ac:dyDescent="0.25">
      <c r="A215" t="s">
        <v>845</v>
      </c>
      <c r="B215">
        <v>0</v>
      </c>
    </row>
    <row r="216" spans="1:2" x14ac:dyDescent="0.25">
      <c r="A216" t="s">
        <v>846</v>
      </c>
      <c r="B216">
        <v>0</v>
      </c>
    </row>
    <row r="217" spans="1:2" x14ac:dyDescent="0.25">
      <c r="A217" t="s">
        <v>847</v>
      </c>
      <c r="B217">
        <v>0</v>
      </c>
    </row>
    <row r="218" spans="1:2" x14ac:dyDescent="0.25">
      <c r="A218" t="s">
        <v>848</v>
      </c>
      <c r="B218">
        <v>0</v>
      </c>
    </row>
    <row r="219" spans="1:2" x14ac:dyDescent="0.25">
      <c r="A219" t="s">
        <v>849</v>
      </c>
      <c r="B219">
        <v>0</v>
      </c>
    </row>
    <row r="220" spans="1:2" x14ac:dyDescent="0.25">
      <c r="A220" t="s">
        <v>850</v>
      </c>
      <c r="B220">
        <v>0</v>
      </c>
    </row>
    <row r="221" spans="1:2" x14ac:dyDescent="0.25">
      <c r="A221" t="s">
        <v>851</v>
      </c>
      <c r="B221">
        <v>0</v>
      </c>
    </row>
    <row r="222" spans="1:2" x14ac:dyDescent="0.25">
      <c r="A222" t="s">
        <v>852</v>
      </c>
      <c r="B222">
        <v>0</v>
      </c>
    </row>
    <row r="223" spans="1:2" x14ac:dyDescent="0.25">
      <c r="A223" t="s">
        <v>853</v>
      </c>
      <c r="B223">
        <v>0</v>
      </c>
    </row>
    <row r="224" spans="1:2" x14ac:dyDescent="0.25">
      <c r="A224" t="s">
        <v>854</v>
      </c>
      <c r="B224">
        <v>0</v>
      </c>
    </row>
    <row r="225" spans="1:2" x14ac:dyDescent="0.25">
      <c r="A225" t="s">
        <v>855</v>
      </c>
      <c r="B225">
        <v>0</v>
      </c>
    </row>
    <row r="226" spans="1:2" x14ac:dyDescent="0.25">
      <c r="A226" t="s">
        <v>856</v>
      </c>
      <c r="B226">
        <v>0</v>
      </c>
    </row>
    <row r="227" spans="1:2" x14ac:dyDescent="0.25">
      <c r="A227" t="s">
        <v>857</v>
      </c>
      <c r="B227">
        <v>0</v>
      </c>
    </row>
    <row r="228" spans="1:2" x14ac:dyDescent="0.25">
      <c r="A228" t="s">
        <v>858</v>
      </c>
      <c r="B228">
        <v>0</v>
      </c>
    </row>
    <row r="229" spans="1:2" x14ac:dyDescent="0.25">
      <c r="A229" t="s">
        <v>859</v>
      </c>
      <c r="B229">
        <v>0</v>
      </c>
    </row>
    <row r="230" spans="1:2" x14ac:dyDescent="0.25">
      <c r="A230" t="s">
        <v>860</v>
      </c>
      <c r="B230">
        <v>0</v>
      </c>
    </row>
    <row r="231" spans="1:2" x14ac:dyDescent="0.25">
      <c r="A231" t="s">
        <v>861</v>
      </c>
      <c r="B231">
        <v>0</v>
      </c>
    </row>
    <row r="232" spans="1:2" x14ac:dyDescent="0.25">
      <c r="A232" t="s">
        <v>862</v>
      </c>
      <c r="B232">
        <v>0</v>
      </c>
    </row>
    <row r="233" spans="1:2" x14ac:dyDescent="0.25">
      <c r="A233" t="s">
        <v>863</v>
      </c>
      <c r="B233">
        <v>0</v>
      </c>
    </row>
    <row r="234" spans="1:2" x14ac:dyDescent="0.25">
      <c r="A234" t="s">
        <v>864</v>
      </c>
      <c r="B234">
        <v>0</v>
      </c>
    </row>
    <row r="235" spans="1:2" x14ac:dyDescent="0.25">
      <c r="A235" t="s">
        <v>865</v>
      </c>
      <c r="B235">
        <v>0</v>
      </c>
    </row>
    <row r="236" spans="1:2" x14ac:dyDescent="0.25">
      <c r="A236" t="s">
        <v>866</v>
      </c>
      <c r="B236">
        <v>0</v>
      </c>
    </row>
    <row r="237" spans="1:2" x14ac:dyDescent="0.25">
      <c r="A237" t="s">
        <v>867</v>
      </c>
      <c r="B237">
        <v>800437.2</v>
      </c>
    </row>
    <row r="238" spans="1:2" x14ac:dyDescent="0.25">
      <c r="A238" t="s">
        <v>868</v>
      </c>
      <c r="B238">
        <v>0</v>
      </c>
    </row>
    <row r="239" spans="1:2" x14ac:dyDescent="0.25">
      <c r="A239" t="s">
        <v>869</v>
      </c>
      <c r="B239">
        <v>0</v>
      </c>
    </row>
    <row r="240" spans="1:2" x14ac:dyDescent="0.25">
      <c r="A240" t="s">
        <v>870</v>
      </c>
      <c r="B240">
        <v>0</v>
      </c>
    </row>
    <row r="241" spans="1:2" x14ac:dyDescent="0.25">
      <c r="A241" t="s">
        <v>871</v>
      </c>
      <c r="B241">
        <v>0</v>
      </c>
    </row>
    <row r="242" spans="1:2" x14ac:dyDescent="0.25">
      <c r="A242" t="s">
        <v>872</v>
      </c>
      <c r="B242">
        <v>0</v>
      </c>
    </row>
    <row r="243" spans="1:2" x14ac:dyDescent="0.25">
      <c r="A243" t="s">
        <v>873</v>
      </c>
      <c r="B243">
        <v>0</v>
      </c>
    </row>
    <row r="244" spans="1:2" x14ac:dyDescent="0.25">
      <c r="A244" t="s">
        <v>874</v>
      </c>
      <c r="B244">
        <v>0</v>
      </c>
    </row>
    <row r="245" spans="1:2" x14ac:dyDescent="0.25">
      <c r="A245" t="s">
        <v>875</v>
      </c>
      <c r="B245">
        <v>0</v>
      </c>
    </row>
    <row r="246" spans="1:2" x14ac:dyDescent="0.25">
      <c r="A246" t="s">
        <v>876</v>
      </c>
      <c r="B246">
        <v>0</v>
      </c>
    </row>
    <row r="247" spans="1:2" x14ac:dyDescent="0.25">
      <c r="A247" t="s">
        <v>877</v>
      </c>
      <c r="B247">
        <v>0</v>
      </c>
    </row>
    <row r="248" spans="1:2" x14ac:dyDescent="0.25">
      <c r="A248" t="s">
        <v>878</v>
      </c>
      <c r="B248">
        <v>0</v>
      </c>
    </row>
    <row r="249" spans="1:2" x14ac:dyDescent="0.25">
      <c r="A249" t="s">
        <v>879</v>
      </c>
      <c r="B249">
        <v>0</v>
      </c>
    </row>
    <row r="250" spans="1:2" x14ac:dyDescent="0.25">
      <c r="A250" t="s">
        <v>880</v>
      </c>
      <c r="B250">
        <v>0</v>
      </c>
    </row>
    <row r="251" spans="1:2" x14ac:dyDescent="0.25">
      <c r="A251" t="s">
        <v>881</v>
      </c>
      <c r="B251">
        <v>0</v>
      </c>
    </row>
    <row r="252" spans="1:2" x14ac:dyDescent="0.25">
      <c r="A252" t="s">
        <v>882</v>
      </c>
      <c r="B252">
        <v>0</v>
      </c>
    </row>
    <row r="253" spans="1:2" x14ac:dyDescent="0.25">
      <c r="A253" t="s">
        <v>883</v>
      </c>
      <c r="B253">
        <v>0</v>
      </c>
    </row>
    <row r="254" spans="1:2" x14ac:dyDescent="0.25">
      <c r="A254" t="s">
        <v>884</v>
      </c>
      <c r="B254">
        <v>0</v>
      </c>
    </row>
    <row r="255" spans="1:2" x14ac:dyDescent="0.25">
      <c r="A255" t="s">
        <v>885</v>
      </c>
      <c r="B255">
        <v>0</v>
      </c>
    </row>
    <row r="256" spans="1:2" x14ac:dyDescent="0.25">
      <c r="A256" t="s">
        <v>886</v>
      </c>
      <c r="B256">
        <v>0</v>
      </c>
    </row>
    <row r="257" spans="1:2" x14ac:dyDescent="0.25">
      <c r="A257" t="s">
        <v>887</v>
      </c>
      <c r="B257">
        <v>0</v>
      </c>
    </row>
    <row r="258" spans="1:2" x14ac:dyDescent="0.25">
      <c r="A258" t="s">
        <v>888</v>
      </c>
      <c r="B258">
        <v>0</v>
      </c>
    </row>
    <row r="259" spans="1:2" x14ac:dyDescent="0.25">
      <c r="A259" t="s">
        <v>889</v>
      </c>
      <c r="B259">
        <v>0</v>
      </c>
    </row>
    <row r="260" spans="1:2" x14ac:dyDescent="0.25">
      <c r="A260" t="s">
        <v>890</v>
      </c>
      <c r="B260">
        <v>0</v>
      </c>
    </row>
    <row r="261" spans="1:2" x14ac:dyDescent="0.25">
      <c r="A261" t="s">
        <v>891</v>
      </c>
      <c r="B261">
        <v>0</v>
      </c>
    </row>
    <row r="262" spans="1:2" x14ac:dyDescent="0.25">
      <c r="A262" t="s">
        <v>892</v>
      </c>
      <c r="B262">
        <v>0</v>
      </c>
    </row>
    <row r="263" spans="1:2" x14ac:dyDescent="0.25">
      <c r="A263" t="s">
        <v>893</v>
      </c>
      <c r="B263">
        <v>0</v>
      </c>
    </row>
    <row r="264" spans="1:2" x14ac:dyDescent="0.25">
      <c r="A264" t="s">
        <v>894</v>
      </c>
      <c r="B264">
        <v>0</v>
      </c>
    </row>
    <row r="265" spans="1:2" x14ac:dyDescent="0.25">
      <c r="A265" t="s">
        <v>895</v>
      </c>
      <c r="B265">
        <v>0</v>
      </c>
    </row>
    <row r="266" spans="1:2" x14ac:dyDescent="0.25">
      <c r="A266" t="s">
        <v>896</v>
      </c>
      <c r="B266">
        <v>0</v>
      </c>
    </row>
    <row r="267" spans="1:2" x14ac:dyDescent="0.25">
      <c r="A267" t="s">
        <v>897</v>
      </c>
      <c r="B267">
        <v>0</v>
      </c>
    </row>
    <row r="268" spans="1:2" x14ac:dyDescent="0.25">
      <c r="A268" t="s">
        <v>898</v>
      </c>
      <c r="B268">
        <v>0</v>
      </c>
    </row>
    <row r="269" spans="1:2" x14ac:dyDescent="0.25">
      <c r="A269" t="s">
        <v>899</v>
      </c>
      <c r="B269">
        <v>0</v>
      </c>
    </row>
    <row r="270" spans="1:2" x14ac:dyDescent="0.25">
      <c r="A270" t="s">
        <v>900</v>
      </c>
      <c r="B270">
        <v>0</v>
      </c>
    </row>
    <row r="271" spans="1:2" x14ac:dyDescent="0.25">
      <c r="A271" t="s">
        <v>901</v>
      </c>
      <c r="B271">
        <v>0</v>
      </c>
    </row>
    <row r="272" spans="1:2" x14ac:dyDescent="0.25">
      <c r="A272" t="s">
        <v>902</v>
      </c>
      <c r="B272">
        <v>0</v>
      </c>
    </row>
    <row r="273" spans="1:2" x14ac:dyDescent="0.25">
      <c r="A273" t="s">
        <v>903</v>
      </c>
      <c r="B273">
        <v>0</v>
      </c>
    </row>
    <row r="274" spans="1:2" x14ac:dyDescent="0.25">
      <c r="A274" t="s">
        <v>904</v>
      </c>
      <c r="B274">
        <v>0</v>
      </c>
    </row>
    <row r="275" spans="1:2" x14ac:dyDescent="0.25">
      <c r="A275" t="s">
        <v>905</v>
      </c>
      <c r="B275">
        <v>0</v>
      </c>
    </row>
    <row r="276" spans="1:2" x14ac:dyDescent="0.25">
      <c r="A276" t="s">
        <v>906</v>
      </c>
      <c r="B276">
        <v>0</v>
      </c>
    </row>
    <row r="277" spans="1:2" x14ac:dyDescent="0.25">
      <c r="A277" t="s">
        <v>907</v>
      </c>
      <c r="B277">
        <v>0</v>
      </c>
    </row>
    <row r="278" spans="1:2" x14ac:dyDescent="0.25">
      <c r="A278" t="s">
        <v>908</v>
      </c>
      <c r="B278">
        <v>0</v>
      </c>
    </row>
    <row r="279" spans="1:2" x14ac:dyDescent="0.25">
      <c r="A279" t="s">
        <v>909</v>
      </c>
      <c r="B279">
        <v>0</v>
      </c>
    </row>
    <row r="280" spans="1:2" x14ac:dyDescent="0.25">
      <c r="A280" t="s">
        <v>910</v>
      </c>
      <c r="B280">
        <v>0</v>
      </c>
    </row>
    <row r="281" spans="1:2" x14ac:dyDescent="0.25">
      <c r="A281" t="s">
        <v>911</v>
      </c>
      <c r="B281">
        <v>0</v>
      </c>
    </row>
    <row r="282" spans="1:2" x14ac:dyDescent="0.25">
      <c r="A282" t="s">
        <v>912</v>
      </c>
      <c r="B282">
        <v>0</v>
      </c>
    </row>
    <row r="283" spans="1:2" x14ac:dyDescent="0.25">
      <c r="A283" t="s">
        <v>913</v>
      </c>
      <c r="B283">
        <v>0</v>
      </c>
    </row>
    <row r="284" spans="1:2" x14ac:dyDescent="0.25">
      <c r="A284" t="s">
        <v>914</v>
      </c>
      <c r="B284">
        <v>0</v>
      </c>
    </row>
    <row r="285" spans="1:2" x14ac:dyDescent="0.25">
      <c r="A285" t="s">
        <v>915</v>
      </c>
      <c r="B285">
        <v>0</v>
      </c>
    </row>
    <row r="286" spans="1:2" x14ac:dyDescent="0.25">
      <c r="A286" t="s">
        <v>916</v>
      </c>
      <c r="B286">
        <v>0</v>
      </c>
    </row>
    <row r="287" spans="1:2" x14ac:dyDescent="0.25">
      <c r="A287" t="s">
        <v>917</v>
      </c>
      <c r="B287">
        <v>0</v>
      </c>
    </row>
    <row r="288" spans="1:2" x14ac:dyDescent="0.25">
      <c r="A288" t="s">
        <v>918</v>
      </c>
      <c r="B288">
        <v>0</v>
      </c>
    </row>
    <row r="289" spans="1:2" x14ac:dyDescent="0.25">
      <c r="A289" t="s">
        <v>919</v>
      </c>
      <c r="B289">
        <v>0</v>
      </c>
    </row>
    <row r="290" spans="1:2" x14ac:dyDescent="0.25">
      <c r="A290" t="s">
        <v>920</v>
      </c>
      <c r="B290">
        <v>0</v>
      </c>
    </row>
    <row r="291" spans="1:2" x14ac:dyDescent="0.25">
      <c r="A291" t="s">
        <v>921</v>
      </c>
      <c r="B291">
        <v>0</v>
      </c>
    </row>
    <row r="292" spans="1:2" x14ac:dyDescent="0.25">
      <c r="A292" t="s">
        <v>922</v>
      </c>
      <c r="B292">
        <v>0</v>
      </c>
    </row>
    <row r="293" spans="1:2" x14ac:dyDescent="0.25">
      <c r="A293" t="s">
        <v>923</v>
      </c>
      <c r="B293">
        <v>0</v>
      </c>
    </row>
    <row r="294" spans="1:2" x14ac:dyDescent="0.25">
      <c r="A294" t="s">
        <v>924</v>
      </c>
      <c r="B294">
        <v>0</v>
      </c>
    </row>
    <row r="295" spans="1:2" x14ac:dyDescent="0.25">
      <c r="A295" t="s">
        <v>925</v>
      </c>
      <c r="B295">
        <v>0</v>
      </c>
    </row>
    <row r="296" spans="1:2" x14ac:dyDescent="0.25">
      <c r="A296" t="s">
        <v>926</v>
      </c>
      <c r="B296">
        <v>0</v>
      </c>
    </row>
    <row r="297" spans="1:2" x14ac:dyDescent="0.25">
      <c r="A297" t="s">
        <v>927</v>
      </c>
      <c r="B297">
        <v>0</v>
      </c>
    </row>
    <row r="298" spans="1:2" x14ac:dyDescent="0.25">
      <c r="A298" t="s">
        <v>928</v>
      </c>
      <c r="B298">
        <v>0</v>
      </c>
    </row>
    <row r="299" spans="1:2" x14ac:dyDescent="0.25">
      <c r="A299" t="s">
        <v>929</v>
      </c>
      <c r="B299">
        <v>0</v>
      </c>
    </row>
    <row r="300" spans="1:2" x14ac:dyDescent="0.25">
      <c r="A300" t="s">
        <v>930</v>
      </c>
      <c r="B300">
        <v>0</v>
      </c>
    </row>
    <row r="301" spans="1:2" x14ac:dyDescent="0.25">
      <c r="A301" t="s">
        <v>931</v>
      </c>
      <c r="B301">
        <v>0</v>
      </c>
    </row>
    <row r="302" spans="1:2" x14ac:dyDescent="0.25">
      <c r="A302" t="s">
        <v>932</v>
      </c>
      <c r="B302">
        <v>0</v>
      </c>
    </row>
    <row r="303" spans="1:2" x14ac:dyDescent="0.25">
      <c r="A303" t="s">
        <v>933</v>
      </c>
      <c r="B303">
        <v>0</v>
      </c>
    </row>
    <row r="304" spans="1:2" x14ac:dyDescent="0.25">
      <c r="A304" t="s">
        <v>934</v>
      </c>
      <c r="B304">
        <v>0</v>
      </c>
    </row>
    <row r="305" spans="1:2" x14ac:dyDescent="0.25">
      <c r="A305" t="s">
        <v>935</v>
      </c>
      <c r="B305">
        <v>0</v>
      </c>
    </row>
    <row r="306" spans="1:2" x14ac:dyDescent="0.25">
      <c r="A306" t="s">
        <v>936</v>
      </c>
      <c r="B306">
        <v>0</v>
      </c>
    </row>
    <row r="307" spans="1:2" x14ac:dyDescent="0.25">
      <c r="A307" t="s">
        <v>937</v>
      </c>
      <c r="B307">
        <v>0</v>
      </c>
    </row>
    <row r="308" spans="1:2" x14ac:dyDescent="0.25">
      <c r="A308" t="s">
        <v>938</v>
      </c>
      <c r="B308">
        <v>0</v>
      </c>
    </row>
    <row r="309" spans="1:2" x14ac:dyDescent="0.25">
      <c r="A309" t="s">
        <v>939</v>
      </c>
      <c r="B309">
        <v>0</v>
      </c>
    </row>
    <row r="310" spans="1:2" x14ac:dyDescent="0.25">
      <c r="A310" t="s">
        <v>940</v>
      </c>
      <c r="B310">
        <v>0</v>
      </c>
    </row>
    <row r="311" spans="1:2" x14ac:dyDescent="0.25">
      <c r="A311" t="s">
        <v>941</v>
      </c>
      <c r="B311">
        <v>0</v>
      </c>
    </row>
    <row r="312" spans="1:2" x14ac:dyDescent="0.25">
      <c r="A312" t="s">
        <v>942</v>
      </c>
      <c r="B312">
        <v>0</v>
      </c>
    </row>
    <row r="313" spans="1:2" x14ac:dyDescent="0.25">
      <c r="A313" t="s">
        <v>943</v>
      </c>
      <c r="B313">
        <v>0</v>
      </c>
    </row>
    <row r="314" spans="1:2" x14ac:dyDescent="0.25">
      <c r="A314" t="s">
        <v>944</v>
      </c>
      <c r="B314">
        <v>0</v>
      </c>
    </row>
    <row r="315" spans="1:2" x14ac:dyDescent="0.25">
      <c r="A315" t="s">
        <v>945</v>
      </c>
      <c r="B315">
        <v>0</v>
      </c>
    </row>
    <row r="316" spans="1:2" x14ac:dyDescent="0.25">
      <c r="A316" t="s">
        <v>946</v>
      </c>
      <c r="B316">
        <v>0</v>
      </c>
    </row>
    <row r="317" spans="1:2" x14ac:dyDescent="0.25">
      <c r="A317" t="s">
        <v>947</v>
      </c>
      <c r="B317">
        <v>0</v>
      </c>
    </row>
    <row r="318" spans="1:2" x14ac:dyDescent="0.25">
      <c r="A318" t="s">
        <v>948</v>
      </c>
      <c r="B318">
        <v>0</v>
      </c>
    </row>
    <row r="319" spans="1:2" x14ac:dyDescent="0.25">
      <c r="A319" t="s">
        <v>949</v>
      </c>
      <c r="B319">
        <v>0</v>
      </c>
    </row>
    <row r="320" spans="1:2" x14ac:dyDescent="0.25">
      <c r="A320" t="s">
        <v>950</v>
      </c>
      <c r="B320">
        <v>0</v>
      </c>
    </row>
    <row r="321" spans="1:2" x14ac:dyDescent="0.25">
      <c r="A321" t="s">
        <v>951</v>
      </c>
      <c r="B321">
        <v>0</v>
      </c>
    </row>
    <row r="322" spans="1:2" x14ac:dyDescent="0.25">
      <c r="A322" t="s">
        <v>952</v>
      </c>
      <c r="B322">
        <v>0</v>
      </c>
    </row>
    <row r="323" spans="1:2" x14ac:dyDescent="0.25">
      <c r="A323" t="s">
        <v>953</v>
      </c>
      <c r="B323">
        <v>0</v>
      </c>
    </row>
    <row r="324" spans="1:2" x14ac:dyDescent="0.25">
      <c r="A324" t="s">
        <v>954</v>
      </c>
      <c r="B324">
        <v>0</v>
      </c>
    </row>
    <row r="325" spans="1:2" x14ac:dyDescent="0.25">
      <c r="A325" t="s">
        <v>955</v>
      </c>
      <c r="B325">
        <v>0</v>
      </c>
    </row>
    <row r="326" spans="1:2" x14ac:dyDescent="0.25">
      <c r="A326" t="s">
        <v>956</v>
      </c>
      <c r="B326">
        <v>0</v>
      </c>
    </row>
    <row r="327" spans="1:2" x14ac:dyDescent="0.25">
      <c r="A327" t="s">
        <v>957</v>
      </c>
      <c r="B327">
        <v>0</v>
      </c>
    </row>
    <row r="328" spans="1:2" x14ac:dyDescent="0.25">
      <c r="A328" t="s">
        <v>958</v>
      </c>
      <c r="B328">
        <v>506632</v>
      </c>
    </row>
    <row r="329" spans="1:2" x14ac:dyDescent="0.25">
      <c r="A329" t="s">
        <v>959</v>
      </c>
      <c r="B329">
        <v>506632</v>
      </c>
    </row>
    <row r="330" spans="1:2" x14ac:dyDescent="0.25">
      <c r="A330" t="s">
        <v>960</v>
      </c>
      <c r="B330">
        <v>0</v>
      </c>
    </row>
    <row r="331" spans="1:2" x14ac:dyDescent="0.25">
      <c r="A331" t="s">
        <v>961</v>
      </c>
      <c r="B331">
        <v>0</v>
      </c>
    </row>
    <row r="332" spans="1:2" x14ac:dyDescent="0.25">
      <c r="A332" t="s">
        <v>962</v>
      </c>
      <c r="B332">
        <v>0</v>
      </c>
    </row>
    <row r="333" spans="1:2" x14ac:dyDescent="0.25">
      <c r="A333" t="s">
        <v>963</v>
      </c>
      <c r="B333">
        <v>0</v>
      </c>
    </row>
    <row r="334" spans="1:2" x14ac:dyDescent="0.25">
      <c r="A334" t="s">
        <v>964</v>
      </c>
      <c r="B334">
        <v>0</v>
      </c>
    </row>
    <row r="335" spans="1:2" x14ac:dyDescent="0.25">
      <c r="A335" t="s">
        <v>965</v>
      </c>
      <c r="B335">
        <v>0</v>
      </c>
    </row>
    <row r="336" spans="1:2" x14ac:dyDescent="0.25">
      <c r="A336" t="s">
        <v>966</v>
      </c>
      <c r="B336">
        <v>465248</v>
      </c>
    </row>
    <row r="337" spans="1:2" x14ac:dyDescent="0.25">
      <c r="A337" t="s">
        <v>967</v>
      </c>
      <c r="B337">
        <v>465248</v>
      </c>
    </row>
    <row r="338" spans="1:2" x14ac:dyDescent="0.25">
      <c r="A338" t="s">
        <v>968</v>
      </c>
      <c r="B338">
        <v>0</v>
      </c>
    </row>
    <row r="339" spans="1:2" x14ac:dyDescent="0.25">
      <c r="A339" t="s">
        <v>969</v>
      </c>
      <c r="B339">
        <v>0</v>
      </c>
    </row>
    <row r="340" spans="1:2" x14ac:dyDescent="0.25">
      <c r="A340" t="s">
        <v>970</v>
      </c>
      <c r="B340">
        <v>0</v>
      </c>
    </row>
    <row r="341" spans="1:2" x14ac:dyDescent="0.25">
      <c r="A341" t="s">
        <v>971</v>
      </c>
      <c r="B341">
        <v>0</v>
      </c>
    </row>
    <row r="342" spans="1:2" x14ac:dyDescent="0.25">
      <c r="A342" t="s">
        <v>972</v>
      </c>
      <c r="B342">
        <v>0</v>
      </c>
    </row>
    <row r="343" spans="1:2" x14ac:dyDescent="0.25">
      <c r="A343" t="s">
        <v>973</v>
      </c>
      <c r="B343">
        <v>0</v>
      </c>
    </row>
    <row r="344" spans="1:2" x14ac:dyDescent="0.25">
      <c r="A344" t="s">
        <v>974</v>
      </c>
      <c r="B344">
        <v>0</v>
      </c>
    </row>
    <row r="345" spans="1:2" x14ac:dyDescent="0.25">
      <c r="A345" t="s">
        <v>975</v>
      </c>
      <c r="B345">
        <v>0</v>
      </c>
    </row>
    <row r="346" spans="1:2" x14ac:dyDescent="0.25">
      <c r="A346" t="s">
        <v>976</v>
      </c>
      <c r="B346">
        <v>0</v>
      </c>
    </row>
    <row r="347" spans="1:2" x14ac:dyDescent="0.25">
      <c r="A347" t="s">
        <v>977</v>
      </c>
      <c r="B347">
        <v>0</v>
      </c>
    </row>
    <row r="348" spans="1:2" x14ac:dyDescent="0.25">
      <c r="A348" t="s">
        <v>978</v>
      </c>
      <c r="B348">
        <v>0</v>
      </c>
    </row>
    <row r="349" spans="1:2" x14ac:dyDescent="0.25">
      <c r="A349" t="s">
        <v>979</v>
      </c>
      <c r="B349">
        <v>1229131</v>
      </c>
    </row>
    <row r="350" spans="1:2" x14ac:dyDescent="0.25">
      <c r="A350" t="s">
        <v>980</v>
      </c>
      <c r="B350">
        <v>0</v>
      </c>
    </row>
    <row r="351" spans="1:2" x14ac:dyDescent="0.25">
      <c r="A351" t="s">
        <v>981</v>
      </c>
      <c r="B351">
        <v>0</v>
      </c>
    </row>
    <row r="352" spans="1:2" x14ac:dyDescent="0.25">
      <c r="A352" t="s">
        <v>982</v>
      </c>
      <c r="B352">
        <v>0</v>
      </c>
    </row>
    <row r="353" spans="1:2" x14ac:dyDescent="0.25">
      <c r="A353" t="s">
        <v>983</v>
      </c>
      <c r="B353">
        <v>0</v>
      </c>
    </row>
    <row r="354" spans="1:2" x14ac:dyDescent="0.25">
      <c r="A354" t="s">
        <v>984</v>
      </c>
      <c r="B354">
        <v>0</v>
      </c>
    </row>
    <row r="355" spans="1:2" x14ac:dyDescent="0.25">
      <c r="A355" t="s">
        <v>985</v>
      </c>
      <c r="B355">
        <v>0</v>
      </c>
    </row>
    <row r="356" spans="1:2" x14ac:dyDescent="0.25">
      <c r="A356" t="s">
        <v>986</v>
      </c>
      <c r="B356">
        <v>0</v>
      </c>
    </row>
    <row r="357" spans="1:2" x14ac:dyDescent="0.25">
      <c r="A357" t="s">
        <v>987</v>
      </c>
      <c r="B357">
        <v>0</v>
      </c>
    </row>
    <row r="358" spans="1:2" x14ac:dyDescent="0.25">
      <c r="A358" t="s">
        <v>988</v>
      </c>
      <c r="B358">
        <v>0</v>
      </c>
    </row>
    <row r="359" spans="1:2" x14ac:dyDescent="0.25">
      <c r="A359" t="s">
        <v>989</v>
      </c>
      <c r="B359">
        <v>0</v>
      </c>
    </row>
    <row r="360" spans="1:2" x14ac:dyDescent="0.25">
      <c r="A360" t="s">
        <v>990</v>
      </c>
      <c r="B360">
        <v>0</v>
      </c>
    </row>
    <row r="361" spans="1:2" x14ac:dyDescent="0.25">
      <c r="A361" t="s">
        <v>991</v>
      </c>
      <c r="B361">
        <v>0</v>
      </c>
    </row>
    <row r="362" spans="1:2" x14ac:dyDescent="0.25">
      <c r="A362" t="s">
        <v>992</v>
      </c>
      <c r="B362">
        <v>0</v>
      </c>
    </row>
    <row r="363" spans="1:2" x14ac:dyDescent="0.25">
      <c r="A363" t="s">
        <v>993</v>
      </c>
      <c r="B363">
        <v>0</v>
      </c>
    </row>
    <row r="364" spans="1:2" x14ac:dyDescent="0.25">
      <c r="A364" t="s">
        <v>994</v>
      </c>
      <c r="B364">
        <v>0</v>
      </c>
    </row>
    <row r="365" spans="1:2" x14ac:dyDescent="0.25">
      <c r="A365" t="s">
        <v>995</v>
      </c>
      <c r="B365">
        <v>0</v>
      </c>
    </row>
    <row r="366" spans="1:2" x14ac:dyDescent="0.25">
      <c r="A366" t="s">
        <v>996</v>
      </c>
      <c r="B366">
        <v>0</v>
      </c>
    </row>
    <row r="367" spans="1:2" x14ac:dyDescent="0.25">
      <c r="A367" t="s">
        <v>997</v>
      </c>
      <c r="B367">
        <v>0</v>
      </c>
    </row>
    <row r="368" spans="1:2" x14ac:dyDescent="0.25">
      <c r="A368" t="s">
        <v>998</v>
      </c>
      <c r="B368">
        <v>0</v>
      </c>
    </row>
    <row r="369" spans="1:2" x14ac:dyDescent="0.25">
      <c r="A369" t="s">
        <v>999</v>
      </c>
      <c r="B369">
        <v>0</v>
      </c>
    </row>
    <row r="370" spans="1:2" x14ac:dyDescent="0.25">
      <c r="A370" t="s">
        <v>1000</v>
      </c>
      <c r="B370">
        <v>0</v>
      </c>
    </row>
    <row r="371" spans="1:2" x14ac:dyDescent="0.25">
      <c r="A371" t="s">
        <v>1001</v>
      </c>
      <c r="B371">
        <v>0</v>
      </c>
    </row>
    <row r="372" spans="1:2" x14ac:dyDescent="0.25">
      <c r="A372" t="s">
        <v>1002</v>
      </c>
      <c r="B372">
        <v>0</v>
      </c>
    </row>
    <row r="373" spans="1:2" x14ac:dyDescent="0.25">
      <c r="A373" t="s">
        <v>1003</v>
      </c>
      <c r="B373">
        <v>0</v>
      </c>
    </row>
    <row r="374" spans="1:2" x14ac:dyDescent="0.25">
      <c r="A374" t="s">
        <v>1004</v>
      </c>
      <c r="B374">
        <v>0</v>
      </c>
    </row>
    <row r="375" spans="1:2" x14ac:dyDescent="0.25">
      <c r="A375" t="s">
        <v>1005</v>
      </c>
      <c r="B375">
        <v>0</v>
      </c>
    </row>
    <row r="376" spans="1:2" x14ac:dyDescent="0.25">
      <c r="A376" t="s">
        <v>1006</v>
      </c>
      <c r="B376">
        <v>0</v>
      </c>
    </row>
    <row r="377" spans="1:2" x14ac:dyDescent="0.25">
      <c r="A377" t="s">
        <v>1007</v>
      </c>
      <c r="B377">
        <v>0</v>
      </c>
    </row>
    <row r="378" spans="1:2" x14ac:dyDescent="0.25">
      <c r="A378" t="s">
        <v>1008</v>
      </c>
      <c r="B378">
        <v>0</v>
      </c>
    </row>
    <row r="379" spans="1:2" x14ac:dyDescent="0.25">
      <c r="A379" t="s">
        <v>1009</v>
      </c>
      <c r="B379">
        <v>0</v>
      </c>
    </row>
    <row r="380" spans="1:2" x14ac:dyDescent="0.25">
      <c r="A380" t="s">
        <v>1010</v>
      </c>
      <c r="B380">
        <v>0</v>
      </c>
    </row>
    <row r="381" spans="1:2" x14ac:dyDescent="0.25">
      <c r="A381" t="s">
        <v>1011</v>
      </c>
      <c r="B381">
        <v>0</v>
      </c>
    </row>
    <row r="382" spans="1:2" x14ac:dyDescent="0.25">
      <c r="A382" t="s">
        <v>1012</v>
      </c>
      <c r="B382">
        <v>0</v>
      </c>
    </row>
    <row r="383" spans="1:2" x14ac:dyDescent="0.25">
      <c r="A383" t="s">
        <v>1013</v>
      </c>
      <c r="B383">
        <v>0</v>
      </c>
    </row>
    <row r="384" spans="1:2" x14ac:dyDescent="0.25">
      <c r="A384" t="s">
        <v>1014</v>
      </c>
      <c r="B384">
        <v>0</v>
      </c>
    </row>
    <row r="385" spans="1:2" x14ac:dyDescent="0.25">
      <c r="A385" t="s">
        <v>1015</v>
      </c>
      <c r="B385">
        <v>0</v>
      </c>
    </row>
    <row r="386" spans="1:2" x14ac:dyDescent="0.25">
      <c r="A386" t="s">
        <v>1016</v>
      </c>
      <c r="B386">
        <v>0</v>
      </c>
    </row>
    <row r="387" spans="1:2" x14ac:dyDescent="0.25">
      <c r="A387" t="s">
        <v>1017</v>
      </c>
      <c r="B387">
        <v>0</v>
      </c>
    </row>
    <row r="388" spans="1:2" x14ac:dyDescent="0.25">
      <c r="A388" t="s">
        <v>1018</v>
      </c>
      <c r="B388">
        <v>0</v>
      </c>
    </row>
    <row r="389" spans="1:2" x14ac:dyDescent="0.25">
      <c r="A389" t="s">
        <v>1019</v>
      </c>
      <c r="B389">
        <v>0</v>
      </c>
    </row>
    <row r="390" spans="1:2" x14ac:dyDescent="0.25">
      <c r="A390" t="s">
        <v>1020</v>
      </c>
      <c r="B390">
        <v>0</v>
      </c>
    </row>
    <row r="391" spans="1:2" x14ac:dyDescent="0.25">
      <c r="A391" t="s">
        <v>1021</v>
      </c>
      <c r="B391">
        <v>0</v>
      </c>
    </row>
    <row r="392" spans="1:2" x14ac:dyDescent="0.25">
      <c r="A392" t="s">
        <v>1022</v>
      </c>
      <c r="B392">
        <v>0</v>
      </c>
    </row>
    <row r="393" spans="1:2" x14ac:dyDescent="0.25">
      <c r="A393" t="s">
        <v>1023</v>
      </c>
      <c r="B393">
        <v>0</v>
      </c>
    </row>
    <row r="394" spans="1:2" x14ac:dyDescent="0.25">
      <c r="A394" t="s">
        <v>1024</v>
      </c>
      <c r="B394">
        <v>0</v>
      </c>
    </row>
    <row r="395" spans="1:2" x14ac:dyDescent="0.25">
      <c r="A395" t="s">
        <v>1025</v>
      </c>
      <c r="B395">
        <v>0</v>
      </c>
    </row>
    <row r="396" spans="1:2" x14ac:dyDescent="0.25">
      <c r="A396" t="s">
        <v>1026</v>
      </c>
      <c r="B396">
        <v>0</v>
      </c>
    </row>
    <row r="397" spans="1:2" x14ac:dyDescent="0.25">
      <c r="A397" t="s">
        <v>1027</v>
      </c>
      <c r="B397">
        <v>0</v>
      </c>
    </row>
    <row r="398" spans="1:2" x14ac:dyDescent="0.25">
      <c r="A398" t="s">
        <v>1028</v>
      </c>
      <c r="B398">
        <v>0</v>
      </c>
    </row>
    <row r="399" spans="1:2" x14ac:dyDescent="0.25">
      <c r="A399" t="s">
        <v>1029</v>
      </c>
      <c r="B399">
        <v>0</v>
      </c>
    </row>
    <row r="400" spans="1:2" x14ac:dyDescent="0.25">
      <c r="A400" t="s">
        <v>1030</v>
      </c>
      <c r="B400">
        <v>0</v>
      </c>
    </row>
    <row r="401" spans="1:2" x14ac:dyDescent="0.25">
      <c r="A401" t="s">
        <v>1031</v>
      </c>
      <c r="B401">
        <v>0</v>
      </c>
    </row>
    <row r="402" spans="1:2" x14ac:dyDescent="0.25">
      <c r="A402" t="s">
        <v>1032</v>
      </c>
      <c r="B402">
        <v>0</v>
      </c>
    </row>
    <row r="403" spans="1:2" x14ac:dyDescent="0.25">
      <c r="A403" t="s">
        <v>1033</v>
      </c>
      <c r="B403">
        <v>0</v>
      </c>
    </row>
    <row r="404" spans="1:2" x14ac:dyDescent="0.25">
      <c r="A404" t="s">
        <v>1034</v>
      </c>
      <c r="B404">
        <v>0</v>
      </c>
    </row>
    <row r="405" spans="1:2" x14ac:dyDescent="0.25">
      <c r="A405" t="s">
        <v>1035</v>
      </c>
      <c r="B405">
        <v>0</v>
      </c>
    </row>
    <row r="406" spans="1:2" x14ac:dyDescent="0.25">
      <c r="A406" t="s">
        <v>1036</v>
      </c>
      <c r="B406">
        <v>0</v>
      </c>
    </row>
    <row r="407" spans="1:2" x14ac:dyDescent="0.25">
      <c r="A407" t="s">
        <v>1037</v>
      </c>
      <c r="B407">
        <v>516867.6</v>
      </c>
    </row>
    <row r="408" spans="1:2" x14ac:dyDescent="0.25">
      <c r="A408" t="s">
        <v>1038</v>
      </c>
      <c r="B408">
        <v>0</v>
      </c>
    </row>
    <row r="409" spans="1:2" x14ac:dyDescent="0.25">
      <c r="A409" t="s">
        <v>1039</v>
      </c>
      <c r="B409">
        <v>0</v>
      </c>
    </row>
    <row r="410" spans="1:2" x14ac:dyDescent="0.25">
      <c r="A410" t="s">
        <v>1040</v>
      </c>
      <c r="B410">
        <v>0</v>
      </c>
    </row>
    <row r="411" spans="1:2" x14ac:dyDescent="0.25">
      <c r="A411" t="s">
        <v>1041</v>
      </c>
      <c r="B411">
        <v>0</v>
      </c>
    </row>
    <row r="412" spans="1:2" x14ac:dyDescent="0.25">
      <c r="A412" t="s">
        <v>1042</v>
      </c>
      <c r="B412">
        <v>0</v>
      </c>
    </row>
    <row r="413" spans="1:2" x14ac:dyDescent="0.25">
      <c r="A413" t="s">
        <v>1043</v>
      </c>
      <c r="B413">
        <v>0</v>
      </c>
    </row>
    <row r="414" spans="1:2" x14ac:dyDescent="0.25">
      <c r="A414" t="s">
        <v>1044</v>
      </c>
      <c r="B414">
        <v>0</v>
      </c>
    </row>
    <row r="415" spans="1:2" x14ac:dyDescent="0.25">
      <c r="A415" t="s">
        <v>1045</v>
      </c>
      <c r="B415">
        <v>0</v>
      </c>
    </row>
    <row r="416" spans="1:2" x14ac:dyDescent="0.25">
      <c r="A416" t="s">
        <v>1046</v>
      </c>
      <c r="B416">
        <v>0</v>
      </c>
    </row>
    <row r="417" spans="1:2" x14ac:dyDescent="0.25">
      <c r="A417" t="s">
        <v>1047</v>
      </c>
      <c r="B417">
        <v>0</v>
      </c>
    </row>
    <row r="418" spans="1:2" x14ac:dyDescent="0.25">
      <c r="A418" t="s">
        <v>1048</v>
      </c>
      <c r="B418">
        <v>0</v>
      </c>
    </row>
    <row r="419" spans="1:2" x14ac:dyDescent="0.25">
      <c r="A419" t="s">
        <v>1049</v>
      </c>
      <c r="B419">
        <v>0</v>
      </c>
    </row>
    <row r="420" spans="1:2" x14ac:dyDescent="0.25">
      <c r="A420" t="s">
        <v>1050</v>
      </c>
      <c r="B420">
        <v>0</v>
      </c>
    </row>
    <row r="421" spans="1:2" x14ac:dyDescent="0.25">
      <c r="A421" t="s">
        <v>1051</v>
      </c>
      <c r="B421">
        <v>925995.9</v>
      </c>
    </row>
    <row r="422" spans="1:2" x14ac:dyDescent="0.25">
      <c r="A422" t="s">
        <v>1052</v>
      </c>
      <c r="B422">
        <v>0</v>
      </c>
    </row>
    <row r="423" spans="1:2" x14ac:dyDescent="0.25">
      <c r="A423" t="s">
        <v>1053</v>
      </c>
      <c r="B423">
        <v>0</v>
      </c>
    </row>
    <row r="424" spans="1:2" x14ac:dyDescent="0.25">
      <c r="A424" t="s">
        <v>1054</v>
      </c>
      <c r="B424">
        <v>132508.5</v>
      </c>
    </row>
    <row r="425" spans="1:2" x14ac:dyDescent="0.25">
      <c r="A425" t="s">
        <v>1055</v>
      </c>
      <c r="B425">
        <v>1532727.6</v>
      </c>
    </row>
    <row r="426" spans="1:2" x14ac:dyDescent="0.25">
      <c r="A426" t="s">
        <v>1056</v>
      </c>
      <c r="B426">
        <v>0</v>
      </c>
    </row>
    <row r="427" spans="1:2" x14ac:dyDescent="0.25">
      <c r="A427" t="s">
        <v>1057</v>
      </c>
      <c r="B427">
        <v>0</v>
      </c>
    </row>
    <row r="428" spans="1:2" x14ac:dyDescent="0.25">
      <c r="A428" t="s">
        <v>1058</v>
      </c>
      <c r="B428">
        <v>0</v>
      </c>
    </row>
    <row r="429" spans="1:2" x14ac:dyDescent="0.25">
      <c r="A429" t="s">
        <v>1059</v>
      </c>
      <c r="B429">
        <v>701568</v>
      </c>
    </row>
    <row r="430" spans="1:2" x14ac:dyDescent="0.25">
      <c r="A430" t="s">
        <v>1060</v>
      </c>
      <c r="B430">
        <v>0</v>
      </c>
    </row>
    <row r="431" spans="1:2" x14ac:dyDescent="0.25">
      <c r="A431" t="s">
        <v>1061</v>
      </c>
      <c r="B431">
        <v>0</v>
      </c>
    </row>
    <row r="432" spans="1:2" x14ac:dyDescent="0.25">
      <c r="A432" t="s">
        <v>1062</v>
      </c>
      <c r="B432">
        <v>701568</v>
      </c>
    </row>
    <row r="433" spans="1:2" x14ac:dyDescent="0.25">
      <c r="A433" t="s">
        <v>1063</v>
      </c>
      <c r="B433">
        <v>0</v>
      </c>
    </row>
    <row r="434" spans="1:2" x14ac:dyDescent="0.25">
      <c r="A434" t="s">
        <v>1064</v>
      </c>
      <c r="B434">
        <v>0</v>
      </c>
    </row>
    <row r="435" spans="1:2" x14ac:dyDescent="0.25">
      <c r="A435" t="s">
        <v>1065</v>
      </c>
      <c r="B435">
        <v>0</v>
      </c>
    </row>
    <row r="436" spans="1:2" x14ac:dyDescent="0.25">
      <c r="A436" t="s">
        <v>1066</v>
      </c>
      <c r="B436">
        <v>0</v>
      </c>
    </row>
    <row r="437" spans="1:2" x14ac:dyDescent="0.25">
      <c r="A437" t="s">
        <v>1067</v>
      </c>
      <c r="B437">
        <v>0</v>
      </c>
    </row>
    <row r="438" spans="1:2" x14ac:dyDescent="0.25">
      <c r="A438" t="s">
        <v>1068</v>
      </c>
      <c r="B438">
        <v>0</v>
      </c>
    </row>
    <row r="439" spans="1:2" x14ac:dyDescent="0.25">
      <c r="A439" t="s">
        <v>1069</v>
      </c>
      <c r="B439">
        <v>0</v>
      </c>
    </row>
    <row r="440" spans="1:2" x14ac:dyDescent="0.25">
      <c r="A440" t="s">
        <v>1070</v>
      </c>
      <c r="B440">
        <v>0</v>
      </c>
    </row>
    <row r="441" spans="1:2" x14ac:dyDescent="0.25">
      <c r="A441" t="s">
        <v>1071</v>
      </c>
      <c r="B441">
        <v>0</v>
      </c>
    </row>
    <row r="442" spans="1:2" x14ac:dyDescent="0.25">
      <c r="A442" t="s">
        <v>110</v>
      </c>
      <c r="B442">
        <v>0</v>
      </c>
    </row>
    <row r="443" spans="1:2" x14ac:dyDescent="0.25">
      <c r="A443" t="s">
        <v>111</v>
      </c>
      <c r="B443">
        <v>0</v>
      </c>
    </row>
    <row r="444" spans="1:2" x14ac:dyDescent="0.25">
      <c r="A444" t="s">
        <v>112</v>
      </c>
      <c r="B444">
        <v>0</v>
      </c>
    </row>
    <row r="445" spans="1:2" x14ac:dyDescent="0.25">
      <c r="A445" t="s">
        <v>113</v>
      </c>
      <c r="B445">
        <v>0</v>
      </c>
    </row>
    <row r="446" spans="1:2" x14ac:dyDescent="0.25">
      <c r="A446" t="s">
        <v>114</v>
      </c>
      <c r="B446">
        <v>245925</v>
      </c>
    </row>
    <row r="447" spans="1:2" x14ac:dyDescent="0.25">
      <c r="A447" t="s">
        <v>115</v>
      </c>
      <c r="B447">
        <v>0</v>
      </c>
    </row>
    <row r="448" spans="1:2" x14ac:dyDescent="0.25">
      <c r="A448" t="s">
        <v>116</v>
      </c>
      <c r="B448">
        <v>196960.09</v>
      </c>
    </row>
    <row r="449" spans="1:2" x14ac:dyDescent="0.25">
      <c r="A449" t="s">
        <v>117</v>
      </c>
      <c r="B449">
        <v>0</v>
      </c>
    </row>
    <row r="450" spans="1:2" x14ac:dyDescent="0.25">
      <c r="A450" t="s">
        <v>118</v>
      </c>
      <c r="B450">
        <v>0</v>
      </c>
    </row>
    <row r="451" spans="1:2" x14ac:dyDescent="0.25">
      <c r="A451" t="s">
        <v>119</v>
      </c>
      <c r="B451">
        <v>0</v>
      </c>
    </row>
    <row r="452" spans="1:2" x14ac:dyDescent="0.25">
      <c r="A452" t="s">
        <v>120</v>
      </c>
      <c r="B452">
        <v>0</v>
      </c>
    </row>
    <row r="453" spans="1:2" x14ac:dyDescent="0.25">
      <c r="A453" t="s">
        <v>121</v>
      </c>
      <c r="B453">
        <v>0</v>
      </c>
    </row>
    <row r="454" spans="1:2" x14ac:dyDescent="0.25">
      <c r="A454" t="s">
        <v>122</v>
      </c>
      <c r="B454">
        <v>0</v>
      </c>
    </row>
    <row r="455" spans="1:2" x14ac:dyDescent="0.25">
      <c r="A455" t="s">
        <v>123</v>
      </c>
      <c r="B455">
        <v>0</v>
      </c>
    </row>
    <row r="456" spans="1:2" x14ac:dyDescent="0.25">
      <c r="A456" t="s">
        <v>124</v>
      </c>
      <c r="B456">
        <v>0</v>
      </c>
    </row>
    <row r="457" spans="1:2" x14ac:dyDescent="0.25">
      <c r="A457" t="s">
        <v>125</v>
      </c>
      <c r="B457">
        <v>0</v>
      </c>
    </row>
    <row r="458" spans="1:2" x14ac:dyDescent="0.25">
      <c r="A458" t="s">
        <v>126</v>
      </c>
      <c r="B458">
        <v>0</v>
      </c>
    </row>
    <row r="459" spans="1:2" x14ac:dyDescent="0.25">
      <c r="A459" t="s">
        <v>127</v>
      </c>
      <c r="B459">
        <v>0</v>
      </c>
    </row>
    <row r="460" spans="1:2" x14ac:dyDescent="0.25">
      <c r="A460" t="s">
        <v>128</v>
      </c>
      <c r="B460">
        <v>0</v>
      </c>
    </row>
    <row r="461" spans="1:2" x14ac:dyDescent="0.25">
      <c r="A461" t="s">
        <v>129</v>
      </c>
      <c r="B461">
        <v>0</v>
      </c>
    </row>
    <row r="462" spans="1:2" x14ac:dyDescent="0.25">
      <c r="A462" t="s">
        <v>130</v>
      </c>
      <c r="B462">
        <v>0</v>
      </c>
    </row>
    <row r="463" spans="1:2" x14ac:dyDescent="0.25">
      <c r="A463" t="s">
        <v>131</v>
      </c>
      <c r="B463">
        <v>0</v>
      </c>
    </row>
    <row r="464" spans="1:2" x14ac:dyDescent="0.25">
      <c r="A464" t="s">
        <v>132</v>
      </c>
      <c r="B464">
        <v>0</v>
      </c>
    </row>
    <row r="465" spans="1:2" x14ac:dyDescent="0.25">
      <c r="A465" t="s">
        <v>133</v>
      </c>
      <c r="B465">
        <v>0</v>
      </c>
    </row>
    <row r="466" spans="1:2" x14ac:dyDescent="0.25">
      <c r="A466" t="s">
        <v>134</v>
      </c>
      <c r="B466">
        <v>0</v>
      </c>
    </row>
    <row r="467" spans="1:2" x14ac:dyDescent="0.25">
      <c r="A467" t="s">
        <v>135</v>
      </c>
      <c r="B467">
        <v>0</v>
      </c>
    </row>
    <row r="468" spans="1:2" x14ac:dyDescent="0.25">
      <c r="A468" t="s">
        <v>136</v>
      </c>
      <c r="B468">
        <v>0</v>
      </c>
    </row>
    <row r="469" spans="1:2" x14ac:dyDescent="0.25">
      <c r="A469" t="s">
        <v>137</v>
      </c>
      <c r="B469">
        <v>0</v>
      </c>
    </row>
    <row r="470" spans="1:2" x14ac:dyDescent="0.25">
      <c r="A470" t="s">
        <v>138</v>
      </c>
      <c r="B470">
        <v>0</v>
      </c>
    </row>
    <row r="471" spans="1:2" x14ac:dyDescent="0.25">
      <c r="A471" t="s">
        <v>139</v>
      </c>
      <c r="B471">
        <v>0</v>
      </c>
    </row>
    <row r="472" spans="1:2" x14ac:dyDescent="0.25">
      <c r="A472" t="s">
        <v>140</v>
      </c>
      <c r="B472">
        <v>0</v>
      </c>
    </row>
    <row r="473" spans="1:2" x14ac:dyDescent="0.25">
      <c r="A473" t="s">
        <v>141</v>
      </c>
      <c r="B473">
        <v>0</v>
      </c>
    </row>
    <row r="474" spans="1:2" x14ac:dyDescent="0.25">
      <c r="A474" t="s">
        <v>142</v>
      </c>
      <c r="B474">
        <v>0</v>
      </c>
    </row>
    <row r="475" spans="1:2" x14ac:dyDescent="0.25">
      <c r="A475" t="s">
        <v>143</v>
      </c>
      <c r="B475">
        <v>0</v>
      </c>
    </row>
    <row r="476" spans="1:2" x14ac:dyDescent="0.25">
      <c r="A476" t="s">
        <v>144</v>
      </c>
      <c r="B476">
        <v>0</v>
      </c>
    </row>
    <row r="477" spans="1:2" x14ac:dyDescent="0.25">
      <c r="A477" t="s">
        <v>145</v>
      </c>
      <c r="B477">
        <v>0</v>
      </c>
    </row>
    <row r="478" spans="1:2" x14ac:dyDescent="0.25">
      <c r="A478" t="s">
        <v>146</v>
      </c>
      <c r="B478">
        <v>0</v>
      </c>
    </row>
    <row r="479" spans="1:2" x14ac:dyDescent="0.25">
      <c r="A479" t="s">
        <v>147</v>
      </c>
      <c r="B479">
        <v>0</v>
      </c>
    </row>
    <row r="480" spans="1:2" x14ac:dyDescent="0.25">
      <c r="A480" t="s">
        <v>148</v>
      </c>
      <c r="B480">
        <v>0</v>
      </c>
    </row>
    <row r="481" spans="1:2" x14ac:dyDescent="0.25">
      <c r="A481" t="s">
        <v>149</v>
      </c>
      <c r="B481">
        <v>0</v>
      </c>
    </row>
    <row r="482" spans="1:2" x14ac:dyDescent="0.25">
      <c r="A482" t="s">
        <v>150</v>
      </c>
      <c r="B482">
        <v>0</v>
      </c>
    </row>
    <row r="483" spans="1:2" x14ac:dyDescent="0.25">
      <c r="A483" t="s">
        <v>151</v>
      </c>
      <c r="B483">
        <v>0</v>
      </c>
    </row>
    <row r="484" spans="1:2" x14ac:dyDescent="0.25">
      <c r="A484" t="s">
        <v>152</v>
      </c>
      <c r="B484">
        <v>0</v>
      </c>
    </row>
    <row r="485" spans="1:2" x14ac:dyDescent="0.25">
      <c r="A485" t="s">
        <v>153</v>
      </c>
      <c r="B485">
        <v>0</v>
      </c>
    </row>
    <row r="486" spans="1:2" x14ac:dyDescent="0.25">
      <c r="A486" t="s">
        <v>154</v>
      </c>
      <c r="B486">
        <v>0</v>
      </c>
    </row>
    <row r="487" spans="1:2" x14ac:dyDescent="0.25">
      <c r="A487" t="s">
        <v>155</v>
      </c>
      <c r="B487">
        <v>0</v>
      </c>
    </row>
    <row r="488" spans="1:2" x14ac:dyDescent="0.25">
      <c r="A488" t="s">
        <v>156</v>
      </c>
      <c r="B488">
        <v>0</v>
      </c>
    </row>
    <row r="489" spans="1:2" x14ac:dyDescent="0.25">
      <c r="A489" t="s">
        <v>157</v>
      </c>
      <c r="B489">
        <v>0</v>
      </c>
    </row>
    <row r="490" spans="1:2" x14ac:dyDescent="0.25">
      <c r="A490" t="s">
        <v>158</v>
      </c>
      <c r="B490">
        <v>0</v>
      </c>
    </row>
    <row r="491" spans="1:2" x14ac:dyDescent="0.25">
      <c r="A491" t="s">
        <v>159</v>
      </c>
      <c r="B491">
        <v>707224</v>
      </c>
    </row>
    <row r="492" spans="1:2" x14ac:dyDescent="0.25">
      <c r="A492" t="s">
        <v>160</v>
      </c>
      <c r="B492">
        <v>671653.34</v>
      </c>
    </row>
    <row r="493" spans="1:2" x14ac:dyDescent="0.25">
      <c r="A493" t="s">
        <v>161</v>
      </c>
      <c r="B493">
        <v>0</v>
      </c>
    </row>
    <row r="494" spans="1:2" x14ac:dyDescent="0.25">
      <c r="A494" t="s">
        <v>162</v>
      </c>
      <c r="B494">
        <v>0</v>
      </c>
    </row>
    <row r="495" spans="1:2" x14ac:dyDescent="0.25">
      <c r="A495" t="s">
        <v>163</v>
      </c>
      <c r="B495">
        <v>0</v>
      </c>
    </row>
    <row r="496" spans="1:2" x14ac:dyDescent="0.25">
      <c r="A496" t="s">
        <v>164</v>
      </c>
      <c r="B496">
        <v>0</v>
      </c>
    </row>
    <row r="497" spans="1:2" x14ac:dyDescent="0.25">
      <c r="A497" t="s">
        <v>165</v>
      </c>
      <c r="B497">
        <v>0</v>
      </c>
    </row>
    <row r="498" spans="1:2" x14ac:dyDescent="0.25">
      <c r="A498" t="s">
        <v>166</v>
      </c>
      <c r="B498">
        <v>514080</v>
      </c>
    </row>
    <row r="499" spans="1:2" x14ac:dyDescent="0.25">
      <c r="A499" t="s">
        <v>167</v>
      </c>
      <c r="B499">
        <v>0</v>
      </c>
    </row>
    <row r="500" spans="1:2" x14ac:dyDescent="0.25">
      <c r="A500" t="s">
        <v>168</v>
      </c>
      <c r="B500">
        <v>0</v>
      </c>
    </row>
    <row r="501" spans="1:2" x14ac:dyDescent="0.25">
      <c r="A501" t="s">
        <v>169</v>
      </c>
      <c r="B501">
        <v>514080</v>
      </c>
    </row>
    <row r="502" spans="1:2" x14ac:dyDescent="0.25">
      <c r="A502" t="s">
        <v>170</v>
      </c>
      <c r="B502">
        <v>0</v>
      </c>
    </row>
    <row r="503" spans="1:2" x14ac:dyDescent="0.25">
      <c r="A503" t="s">
        <v>171</v>
      </c>
      <c r="B503">
        <v>0</v>
      </c>
    </row>
    <row r="504" spans="1:2" x14ac:dyDescent="0.25">
      <c r="A504" t="s">
        <v>172</v>
      </c>
      <c r="B504">
        <v>0</v>
      </c>
    </row>
    <row r="505" spans="1:2" x14ac:dyDescent="0.25">
      <c r="A505" t="s">
        <v>173</v>
      </c>
      <c r="B505">
        <v>0</v>
      </c>
    </row>
    <row r="506" spans="1:2" x14ac:dyDescent="0.25">
      <c r="A506" t="s">
        <v>174</v>
      </c>
      <c r="B506">
        <v>0</v>
      </c>
    </row>
    <row r="507" spans="1:2" x14ac:dyDescent="0.25">
      <c r="A507" t="s">
        <v>175</v>
      </c>
      <c r="B507">
        <v>0</v>
      </c>
    </row>
    <row r="508" spans="1:2" x14ac:dyDescent="0.25">
      <c r="A508" t="s">
        <v>176</v>
      </c>
      <c r="B508">
        <v>0</v>
      </c>
    </row>
    <row r="509" spans="1:2" x14ac:dyDescent="0.25">
      <c r="A509" t="s">
        <v>177</v>
      </c>
      <c r="B509">
        <v>0</v>
      </c>
    </row>
    <row r="510" spans="1:2" x14ac:dyDescent="0.25">
      <c r="A510" t="s">
        <v>178</v>
      </c>
      <c r="B510">
        <v>0</v>
      </c>
    </row>
    <row r="511" spans="1:2" x14ac:dyDescent="0.25">
      <c r="A511" t="s">
        <v>179</v>
      </c>
      <c r="B511">
        <v>0</v>
      </c>
    </row>
    <row r="512" spans="1:2" x14ac:dyDescent="0.25">
      <c r="A512" t="s">
        <v>180</v>
      </c>
      <c r="B512">
        <v>0</v>
      </c>
    </row>
    <row r="513" spans="1:2" x14ac:dyDescent="0.25">
      <c r="A513" t="s">
        <v>181</v>
      </c>
      <c r="B513">
        <v>0</v>
      </c>
    </row>
    <row r="514" spans="1:2" x14ac:dyDescent="0.25">
      <c r="A514" t="s">
        <v>182</v>
      </c>
      <c r="B514">
        <v>0</v>
      </c>
    </row>
    <row r="515" spans="1:2" x14ac:dyDescent="0.25">
      <c r="A515" t="s">
        <v>183</v>
      </c>
      <c r="B515">
        <v>584931</v>
      </c>
    </row>
    <row r="516" spans="1:2" x14ac:dyDescent="0.25">
      <c r="A516" t="s">
        <v>184</v>
      </c>
      <c r="B516">
        <v>0</v>
      </c>
    </row>
    <row r="517" spans="1:2" x14ac:dyDescent="0.25">
      <c r="A517" t="s">
        <v>185</v>
      </c>
      <c r="B517">
        <v>612584</v>
      </c>
    </row>
    <row r="518" spans="1:2" x14ac:dyDescent="0.25">
      <c r="A518" t="s">
        <v>186</v>
      </c>
      <c r="B518">
        <v>0</v>
      </c>
    </row>
    <row r="519" spans="1:2" x14ac:dyDescent="0.25">
      <c r="A519" t="s">
        <v>187</v>
      </c>
      <c r="B519">
        <v>455672</v>
      </c>
    </row>
    <row r="520" spans="1:2" x14ac:dyDescent="0.25">
      <c r="A520" t="s">
        <v>188</v>
      </c>
      <c r="B520">
        <v>455672</v>
      </c>
    </row>
    <row r="521" spans="1:2" x14ac:dyDescent="0.25">
      <c r="A521" t="s">
        <v>189</v>
      </c>
      <c r="B521">
        <v>0</v>
      </c>
    </row>
    <row r="522" spans="1:2" x14ac:dyDescent="0.25">
      <c r="A522" t="s">
        <v>190</v>
      </c>
      <c r="B522">
        <v>0</v>
      </c>
    </row>
    <row r="523" spans="1:2" x14ac:dyDescent="0.25">
      <c r="A523" t="s">
        <v>191</v>
      </c>
      <c r="B523">
        <v>0</v>
      </c>
    </row>
    <row r="524" spans="1:2" x14ac:dyDescent="0.25">
      <c r="A524" t="s">
        <v>192</v>
      </c>
      <c r="B524">
        <v>0</v>
      </c>
    </row>
    <row r="525" spans="1:2" x14ac:dyDescent="0.25">
      <c r="A525" t="s">
        <v>193</v>
      </c>
      <c r="B525">
        <v>0</v>
      </c>
    </row>
    <row r="526" spans="1:2" x14ac:dyDescent="0.25">
      <c r="A526" t="s">
        <v>194</v>
      </c>
      <c r="B526">
        <v>0</v>
      </c>
    </row>
    <row r="527" spans="1:2" x14ac:dyDescent="0.25">
      <c r="A527" t="s">
        <v>195</v>
      </c>
      <c r="B527">
        <v>0</v>
      </c>
    </row>
    <row r="528" spans="1:2" x14ac:dyDescent="0.25">
      <c r="A528" t="s">
        <v>196</v>
      </c>
      <c r="B528">
        <v>0</v>
      </c>
    </row>
    <row r="529" spans="1:2" x14ac:dyDescent="0.25">
      <c r="A529" t="s">
        <v>197</v>
      </c>
      <c r="B529">
        <v>0</v>
      </c>
    </row>
    <row r="530" spans="1:2" x14ac:dyDescent="0.25">
      <c r="A530" t="s">
        <v>198</v>
      </c>
      <c r="B530">
        <v>0</v>
      </c>
    </row>
    <row r="531" spans="1:2" x14ac:dyDescent="0.25">
      <c r="A531" t="s">
        <v>199</v>
      </c>
      <c r="B531">
        <v>0</v>
      </c>
    </row>
    <row r="532" spans="1:2" x14ac:dyDescent="0.25">
      <c r="A532" t="s">
        <v>200</v>
      </c>
      <c r="B532">
        <v>0</v>
      </c>
    </row>
    <row r="533" spans="1:2" x14ac:dyDescent="0.25">
      <c r="A533" t="s">
        <v>201</v>
      </c>
      <c r="B533">
        <v>0</v>
      </c>
    </row>
    <row r="534" spans="1:2" x14ac:dyDescent="0.25">
      <c r="A534" t="s">
        <v>202</v>
      </c>
      <c r="B534">
        <v>0</v>
      </c>
    </row>
    <row r="535" spans="1:2" x14ac:dyDescent="0.25">
      <c r="A535" t="s">
        <v>203</v>
      </c>
      <c r="B535">
        <v>0</v>
      </c>
    </row>
    <row r="536" spans="1:2" x14ac:dyDescent="0.25">
      <c r="A536" t="s">
        <v>204</v>
      </c>
      <c r="B536">
        <v>0</v>
      </c>
    </row>
    <row r="537" spans="1:2" x14ac:dyDescent="0.25">
      <c r="A537" t="s">
        <v>205</v>
      </c>
      <c r="B537">
        <v>0</v>
      </c>
    </row>
    <row r="538" spans="1:2" x14ac:dyDescent="0.25">
      <c r="A538" t="s">
        <v>206</v>
      </c>
      <c r="B538">
        <v>794416</v>
      </c>
    </row>
    <row r="539" spans="1:2" x14ac:dyDescent="0.25">
      <c r="A539" t="s">
        <v>207</v>
      </c>
      <c r="B539">
        <v>0</v>
      </c>
    </row>
    <row r="540" spans="1:2" x14ac:dyDescent="0.25">
      <c r="A540" t="s">
        <v>208</v>
      </c>
      <c r="B540">
        <v>794416</v>
      </c>
    </row>
    <row r="541" spans="1:2" x14ac:dyDescent="0.25">
      <c r="A541" t="s">
        <v>209</v>
      </c>
      <c r="B541">
        <v>0</v>
      </c>
    </row>
    <row r="542" spans="1:2" x14ac:dyDescent="0.25">
      <c r="A542" t="s">
        <v>210</v>
      </c>
      <c r="B542">
        <v>546448</v>
      </c>
    </row>
    <row r="543" spans="1:2" x14ac:dyDescent="0.25">
      <c r="A543" t="s">
        <v>211</v>
      </c>
      <c r="B543">
        <v>0</v>
      </c>
    </row>
    <row r="544" spans="1:2" x14ac:dyDescent="0.25">
      <c r="A544" t="s">
        <v>212</v>
      </c>
      <c r="B544">
        <v>546448</v>
      </c>
    </row>
    <row r="545" spans="1:2" x14ac:dyDescent="0.25">
      <c r="A545" t="s">
        <v>213</v>
      </c>
      <c r="B545">
        <v>0</v>
      </c>
    </row>
    <row r="546" spans="1:2" x14ac:dyDescent="0.25">
      <c r="A546" t="s">
        <v>214</v>
      </c>
      <c r="B546">
        <v>0</v>
      </c>
    </row>
    <row r="547" spans="1:2" x14ac:dyDescent="0.25">
      <c r="A547" t="s">
        <v>215</v>
      </c>
      <c r="B547">
        <v>0</v>
      </c>
    </row>
    <row r="548" spans="1:2" x14ac:dyDescent="0.25">
      <c r="A548" t="s">
        <v>216</v>
      </c>
      <c r="B548">
        <v>0</v>
      </c>
    </row>
    <row r="549" spans="1:2" x14ac:dyDescent="0.25">
      <c r="A549" t="s">
        <v>217</v>
      </c>
      <c r="B549">
        <v>0</v>
      </c>
    </row>
    <row r="550" spans="1:2" x14ac:dyDescent="0.25">
      <c r="A550" t="s">
        <v>218</v>
      </c>
      <c r="B550">
        <v>0</v>
      </c>
    </row>
    <row r="551" spans="1:2" x14ac:dyDescent="0.25">
      <c r="A551" t="s">
        <v>219</v>
      </c>
      <c r="B551">
        <v>0</v>
      </c>
    </row>
    <row r="552" spans="1:2" x14ac:dyDescent="0.25">
      <c r="A552" t="s">
        <v>220</v>
      </c>
      <c r="B552">
        <v>0</v>
      </c>
    </row>
    <row r="553" spans="1:2" x14ac:dyDescent="0.25">
      <c r="A553" t="s">
        <v>221</v>
      </c>
      <c r="B553">
        <v>0</v>
      </c>
    </row>
    <row r="554" spans="1:2" x14ac:dyDescent="0.25">
      <c r="A554" t="s">
        <v>222</v>
      </c>
      <c r="B554">
        <v>0</v>
      </c>
    </row>
    <row r="555" spans="1:2" x14ac:dyDescent="0.25">
      <c r="A555" t="s">
        <v>223</v>
      </c>
      <c r="B555">
        <v>0</v>
      </c>
    </row>
    <row r="556" spans="1:2" x14ac:dyDescent="0.25">
      <c r="A556" t="s">
        <v>224</v>
      </c>
      <c r="B556">
        <v>0</v>
      </c>
    </row>
    <row r="557" spans="1:2" x14ac:dyDescent="0.25">
      <c r="A557" t="s">
        <v>225</v>
      </c>
      <c r="B557">
        <v>0</v>
      </c>
    </row>
    <row r="558" spans="1:2" x14ac:dyDescent="0.25">
      <c r="A558" t="s">
        <v>226</v>
      </c>
      <c r="B558">
        <v>0</v>
      </c>
    </row>
    <row r="559" spans="1:2" x14ac:dyDescent="0.25">
      <c r="A559" t="s">
        <v>227</v>
      </c>
      <c r="B559">
        <v>0</v>
      </c>
    </row>
    <row r="560" spans="1:2" x14ac:dyDescent="0.25">
      <c r="A560" t="s">
        <v>228</v>
      </c>
      <c r="B560">
        <v>0</v>
      </c>
    </row>
    <row r="561" spans="1:2" x14ac:dyDescent="0.25">
      <c r="A561" t="s">
        <v>229</v>
      </c>
      <c r="B561">
        <v>0</v>
      </c>
    </row>
    <row r="562" spans="1:2" x14ac:dyDescent="0.25">
      <c r="A562" t="s">
        <v>230</v>
      </c>
      <c r="B562">
        <v>0</v>
      </c>
    </row>
    <row r="563" spans="1:2" x14ac:dyDescent="0.25">
      <c r="A563" t="s">
        <v>231</v>
      </c>
      <c r="B563">
        <v>0</v>
      </c>
    </row>
    <row r="564" spans="1:2" x14ac:dyDescent="0.25">
      <c r="A564" t="s">
        <v>232</v>
      </c>
      <c r="B564">
        <v>0</v>
      </c>
    </row>
    <row r="565" spans="1:2" x14ac:dyDescent="0.25">
      <c r="A565" t="s">
        <v>233</v>
      </c>
      <c r="B565">
        <v>0</v>
      </c>
    </row>
    <row r="566" spans="1:2" x14ac:dyDescent="0.25">
      <c r="A566" t="s">
        <v>234</v>
      </c>
      <c r="B566">
        <v>0</v>
      </c>
    </row>
    <row r="567" spans="1:2" x14ac:dyDescent="0.25">
      <c r="A567" t="s">
        <v>235</v>
      </c>
      <c r="B567">
        <v>0</v>
      </c>
    </row>
    <row r="568" spans="1:2" x14ac:dyDescent="0.25">
      <c r="A568" t="s">
        <v>236</v>
      </c>
      <c r="B568">
        <v>0</v>
      </c>
    </row>
    <row r="569" spans="1:2" x14ac:dyDescent="0.25">
      <c r="A569" t="s">
        <v>237</v>
      </c>
      <c r="B569">
        <v>0</v>
      </c>
    </row>
    <row r="570" spans="1:2" x14ac:dyDescent="0.25">
      <c r="A570" t="s">
        <v>238</v>
      </c>
      <c r="B570">
        <v>0</v>
      </c>
    </row>
    <row r="571" spans="1:2" x14ac:dyDescent="0.25">
      <c r="A571" t="s">
        <v>239</v>
      </c>
      <c r="B571">
        <v>0</v>
      </c>
    </row>
    <row r="572" spans="1:2" x14ac:dyDescent="0.25">
      <c r="A572" t="s">
        <v>240</v>
      </c>
      <c r="B572">
        <v>0</v>
      </c>
    </row>
    <row r="573" spans="1:2" x14ac:dyDescent="0.25">
      <c r="A573" t="s">
        <v>241</v>
      </c>
      <c r="B573">
        <v>0</v>
      </c>
    </row>
    <row r="574" spans="1:2" x14ac:dyDescent="0.25">
      <c r="A574" t="s">
        <v>242</v>
      </c>
      <c r="B574">
        <v>0</v>
      </c>
    </row>
    <row r="575" spans="1:2" x14ac:dyDescent="0.25">
      <c r="A575" t="s">
        <v>243</v>
      </c>
      <c r="B575">
        <v>601748</v>
      </c>
    </row>
    <row r="576" spans="1:2" x14ac:dyDescent="0.25">
      <c r="A576" t="s">
        <v>244</v>
      </c>
      <c r="B576">
        <v>0</v>
      </c>
    </row>
    <row r="577" spans="1:2" x14ac:dyDescent="0.25">
      <c r="A577" t="s">
        <v>245</v>
      </c>
      <c r="B577">
        <v>601748</v>
      </c>
    </row>
    <row r="578" spans="1:2" x14ac:dyDescent="0.25">
      <c r="A578" t="s">
        <v>246</v>
      </c>
      <c r="B578">
        <v>0</v>
      </c>
    </row>
    <row r="579" spans="1:2" x14ac:dyDescent="0.25">
      <c r="A579" t="s">
        <v>247</v>
      </c>
      <c r="B579">
        <v>0</v>
      </c>
    </row>
    <row r="580" spans="1:2" x14ac:dyDescent="0.25">
      <c r="A580" t="s">
        <v>248</v>
      </c>
      <c r="B580">
        <v>561456</v>
      </c>
    </row>
    <row r="581" spans="1:2" x14ac:dyDescent="0.25">
      <c r="A581" t="s">
        <v>249</v>
      </c>
      <c r="B581">
        <v>0</v>
      </c>
    </row>
    <row r="582" spans="1:2" x14ac:dyDescent="0.25">
      <c r="A582" t="s">
        <v>250</v>
      </c>
      <c r="B582">
        <v>463960</v>
      </c>
    </row>
    <row r="583" spans="1:2" x14ac:dyDescent="0.25">
      <c r="A583" t="s">
        <v>251</v>
      </c>
      <c r="B583">
        <v>0</v>
      </c>
    </row>
    <row r="584" spans="1:2" x14ac:dyDescent="0.25">
      <c r="A584" t="s">
        <v>252</v>
      </c>
      <c r="B584">
        <v>0</v>
      </c>
    </row>
    <row r="585" spans="1:2" x14ac:dyDescent="0.25">
      <c r="A585" t="s">
        <v>253</v>
      </c>
      <c r="B585">
        <v>0</v>
      </c>
    </row>
    <row r="586" spans="1:2" x14ac:dyDescent="0.25">
      <c r="A586" t="s">
        <v>254</v>
      </c>
      <c r="B586">
        <v>0</v>
      </c>
    </row>
    <row r="587" spans="1:2" x14ac:dyDescent="0.25">
      <c r="A587" t="s">
        <v>255</v>
      </c>
      <c r="B587">
        <v>0</v>
      </c>
    </row>
    <row r="588" spans="1:2" x14ac:dyDescent="0.25">
      <c r="A588" t="s">
        <v>256</v>
      </c>
      <c r="B588">
        <v>0</v>
      </c>
    </row>
    <row r="589" spans="1:2" x14ac:dyDescent="0.25">
      <c r="A589" t="s">
        <v>257</v>
      </c>
      <c r="B589">
        <v>0</v>
      </c>
    </row>
    <row r="590" spans="1:2" x14ac:dyDescent="0.25">
      <c r="A590" t="s">
        <v>258</v>
      </c>
      <c r="B590">
        <v>0</v>
      </c>
    </row>
    <row r="591" spans="1:2" x14ac:dyDescent="0.25">
      <c r="A591" t="s">
        <v>259</v>
      </c>
      <c r="B591">
        <v>0</v>
      </c>
    </row>
    <row r="592" spans="1:2" x14ac:dyDescent="0.25">
      <c r="A592" t="s">
        <v>260</v>
      </c>
      <c r="B592">
        <v>0</v>
      </c>
    </row>
    <row r="593" spans="1:2" x14ac:dyDescent="0.25">
      <c r="A593" t="s">
        <v>261</v>
      </c>
      <c r="B593">
        <v>98149.904999999999</v>
      </c>
    </row>
    <row r="594" spans="1:2" x14ac:dyDescent="0.25">
      <c r="A594" t="s">
        <v>262</v>
      </c>
      <c r="B594">
        <v>0</v>
      </c>
    </row>
    <row r="595" spans="1:2" x14ac:dyDescent="0.25">
      <c r="A595" t="s">
        <v>263</v>
      </c>
      <c r="B595">
        <v>0</v>
      </c>
    </row>
    <row r="596" spans="1:2" x14ac:dyDescent="0.25">
      <c r="A596" t="s">
        <v>264</v>
      </c>
      <c r="B596">
        <v>0</v>
      </c>
    </row>
    <row r="597" spans="1:2" x14ac:dyDescent="0.25">
      <c r="A597" t="s">
        <v>265</v>
      </c>
      <c r="B597">
        <v>0</v>
      </c>
    </row>
    <row r="598" spans="1:2" x14ac:dyDescent="0.25">
      <c r="A598" t="s">
        <v>266</v>
      </c>
      <c r="B598">
        <v>0</v>
      </c>
    </row>
    <row r="599" spans="1:2" x14ac:dyDescent="0.25">
      <c r="A599" t="s">
        <v>267</v>
      </c>
      <c r="B599">
        <v>0</v>
      </c>
    </row>
    <row r="600" spans="1:2" x14ac:dyDescent="0.25">
      <c r="A600" t="s">
        <v>268</v>
      </c>
      <c r="B600">
        <v>0</v>
      </c>
    </row>
    <row r="601" spans="1:2" x14ac:dyDescent="0.25">
      <c r="A601" t="s">
        <v>269</v>
      </c>
      <c r="B601">
        <v>0</v>
      </c>
    </row>
    <row r="602" spans="1:2" x14ac:dyDescent="0.25">
      <c r="A602" t="s">
        <v>270</v>
      </c>
      <c r="B602">
        <v>0</v>
      </c>
    </row>
    <row r="603" spans="1:2" x14ac:dyDescent="0.25">
      <c r="A603" t="s">
        <v>271</v>
      </c>
      <c r="B603">
        <v>0</v>
      </c>
    </row>
    <row r="604" spans="1:2" x14ac:dyDescent="0.25">
      <c r="A604" t="s">
        <v>272</v>
      </c>
      <c r="B604">
        <v>0</v>
      </c>
    </row>
    <row r="605" spans="1:2" x14ac:dyDescent="0.25">
      <c r="A605" t="s">
        <v>273</v>
      </c>
      <c r="B605">
        <v>0</v>
      </c>
    </row>
    <row r="606" spans="1:2" x14ac:dyDescent="0.25">
      <c r="A606" t="s">
        <v>274</v>
      </c>
      <c r="B606">
        <v>0</v>
      </c>
    </row>
    <row r="607" spans="1:2" x14ac:dyDescent="0.25">
      <c r="A607" t="s">
        <v>275</v>
      </c>
      <c r="B607">
        <v>0</v>
      </c>
    </row>
    <row r="608" spans="1:2" x14ac:dyDescent="0.25">
      <c r="A608" t="s">
        <v>276</v>
      </c>
      <c r="B608">
        <v>0</v>
      </c>
    </row>
    <row r="609" spans="1:2" x14ac:dyDescent="0.25">
      <c r="A609" t="s">
        <v>277</v>
      </c>
      <c r="B609">
        <v>0</v>
      </c>
    </row>
    <row r="610" spans="1:2" x14ac:dyDescent="0.25">
      <c r="A610" t="s">
        <v>278</v>
      </c>
      <c r="B610">
        <v>0</v>
      </c>
    </row>
    <row r="611" spans="1:2" x14ac:dyDescent="0.25">
      <c r="A611" t="s">
        <v>279</v>
      </c>
      <c r="B611">
        <v>0</v>
      </c>
    </row>
    <row r="612" spans="1:2" x14ac:dyDescent="0.25">
      <c r="A612" t="s">
        <v>280</v>
      </c>
      <c r="B612">
        <v>0</v>
      </c>
    </row>
    <row r="613" spans="1:2" x14ac:dyDescent="0.25">
      <c r="A613" t="s">
        <v>281</v>
      </c>
      <c r="B613">
        <v>0</v>
      </c>
    </row>
    <row r="614" spans="1:2" x14ac:dyDescent="0.25">
      <c r="A614" t="s">
        <v>282</v>
      </c>
      <c r="B614">
        <v>0</v>
      </c>
    </row>
    <row r="615" spans="1:2" x14ac:dyDescent="0.25">
      <c r="A615" t="s">
        <v>283</v>
      </c>
      <c r="B615">
        <v>0</v>
      </c>
    </row>
    <row r="616" spans="1:2" x14ac:dyDescent="0.25">
      <c r="A616" t="s">
        <v>284</v>
      </c>
      <c r="B616">
        <v>0</v>
      </c>
    </row>
    <row r="617" spans="1:2" x14ac:dyDescent="0.25">
      <c r="A617" t="s">
        <v>285</v>
      </c>
      <c r="B617">
        <v>0</v>
      </c>
    </row>
    <row r="618" spans="1:2" x14ac:dyDescent="0.25">
      <c r="A618" t="s">
        <v>286</v>
      </c>
      <c r="B618">
        <v>0</v>
      </c>
    </row>
    <row r="619" spans="1:2" x14ac:dyDescent="0.25">
      <c r="A619" t="s">
        <v>287</v>
      </c>
      <c r="B619">
        <v>0</v>
      </c>
    </row>
    <row r="620" spans="1:2" x14ac:dyDescent="0.25">
      <c r="A620" t="s">
        <v>288</v>
      </c>
      <c r="B620">
        <v>0</v>
      </c>
    </row>
    <row r="621" spans="1:2" x14ac:dyDescent="0.25">
      <c r="A621" t="s">
        <v>289</v>
      </c>
      <c r="B621">
        <v>0</v>
      </c>
    </row>
    <row r="622" spans="1:2" x14ac:dyDescent="0.25">
      <c r="A622" t="s">
        <v>290</v>
      </c>
      <c r="B622">
        <v>0</v>
      </c>
    </row>
    <row r="623" spans="1:2" x14ac:dyDescent="0.25">
      <c r="A623" t="s">
        <v>291</v>
      </c>
      <c r="B623">
        <v>0</v>
      </c>
    </row>
    <row r="624" spans="1:2" x14ac:dyDescent="0.25">
      <c r="A624" t="s">
        <v>292</v>
      </c>
      <c r="B624">
        <v>0</v>
      </c>
    </row>
    <row r="625" spans="1:2" x14ac:dyDescent="0.25">
      <c r="A625" t="s">
        <v>293</v>
      </c>
      <c r="B625">
        <v>26768.73</v>
      </c>
    </row>
    <row r="626" spans="1:2" x14ac:dyDescent="0.25">
      <c r="A626" t="s">
        <v>294</v>
      </c>
      <c r="B626">
        <v>0</v>
      </c>
    </row>
    <row r="627" spans="1:2" x14ac:dyDescent="0.25">
      <c r="A627" t="s">
        <v>295</v>
      </c>
      <c r="B627">
        <v>0</v>
      </c>
    </row>
    <row r="628" spans="1:2" x14ac:dyDescent="0.25">
      <c r="A628" t="s">
        <v>296</v>
      </c>
      <c r="B628">
        <v>0</v>
      </c>
    </row>
    <row r="629" spans="1:2" x14ac:dyDescent="0.25">
      <c r="A629" t="s">
        <v>297</v>
      </c>
      <c r="B629">
        <v>0</v>
      </c>
    </row>
    <row r="630" spans="1:2" x14ac:dyDescent="0.25">
      <c r="A630" t="s">
        <v>298</v>
      </c>
      <c r="B630">
        <v>0</v>
      </c>
    </row>
    <row r="631" spans="1:2" x14ac:dyDescent="0.25">
      <c r="A631" t="s">
        <v>299</v>
      </c>
      <c r="B631">
        <v>0</v>
      </c>
    </row>
    <row r="632" spans="1:2" x14ac:dyDescent="0.25">
      <c r="A632" t="s">
        <v>300</v>
      </c>
      <c r="B632">
        <v>0</v>
      </c>
    </row>
    <row r="633" spans="1:2" x14ac:dyDescent="0.25">
      <c r="A633" t="s">
        <v>301</v>
      </c>
      <c r="B633">
        <v>0</v>
      </c>
    </row>
    <row r="634" spans="1:2" x14ac:dyDescent="0.25">
      <c r="A634" t="s">
        <v>302</v>
      </c>
      <c r="B634">
        <v>0</v>
      </c>
    </row>
    <row r="635" spans="1:2" x14ac:dyDescent="0.25">
      <c r="A635" t="s">
        <v>303</v>
      </c>
      <c r="B635">
        <v>0</v>
      </c>
    </row>
    <row r="636" spans="1:2" x14ac:dyDescent="0.25">
      <c r="A636" t="s">
        <v>304</v>
      </c>
      <c r="B636">
        <v>0</v>
      </c>
    </row>
    <row r="637" spans="1:2" x14ac:dyDescent="0.25">
      <c r="A637" t="s">
        <v>305</v>
      </c>
      <c r="B637">
        <v>0</v>
      </c>
    </row>
    <row r="638" spans="1:2" x14ac:dyDescent="0.25">
      <c r="A638" t="s">
        <v>306</v>
      </c>
      <c r="B638">
        <v>0</v>
      </c>
    </row>
    <row r="639" spans="1:2" x14ac:dyDescent="0.25">
      <c r="A639" t="s">
        <v>307</v>
      </c>
      <c r="B639">
        <v>0</v>
      </c>
    </row>
    <row r="640" spans="1:2" x14ac:dyDescent="0.25">
      <c r="A640" t="s">
        <v>308</v>
      </c>
      <c r="B640">
        <v>0</v>
      </c>
    </row>
    <row r="641" spans="1:2" x14ac:dyDescent="0.25">
      <c r="A641" t="s">
        <v>309</v>
      </c>
      <c r="B641">
        <v>0</v>
      </c>
    </row>
    <row r="642" spans="1:2" x14ac:dyDescent="0.25">
      <c r="A642" t="s">
        <v>310</v>
      </c>
      <c r="B642">
        <v>0</v>
      </c>
    </row>
    <row r="643" spans="1:2" x14ac:dyDescent="0.25">
      <c r="A643" t="s">
        <v>311</v>
      </c>
      <c r="B643">
        <v>0</v>
      </c>
    </row>
    <row r="644" spans="1:2" x14ac:dyDescent="0.25">
      <c r="A644" t="s">
        <v>312</v>
      </c>
      <c r="B644">
        <v>0</v>
      </c>
    </row>
    <row r="645" spans="1:2" x14ac:dyDescent="0.25">
      <c r="A645" t="s">
        <v>313</v>
      </c>
      <c r="B645">
        <v>0</v>
      </c>
    </row>
    <row r="646" spans="1:2" x14ac:dyDescent="0.25">
      <c r="A646" t="s">
        <v>314</v>
      </c>
      <c r="B646">
        <v>0</v>
      </c>
    </row>
    <row r="647" spans="1:2" x14ac:dyDescent="0.25">
      <c r="A647" t="s">
        <v>315</v>
      </c>
      <c r="B647">
        <v>0</v>
      </c>
    </row>
    <row r="648" spans="1:2" x14ac:dyDescent="0.25">
      <c r="A648" t="s">
        <v>316</v>
      </c>
      <c r="B648">
        <v>0</v>
      </c>
    </row>
    <row r="649" spans="1:2" x14ac:dyDescent="0.25">
      <c r="A649" t="s">
        <v>317</v>
      </c>
      <c r="B649">
        <v>0</v>
      </c>
    </row>
    <row r="650" spans="1:2" x14ac:dyDescent="0.25">
      <c r="A650" t="s">
        <v>318</v>
      </c>
      <c r="B650">
        <v>0</v>
      </c>
    </row>
    <row r="651" spans="1:2" x14ac:dyDescent="0.25">
      <c r="A651" t="s">
        <v>319</v>
      </c>
      <c r="B651">
        <v>0</v>
      </c>
    </row>
    <row r="652" spans="1:2" x14ac:dyDescent="0.25">
      <c r="A652" t="s">
        <v>320</v>
      </c>
      <c r="B652">
        <v>0</v>
      </c>
    </row>
    <row r="653" spans="1:2" x14ac:dyDescent="0.25">
      <c r="A653" t="s">
        <v>321</v>
      </c>
      <c r="B653">
        <v>0</v>
      </c>
    </row>
    <row r="654" spans="1:2" x14ac:dyDescent="0.25">
      <c r="A654" t="s">
        <v>322</v>
      </c>
      <c r="B654">
        <v>0</v>
      </c>
    </row>
    <row r="655" spans="1:2" x14ac:dyDescent="0.25">
      <c r="A655" t="s">
        <v>323</v>
      </c>
      <c r="B655">
        <v>0</v>
      </c>
    </row>
    <row r="656" spans="1:2" x14ac:dyDescent="0.25">
      <c r="A656" t="s">
        <v>324</v>
      </c>
      <c r="B656">
        <v>0</v>
      </c>
    </row>
    <row r="657" spans="1:2" x14ac:dyDescent="0.25">
      <c r="A657" t="s">
        <v>325</v>
      </c>
      <c r="B657">
        <v>0</v>
      </c>
    </row>
    <row r="658" spans="1:2" x14ac:dyDescent="0.25">
      <c r="A658" t="s">
        <v>326</v>
      </c>
      <c r="B658">
        <v>0</v>
      </c>
    </row>
    <row r="659" spans="1:2" x14ac:dyDescent="0.25">
      <c r="A659" t="s">
        <v>327</v>
      </c>
      <c r="B659">
        <v>0</v>
      </c>
    </row>
    <row r="660" spans="1:2" x14ac:dyDescent="0.25">
      <c r="A660" t="s">
        <v>328</v>
      </c>
      <c r="B660">
        <v>0</v>
      </c>
    </row>
    <row r="661" spans="1:2" x14ac:dyDescent="0.25">
      <c r="A661" t="s">
        <v>329</v>
      </c>
      <c r="B661">
        <v>0</v>
      </c>
    </row>
    <row r="662" spans="1:2" x14ac:dyDescent="0.25">
      <c r="A662" t="s">
        <v>330</v>
      </c>
      <c r="B662">
        <v>0</v>
      </c>
    </row>
    <row r="663" spans="1:2" x14ac:dyDescent="0.25">
      <c r="A663" t="s">
        <v>331</v>
      </c>
      <c r="B663">
        <v>0</v>
      </c>
    </row>
    <row r="664" spans="1:2" x14ac:dyDescent="0.25">
      <c r="A664" t="s">
        <v>332</v>
      </c>
      <c r="B664">
        <v>0</v>
      </c>
    </row>
    <row r="665" spans="1:2" x14ac:dyDescent="0.25">
      <c r="A665" t="s">
        <v>333</v>
      </c>
      <c r="B665">
        <v>0</v>
      </c>
    </row>
    <row r="666" spans="1:2" x14ac:dyDescent="0.25">
      <c r="A666" t="s">
        <v>334</v>
      </c>
      <c r="B666">
        <v>0</v>
      </c>
    </row>
    <row r="667" spans="1:2" x14ac:dyDescent="0.25">
      <c r="A667" t="s">
        <v>335</v>
      </c>
      <c r="B667">
        <v>0</v>
      </c>
    </row>
    <row r="668" spans="1:2" x14ac:dyDescent="0.25">
      <c r="A668" t="s">
        <v>336</v>
      </c>
      <c r="B668">
        <v>0</v>
      </c>
    </row>
    <row r="669" spans="1:2" x14ac:dyDescent="0.25">
      <c r="A669" t="s">
        <v>337</v>
      </c>
      <c r="B669">
        <v>0</v>
      </c>
    </row>
    <row r="670" spans="1:2" x14ac:dyDescent="0.25">
      <c r="A670" t="s">
        <v>338</v>
      </c>
      <c r="B670">
        <v>0</v>
      </c>
    </row>
    <row r="671" spans="1:2" x14ac:dyDescent="0.25">
      <c r="A671" t="s">
        <v>339</v>
      </c>
      <c r="B671">
        <v>0</v>
      </c>
    </row>
    <row r="672" spans="1:2" x14ac:dyDescent="0.25">
      <c r="A672" t="s">
        <v>340</v>
      </c>
      <c r="B672">
        <v>124918.64</v>
      </c>
    </row>
    <row r="673" spans="1:2" x14ac:dyDescent="0.25">
      <c r="A673" t="s">
        <v>341</v>
      </c>
      <c r="B673">
        <v>0</v>
      </c>
    </row>
    <row r="674" spans="1:2" x14ac:dyDescent="0.25">
      <c r="A674" t="s">
        <v>342</v>
      </c>
      <c r="B674">
        <v>0</v>
      </c>
    </row>
    <row r="675" spans="1:2" x14ac:dyDescent="0.25">
      <c r="A675" t="s">
        <v>343</v>
      </c>
      <c r="B675">
        <v>147582.6</v>
      </c>
    </row>
    <row r="676" spans="1:2" x14ac:dyDescent="0.25">
      <c r="A676" t="s">
        <v>344</v>
      </c>
      <c r="B676">
        <v>0</v>
      </c>
    </row>
    <row r="677" spans="1:2" x14ac:dyDescent="0.25">
      <c r="A677" t="s">
        <v>345</v>
      </c>
      <c r="B677">
        <v>0</v>
      </c>
    </row>
    <row r="678" spans="1:2" x14ac:dyDescent="0.25">
      <c r="A678" t="s">
        <v>346</v>
      </c>
      <c r="B678">
        <v>0</v>
      </c>
    </row>
    <row r="679" spans="1:2" x14ac:dyDescent="0.25">
      <c r="A679" t="s">
        <v>347</v>
      </c>
      <c r="B679">
        <v>0</v>
      </c>
    </row>
    <row r="680" spans="1:2" x14ac:dyDescent="0.25">
      <c r="A680" t="s">
        <v>348</v>
      </c>
      <c r="B680">
        <v>0</v>
      </c>
    </row>
    <row r="681" spans="1:2" x14ac:dyDescent="0.25">
      <c r="A681" t="s">
        <v>349</v>
      </c>
      <c r="B681">
        <v>0</v>
      </c>
    </row>
    <row r="682" spans="1:2" x14ac:dyDescent="0.25">
      <c r="A682" t="s">
        <v>350</v>
      </c>
      <c r="B682">
        <v>0</v>
      </c>
    </row>
    <row r="683" spans="1:2" x14ac:dyDescent="0.25">
      <c r="A683" t="s">
        <v>351</v>
      </c>
      <c r="B683">
        <v>506632</v>
      </c>
    </row>
    <row r="684" spans="1:2" x14ac:dyDescent="0.25">
      <c r="A684" t="s">
        <v>352</v>
      </c>
      <c r="B684">
        <v>506632</v>
      </c>
    </row>
    <row r="685" spans="1:2" x14ac:dyDescent="0.25">
      <c r="A685" t="s">
        <v>353</v>
      </c>
      <c r="B685">
        <v>0</v>
      </c>
    </row>
    <row r="686" spans="1:2" x14ac:dyDescent="0.25">
      <c r="A686" t="s">
        <v>354</v>
      </c>
      <c r="B686">
        <v>0</v>
      </c>
    </row>
    <row r="687" spans="1:2" x14ac:dyDescent="0.25">
      <c r="A687" t="s">
        <v>355</v>
      </c>
      <c r="B687">
        <v>465248</v>
      </c>
    </row>
    <row r="688" spans="1:2" x14ac:dyDescent="0.25">
      <c r="A688" t="s">
        <v>356</v>
      </c>
      <c r="B688">
        <v>465248</v>
      </c>
    </row>
    <row r="689" spans="1:2" x14ac:dyDescent="0.25">
      <c r="A689" t="s">
        <v>357</v>
      </c>
      <c r="B689">
        <v>0</v>
      </c>
    </row>
    <row r="690" spans="1:2" x14ac:dyDescent="0.25">
      <c r="A690" t="s">
        <v>358</v>
      </c>
      <c r="B690">
        <v>0</v>
      </c>
    </row>
    <row r="691" spans="1:2" x14ac:dyDescent="0.25">
      <c r="A691" t="s">
        <v>359</v>
      </c>
      <c r="B691">
        <v>0</v>
      </c>
    </row>
    <row r="692" spans="1:2" x14ac:dyDescent="0.25">
      <c r="A692" t="s">
        <v>360</v>
      </c>
      <c r="B692">
        <v>0</v>
      </c>
    </row>
    <row r="693" spans="1:2" x14ac:dyDescent="0.25">
      <c r="A693" t="s">
        <v>361</v>
      </c>
      <c r="B693">
        <v>0</v>
      </c>
    </row>
    <row r="694" spans="1:2" x14ac:dyDescent="0.25">
      <c r="A694" t="s">
        <v>362</v>
      </c>
      <c r="B694">
        <v>47100</v>
      </c>
    </row>
    <row r="695" spans="1:2" x14ac:dyDescent="0.25">
      <c r="A695" t="s">
        <v>363</v>
      </c>
      <c r="B695">
        <v>0</v>
      </c>
    </row>
    <row r="696" spans="1:2" x14ac:dyDescent="0.25">
      <c r="A696" t="s">
        <v>364</v>
      </c>
      <c r="B696">
        <v>0</v>
      </c>
    </row>
    <row r="697" spans="1:2" x14ac:dyDescent="0.25">
      <c r="A697" t="s">
        <v>365</v>
      </c>
      <c r="B697">
        <v>187867.2</v>
      </c>
    </row>
    <row r="698" spans="1:2" x14ac:dyDescent="0.25">
      <c r="A698" t="s">
        <v>366</v>
      </c>
      <c r="B698">
        <v>0</v>
      </c>
    </row>
    <row r="699" spans="1:2" x14ac:dyDescent="0.25">
      <c r="A699" t="s">
        <v>367</v>
      </c>
      <c r="B699">
        <v>0</v>
      </c>
    </row>
    <row r="700" spans="1:2" x14ac:dyDescent="0.25">
      <c r="A700" t="s">
        <v>368</v>
      </c>
      <c r="B700">
        <v>0</v>
      </c>
    </row>
    <row r="701" spans="1:2" x14ac:dyDescent="0.25">
      <c r="A701" t="s">
        <v>369</v>
      </c>
      <c r="B701">
        <v>0</v>
      </c>
    </row>
    <row r="702" spans="1:2" x14ac:dyDescent="0.25">
      <c r="A702" t="s">
        <v>370</v>
      </c>
      <c r="B702">
        <v>0</v>
      </c>
    </row>
    <row r="703" spans="1:2" x14ac:dyDescent="0.25">
      <c r="A703" t="s">
        <v>371</v>
      </c>
      <c r="B703">
        <v>0</v>
      </c>
    </row>
    <row r="704" spans="1:2" x14ac:dyDescent="0.25">
      <c r="A704" t="s">
        <v>372</v>
      </c>
      <c r="B704">
        <v>0</v>
      </c>
    </row>
    <row r="705" spans="1:2" x14ac:dyDescent="0.25">
      <c r="A705" t="s">
        <v>373</v>
      </c>
      <c r="B705">
        <v>0</v>
      </c>
    </row>
    <row r="706" spans="1:2" x14ac:dyDescent="0.25">
      <c r="A706" t="s">
        <v>374</v>
      </c>
      <c r="B706">
        <v>0</v>
      </c>
    </row>
    <row r="707" spans="1:2" x14ac:dyDescent="0.25">
      <c r="A707" t="s">
        <v>375</v>
      </c>
      <c r="B707">
        <v>0</v>
      </c>
    </row>
    <row r="708" spans="1:2" x14ac:dyDescent="0.25">
      <c r="A708" t="s">
        <v>376</v>
      </c>
      <c r="B708">
        <v>0</v>
      </c>
    </row>
    <row r="709" spans="1:2" x14ac:dyDescent="0.25">
      <c r="A709" t="s">
        <v>377</v>
      </c>
      <c r="B709">
        <v>0</v>
      </c>
    </row>
    <row r="710" spans="1:2" x14ac:dyDescent="0.25">
      <c r="A710" t="s">
        <v>378</v>
      </c>
      <c r="B710">
        <v>0</v>
      </c>
    </row>
    <row r="711" spans="1:2" x14ac:dyDescent="0.25">
      <c r="A711" t="s">
        <v>379</v>
      </c>
      <c r="B711">
        <v>0</v>
      </c>
    </row>
    <row r="712" spans="1:2" x14ac:dyDescent="0.25">
      <c r="A712" t="s">
        <v>380</v>
      </c>
      <c r="B712">
        <v>0</v>
      </c>
    </row>
    <row r="713" spans="1:2" x14ac:dyDescent="0.25">
      <c r="A713" t="s">
        <v>381</v>
      </c>
      <c r="B713">
        <v>0</v>
      </c>
    </row>
    <row r="714" spans="1:2" x14ac:dyDescent="0.25">
      <c r="A714" t="s">
        <v>382</v>
      </c>
      <c r="B714">
        <v>0</v>
      </c>
    </row>
    <row r="715" spans="1:2" x14ac:dyDescent="0.25">
      <c r="A715" t="s">
        <v>383</v>
      </c>
      <c r="B715">
        <v>0</v>
      </c>
    </row>
    <row r="716" spans="1:2" x14ac:dyDescent="0.25">
      <c r="A716" t="s">
        <v>384</v>
      </c>
      <c r="B716">
        <v>0</v>
      </c>
    </row>
    <row r="717" spans="1:2" x14ac:dyDescent="0.25">
      <c r="A717" t="s">
        <v>385</v>
      </c>
      <c r="B717">
        <v>0</v>
      </c>
    </row>
    <row r="718" spans="1:2" x14ac:dyDescent="0.25">
      <c r="A718" t="s">
        <v>386</v>
      </c>
      <c r="B718">
        <v>0</v>
      </c>
    </row>
    <row r="719" spans="1:2" x14ac:dyDescent="0.25">
      <c r="A719" t="s">
        <v>387</v>
      </c>
      <c r="B719">
        <v>674520</v>
      </c>
    </row>
    <row r="720" spans="1:2" x14ac:dyDescent="0.25">
      <c r="A720" t="s">
        <v>388</v>
      </c>
      <c r="B720">
        <v>674520</v>
      </c>
    </row>
    <row r="721" spans="1:2" x14ac:dyDescent="0.25">
      <c r="A721" t="s">
        <v>389</v>
      </c>
      <c r="B721">
        <v>0</v>
      </c>
    </row>
    <row r="722" spans="1:2" x14ac:dyDescent="0.25">
      <c r="A722" t="s">
        <v>390</v>
      </c>
      <c r="B722">
        <v>648424</v>
      </c>
    </row>
    <row r="723" spans="1:2" x14ac:dyDescent="0.25">
      <c r="A723" t="s">
        <v>391</v>
      </c>
      <c r="B723">
        <v>0</v>
      </c>
    </row>
    <row r="724" spans="1:2" x14ac:dyDescent="0.25">
      <c r="A724" t="s">
        <v>392</v>
      </c>
      <c r="B724">
        <v>0</v>
      </c>
    </row>
    <row r="725" spans="1:2" x14ac:dyDescent="0.25">
      <c r="A725" t="s">
        <v>393</v>
      </c>
      <c r="B725">
        <v>648424</v>
      </c>
    </row>
    <row r="726" spans="1:2" x14ac:dyDescent="0.25">
      <c r="A726" t="s">
        <v>394</v>
      </c>
      <c r="B726">
        <v>0</v>
      </c>
    </row>
    <row r="727" spans="1:2" x14ac:dyDescent="0.25">
      <c r="A727" t="s">
        <v>395</v>
      </c>
      <c r="B727">
        <v>0</v>
      </c>
    </row>
    <row r="728" spans="1:2" x14ac:dyDescent="0.25">
      <c r="A728" t="s">
        <v>396</v>
      </c>
      <c r="B728">
        <v>0</v>
      </c>
    </row>
    <row r="729" spans="1:2" x14ac:dyDescent="0.25">
      <c r="A729" t="s">
        <v>397</v>
      </c>
      <c r="B729">
        <v>0</v>
      </c>
    </row>
    <row r="730" spans="1:2" x14ac:dyDescent="0.25">
      <c r="A730" t="s">
        <v>398</v>
      </c>
      <c r="B730">
        <v>0</v>
      </c>
    </row>
    <row r="731" spans="1:2" x14ac:dyDescent="0.25">
      <c r="A731" t="s">
        <v>399</v>
      </c>
      <c r="B731">
        <v>0</v>
      </c>
    </row>
    <row r="732" spans="1:2" x14ac:dyDescent="0.25">
      <c r="A732" t="s">
        <v>400</v>
      </c>
      <c r="B732">
        <v>0</v>
      </c>
    </row>
    <row r="733" spans="1:2" x14ac:dyDescent="0.25">
      <c r="A733" t="s">
        <v>401</v>
      </c>
      <c r="B733">
        <v>0</v>
      </c>
    </row>
    <row r="734" spans="1:2" x14ac:dyDescent="0.25">
      <c r="A734" t="s">
        <v>402</v>
      </c>
      <c r="B734">
        <v>0</v>
      </c>
    </row>
    <row r="735" spans="1:2" x14ac:dyDescent="0.25">
      <c r="A735" t="s">
        <v>403</v>
      </c>
      <c r="B735">
        <v>0</v>
      </c>
    </row>
    <row r="736" spans="1:2" x14ac:dyDescent="0.25">
      <c r="A736" t="s">
        <v>404</v>
      </c>
      <c r="B736">
        <v>0</v>
      </c>
    </row>
    <row r="737" spans="1:2" x14ac:dyDescent="0.25">
      <c r="A737" t="s">
        <v>405</v>
      </c>
      <c r="B737">
        <v>0</v>
      </c>
    </row>
    <row r="738" spans="1:2" x14ac:dyDescent="0.25">
      <c r="A738" t="s">
        <v>406</v>
      </c>
      <c r="B738">
        <v>0</v>
      </c>
    </row>
    <row r="739" spans="1:2" x14ac:dyDescent="0.25">
      <c r="A739" t="s">
        <v>407</v>
      </c>
      <c r="B739">
        <v>0</v>
      </c>
    </row>
    <row r="740" spans="1:2" x14ac:dyDescent="0.25">
      <c r="A740" t="s">
        <v>408</v>
      </c>
      <c r="B740">
        <v>0</v>
      </c>
    </row>
    <row r="741" spans="1:2" x14ac:dyDescent="0.25">
      <c r="A741" t="s">
        <v>409</v>
      </c>
      <c r="B741">
        <v>0</v>
      </c>
    </row>
    <row r="742" spans="1:2" x14ac:dyDescent="0.25">
      <c r="A742" t="s">
        <v>410</v>
      </c>
      <c r="B742">
        <v>0</v>
      </c>
    </row>
    <row r="743" spans="1:2" x14ac:dyDescent="0.25">
      <c r="A743" t="s">
        <v>411</v>
      </c>
      <c r="B743">
        <v>0</v>
      </c>
    </row>
    <row r="744" spans="1:2" x14ac:dyDescent="0.25">
      <c r="A744" t="s">
        <v>412</v>
      </c>
      <c r="B744">
        <v>0</v>
      </c>
    </row>
    <row r="745" spans="1:2" x14ac:dyDescent="0.25">
      <c r="A745" t="s">
        <v>413</v>
      </c>
      <c r="B745">
        <v>0</v>
      </c>
    </row>
    <row r="746" spans="1:2" x14ac:dyDescent="0.25">
      <c r="A746" t="s">
        <v>414</v>
      </c>
      <c r="B746">
        <v>0</v>
      </c>
    </row>
    <row r="747" spans="1:2" x14ac:dyDescent="0.25">
      <c r="A747" t="s">
        <v>415</v>
      </c>
      <c r="B747">
        <v>0</v>
      </c>
    </row>
    <row r="748" spans="1:2" x14ac:dyDescent="0.25">
      <c r="A748" t="s">
        <v>416</v>
      </c>
      <c r="B748">
        <v>0</v>
      </c>
    </row>
    <row r="749" spans="1:2" x14ac:dyDescent="0.25">
      <c r="A749" t="s">
        <v>417</v>
      </c>
      <c r="B749">
        <v>0</v>
      </c>
    </row>
    <row r="750" spans="1:2" x14ac:dyDescent="0.25">
      <c r="A750" t="s">
        <v>418</v>
      </c>
      <c r="B750">
        <v>0</v>
      </c>
    </row>
    <row r="751" spans="1:2" x14ac:dyDescent="0.25">
      <c r="A751" t="s">
        <v>419</v>
      </c>
      <c r="B751">
        <v>0</v>
      </c>
    </row>
    <row r="752" spans="1:2" x14ac:dyDescent="0.25">
      <c r="A752" t="s">
        <v>420</v>
      </c>
      <c r="B752">
        <v>0</v>
      </c>
    </row>
    <row r="753" spans="1:2" x14ac:dyDescent="0.25">
      <c r="A753" t="s">
        <v>421</v>
      </c>
      <c r="B753">
        <v>0</v>
      </c>
    </row>
    <row r="754" spans="1:2" x14ac:dyDescent="0.25">
      <c r="A754" t="s">
        <v>422</v>
      </c>
      <c r="B754">
        <v>0</v>
      </c>
    </row>
    <row r="755" spans="1:2" x14ac:dyDescent="0.25">
      <c r="A755" t="s">
        <v>423</v>
      </c>
      <c r="B755">
        <v>0</v>
      </c>
    </row>
    <row r="756" spans="1:2" x14ac:dyDescent="0.25">
      <c r="A756" t="s">
        <v>424</v>
      </c>
      <c r="B756">
        <v>0</v>
      </c>
    </row>
    <row r="757" spans="1:2" x14ac:dyDescent="0.25">
      <c r="A757" t="s">
        <v>425</v>
      </c>
      <c r="B757">
        <v>0</v>
      </c>
    </row>
    <row r="758" spans="1:2" x14ac:dyDescent="0.25">
      <c r="A758" t="s">
        <v>426</v>
      </c>
      <c r="B758">
        <v>0</v>
      </c>
    </row>
    <row r="759" spans="1:2" x14ac:dyDescent="0.25">
      <c r="A759" t="s">
        <v>427</v>
      </c>
      <c r="B759">
        <v>0</v>
      </c>
    </row>
    <row r="760" spans="1:2" x14ac:dyDescent="0.25">
      <c r="A760" t="s">
        <v>428</v>
      </c>
      <c r="B760">
        <v>0</v>
      </c>
    </row>
    <row r="761" spans="1:2" x14ac:dyDescent="0.25">
      <c r="A761" t="s">
        <v>429</v>
      </c>
      <c r="B761">
        <v>0</v>
      </c>
    </row>
    <row r="762" spans="1:2" x14ac:dyDescent="0.25">
      <c r="A762" t="s">
        <v>430</v>
      </c>
      <c r="B762">
        <v>0</v>
      </c>
    </row>
    <row r="763" spans="1:2" x14ac:dyDescent="0.25">
      <c r="A763" t="s">
        <v>431</v>
      </c>
      <c r="B763">
        <v>0</v>
      </c>
    </row>
    <row r="764" spans="1:2" x14ac:dyDescent="0.25">
      <c r="A764" t="s">
        <v>432</v>
      </c>
      <c r="B764">
        <v>0</v>
      </c>
    </row>
    <row r="765" spans="1:2" x14ac:dyDescent="0.25">
      <c r="A765" t="s">
        <v>433</v>
      </c>
      <c r="B765">
        <v>0</v>
      </c>
    </row>
    <row r="766" spans="1:2" x14ac:dyDescent="0.25">
      <c r="A766" t="s">
        <v>434</v>
      </c>
      <c r="B766">
        <v>0</v>
      </c>
    </row>
    <row r="767" spans="1:2" x14ac:dyDescent="0.25">
      <c r="A767" t="s">
        <v>435</v>
      </c>
      <c r="B767">
        <v>0</v>
      </c>
    </row>
    <row r="768" spans="1:2" x14ac:dyDescent="0.25">
      <c r="A768" t="s">
        <v>436</v>
      </c>
      <c r="B768">
        <v>0</v>
      </c>
    </row>
    <row r="769" spans="1:2" x14ac:dyDescent="0.25">
      <c r="A769" t="s">
        <v>437</v>
      </c>
      <c r="B769">
        <v>124918.64</v>
      </c>
    </row>
    <row r="770" spans="1:2" x14ac:dyDescent="0.25">
      <c r="A770" t="s">
        <v>438</v>
      </c>
      <c r="B770">
        <v>0</v>
      </c>
    </row>
    <row r="771" spans="1:2" x14ac:dyDescent="0.25">
      <c r="A771" t="s">
        <v>439</v>
      </c>
      <c r="B771">
        <v>147582.6</v>
      </c>
    </row>
    <row r="772" spans="1:2" x14ac:dyDescent="0.25">
      <c r="A772" t="s">
        <v>440</v>
      </c>
      <c r="B772">
        <v>0</v>
      </c>
    </row>
    <row r="773" spans="1:2" x14ac:dyDescent="0.25">
      <c r="A773" t="s">
        <v>441</v>
      </c>
      <c r="B773">
        <v>0</v>
      </c>
    </row>
    <row r="774" spans="1:2" x14ac:dyDescent="0.25">
      <c r="A774" t="s">
        <v>442</v>
      </c>
      <c r="B774">
        <v>0</v>
      </c>
    </row>
    <row r="775" spans="1:2" x14ac:dyDescent="0.25">
      <c r="A775" t="s">
        <v>443</v>
      </c>
      <c r="B775">
        <v>0</v>
      </c>
    </row>
    <row r="776" spans="1:2" x14ac:dyDescent="0.25">
      <c r="A776" t="s">
        <v>444</v>
      </c>
      <c r="B776">
        <v>0</v>
      </c>
    </row>
    <row r="777" spans="1:2" x14ac:dyDescent="0.25">
      <c r="A777" t="s">
        <v>445</v>
      </c>
      <c r="B777">
        <v>0</v>
      </c>
    </row>
    <row r="778" spans="1:2" x14ac:dyDescent="0.25">
      <c r="A778" t="s">
        <v>446</v>
      </c>
      <c r="B778">
        <v>0</v>
      </c>
    </row>
    <row r="779" spans="1:2" x14ac:dyDescent="0.25">
      <c r="A779" t="s">
        <v>447</v>
      </c>
      <c r="B779">
        <v>0</v>
      </c>
    </row>
    <row r="780" spans="1:2" x14ac:dyDescent="0.25">
      <c r="A780" t="s">
        <v>448</v>
      </c>
      <c r="B780">
        <v>0</v>
      </c>
    </row>
    <row r="781" spans="1:2" x14ac:dyDescent="0.25">
      <c r="A781" t="s">
        <v>449</v>
      </c>
      <c r="B781">
        <v>35570.660000000003</v>
      </c>
    </row>
    <row r="782" spans="1:2" x14ac:dyDescent="0.25">
      <c r="A782" t="s">
        <v>450</v>
      </c>
      <c r="B782">
        <v>0</v>
      </c>
    </row>
    <row r="783" spans="1:2" x14ac:dyDescent="0.25">
      <c r="A783" t="s">
        <v>451</v>
      </c>
      <c r="B783">
        <v>0</v>
      </c>
    </row>
    <row r="784" spans="1:2" x14ac:dyDescent="0.25">
      <c r="A784" t="s">
        <v>452</v>
      </c>
      <c r="B784">
        <v>0</v>
      </c>
    </row>
    <row r="785" spans="1:2" x14ac:dyDescent="0.25">
      <c r="A785" t="s">
        <v>453</v>
      </c>
      <c r="B785">
        <v>0</v>
      </c>
    </row>
    <row r="786" spans="1:2" x14ac:dyDescent="0.25">
      <c r="A786" t="s">
        <v>454</v>
      </c>
      <c r="B786">
        <v>0</v>
      </c>
    </row>
    <row r="787" spans="1:2" x14ac:dyDescent="0.25">
      <c r="A787" t="s">
        <v>455</v>
      </c>
      <c r="B787">
        <v>0</v>
      </c>
    </row>
    <row r="788" spans="1:2" x14ac:dyDescent="0.25">
      <c r="A788" t="s">
        <v>456</v>
      </c>
      <c r="B788">
        <v>0</v>
      </c>
    </row>
    <row r="789" spans="1:2" x14ac:dyDescent="0.25">
      <c r="A789" t="s">
        <v>457</v>
      </c>
      <c r="B789">
        <v>0</v>
      </c>
    </row>
    <row r="790" spans="1:2" x14ac:dyDescent="0.25">
      <c r="A790" t="s">
        <v>458</v>
      </c>
      <c r="B790">
        <v>582400</v>
      </c>
    </row>
    <row r="791" spans="1:2" x14ac:dyDescent="0.25">
      <c r="A791" t="s">
        <v>459</v>
      </c>
      <c r="B791">
        <v>0</v>
      </c>
    </row>
    <row r="792" spans="1:2" x14ac:dyDescent="0.25">
      <c r="A792" t="s">
        <v>460</v>
      </c>
      <c r="B792">
        <v>582400</v>
      </c>
    </row>
    <row r="793" spans="1:2" x14ac:dyDescent="0.25">
      <c r="A793" t="s">
        <v>461</v>
      </c>
      <c r="B793">
        <v>0</v>
      </c>
    </row>
    <row r="794" spans="1:2" x14ac:dyDescent="0.25">
      <c r="A794" t="s">
        <v>462</v>
      </c>
      <c r="B794">
        <v>566552</v>
      </c>
    </row>
    <row r="795" spans="1:2" x14ac:dyDescent="0.25">
      <c r="A795" t="s">
        <v>463</v>
      </c>
      <c r="B795">
        <v>0</v>
      </c>
    </row>
    <row r="796" spans="1:2" x14ac:dyDescent="0.25">
      <c r="A796" t="s">
        <v>464</v>
      </c>
      <c r="B796">
        <v>566552</v>
      </c>
    </row>
    <row r="797" spans="1:2" x14ac:dyDescent="0.25">
      <c r="A797" t="s">
        <v>465</v>
      </c>
      <c r="B797">
        <v>0</v>
      </c>
    </row>
    <row r="798" spans="1:2" x14ac:dyDescent="0.25">
      <c r="A798" t="s">
        <v>466</v>
      </c>
      <c r="B798">
        <v>0</v>
      </c>
    </row>
    <row r="799" spans="1:2" x14ac:dyDescent="0.25">
      <c r="A799" t="s">
        <v>467</v>
      </c>
      <c r="B799">
        <v>0</v>
      </c>
    </row>
    <row r="800" spans="1:2" x14ac:dyDescent="0.25">
      <c r="A800" t="s">
        <v>468</v>
      </c>
      <c r="B800">
        <v>0</v>
      </c>
    </row>
    <row r="801" spans="1:2" x14ac:dyDescent="0.25">
      <c r="A801" t="s">
        <v>469</v>
      </c>
      <c r="B801">
        <v>0</v>
      </c>
    </row>
    <row r="802" spans="1:2" x14ac:dyDescent="0.25">
      <c r="A802" t="s">
        <v>470</v>
      </c>
      <c r="B802">
        <v>0</v>
      </c>
    </row>
    <row r="803" spans="1:2" x14ac:dyDescent="0.25">
      <c r="A803" t="s">
        <v>471</v>
      </c>
      <c r="B803">
        <v>0</v>
      </c>
    </row>
    <row r="804" spans="1:2" x14ac:dyDescent="0.25">
      <c r="A804" t="s">
        <v>472</v>
      </c>
      <c r="B804">
        <v>0</v>
      </c>
    </row>
    <row r="805" spans="1:2" x14ac:dyDescent="0.25">
      <c r="A805" t="s">
        <v>473</v>
      </c>
      <c r="B805">
        <v>0</v>
      </c>
    </row>
    <row r="806" spans="1:2" x14ac:dyDescent="0.25">
      <c r="A806" t="s">
        <v>474</v>
      </c>
      <c r="B806">
        <v>0</v>
      </c>
    </row>
    <row r="807" spans="1:2" x14ac:dyDescent="0.25">
      <c r="A807" t="s">
        <v>475</v>
      </c>
      <c r="B807">
        <v>0</v>
      </c>
    </row>
    <row r="808" spans="1:2" x14ac:dyDescent="0.25">
      <c r="A808" t="s">
        <v>476</v>
      </c>
      <c r="B808">
        <v>0</v>
      </c>
    </row>
    <row r="809" spans="1:2" x14ac:dyDescent="0.25">
      <c r="A809" t="s">
        <v>477</v>
      </c>
      <c r="B809">
        <v>0</v>
      </c>
    </row>
    <row r="810" spans="1:2" x14ac:dyDescent="0.25">
      <c r="A810" t="s">
        <v>478</v>
      </c>
      <c r="B810">
        <v>0</v>
      </c>
    </row>
    <row r="811" spans="1:2" x14ac:dyDescent="0.25">
      <c r="A811" t="s">
        <v>479</v>
      </c>
      <c r="B811">
        <v>0</v>
      </c>
    </row>
    <row r="812" spans="1:2" x14ac:dyDescent="0.25">
      <c r="A812" t="s">
        <v>480</v>
      </c>
      <c r="B812">
        <v>0</v>
      </c>
    </row>
    <row r="813" spans="1:2" x14ac:dyDescent="0.25">
      <c r="A813" t="s">
        <v>481</v>
      </c>
      <c r="B813">
        <v>0</v>
      </c>
    </row>
    <row r="814" spans="1:2" x14ac:dyDescent="0.25">
      <c r="A814" t="s">
        <v>482</v>
      </c>
      <c r="B814">
        <v>0</v>
      </c>
    </row>
    <row r="815" spans="1:2" x14ac:dyDescent="0.25">
      <c r="A815" t="s">
        <v>483</v>
      </c>
      <c r="B815">
        <v>1248516</v>
      </c>
    </row>
    <row r="816" spans="1:2" x14ac:dyDescent="0.25">
      <c r="A816" t="s">
        <v>484</v>
      </c>
      <c r="B816">
        <v>0</v>
      </c>
    </row>
    <row r="817" spans="1:2" x14ac:dyDescent="0.25">
      <c r="A817" t="s">
        <v>485</v>
      </c>
      <c r="B817">
        <v>1107748.8</v>
      </c>
    </row>
    <row r="818" spans="1:2" x14ac:dyDescent="0.25">
      <c r="A818" t="s">
        <v>486</v>
      </c>
      <c r="B818">
        <v>701568</v>
      </c>
    </row>
    <row r="819" spans="1:2" x14ac:dyDescent="0.25">
      <c r="A819" t="s">
        <v>487</v>
      </c>
      <c r="B819">
        <v>0</v>
      </c>
    </row>
    <row r="820" spans="1:2" x14ac:dyDescent="0.25">
      <c r="A820" t="s">
        <v>488</v>
      </c>
      <c r="B820">
        <v>701568</v>
      </c>
    </row>
    <row r="821" spans="1:2" x14ac:dyDescent="0.25">
      <c r="A821" t="s">
        <v>489</v>
      </c>
      <c r="B821">
        <v>0</v>
      </c>
    </row>
    <row r="822" spans="1:2" x14ac:dyDescent="0.25">
      <c r="A822" t="s">
        <v>490</v>
      </c>
      <c r="B822">
        <v>0</v>
      </c>
    </row>
    <row r="823" spans="1:2" x14ac:dyDescent="0.25">
      <c r="A823" t="s">
        <v>491</v>
      </c>
      <c r="B823">
        <v>0</v>
      </c>
    </row>
    <row r="824" spans="1:2" x14ac:dyDescent="0.25">
      <c r="A824" t="s">
        <v>492</v>
      </c>
      <c r="B824">
        <v>0</v>
      </c>
    </row>
    <row r="825" spans="1:2" x14ac:dyDescent="0.25">
      <c r="A825" t="s">
        <v>493</v>
      </c>
      <c r="B825">
        <v>0</v>
      </c>
    </row>
    <row r="826" spans="1:2" x14ac:dyDescent="0.25">
      <c r="A826" t="s">
        <v>1072</v>
      </c>
      <c r="B826">
        <v>0</v>
      </c>
    </row>
    <row r="827" spans="1:2" x14ac:dyDescent="0.25">
      <c r="A827" t="s">
        <v>1073</v>
      </c>
      <c r="B827">
        <v>0</v>
      </c>
    </row>
    <row r="828" spans="1:2" x14ac:dyDescent="0.25">
      <c r="A828" t="s">
        <v>1074</v>
      </c>
      <c r="B828">
        <v>0</v>
      </c>
    </row>
    <row r="829" spans="1:2" x14ac:dyDescent="0.25">
      <c r="A829" t="s">
        <v>1075</v>
      </c>
      <c r="B829">
        <v>0</v>
      </c>
    </row>
    <row r="830" spans="1:2" x14ac:dyDescent="0.25">
      <c r="A830" t="s">
        <v>1076</v>
      </c>
      <c r="B830">
        <v>0</v>
      </c>
    </row>
    <row r="831" spans="1:2" x14ac:dyDescent="0.25">
      <c r="A831" t="s">
        <v>1077</v>
      </c>
      <c r="B831">
        <v>0</v>
      </c>
    </row>
    <row r="832" spans="1:2" x14ac:dyDescent="0.25">
      <c r="A832" t="s">
        <v>1078</v>
      </c>
      <c r="B832">
        <v>0</v>
      </c>
    </row>
    <row r="833" spans="1:2" x14ac:dyDescent="0.25">
      <c r="A833" t="s">
        <v>1079</v>
      </c>
      <c r="B833">
        <v>0</v>
      </c>
    </row>
    <row r="834" spans="1:2" x14ac:dyDescent="0.25">
      <c r="A834" t="s">
        <v>1080</v>
      </c>
      <c r="B834">
        <v>0</v>
      </c>
    </row>
    <row r="835" spans="1:2" x14ac:dyDescent="0.25">
      <c r="A835" t="s">
        <v>1081</v>
      </c>
      <c r="B835">
        <v>0</v>
      </c>
    </row>
    <row r="836" spans="1:2" x14ac:dyDescent="0.25">
      <c r="A836" t="s">
        <v>1082</v>
      </c>
      <c r="B836">
        <v>0</v>
      </c>
    </row>
    <row r="837" spans="1:2" x14ac:dyDescent="0.25">
      <c r="A837" t="s">
        <v>1083</v>
      </c>
      <c r="B837">
        <v>0</v>
      </c>
    </row>
    <row r="838" spans="1:2" x14ac:dyDescent="0.25">
      <c r="A838" t="s">
        <v>1084</v>
      </c>
      <c r="B838">
        <v>0</v>
      </c>
    </row>
    <row r="839" spans="1:2" x14ac:dyDescent="0.25">
      <c r="A839" t="s">
        <v>1085</v>
      </c>
      <c r="B839">
        <v>0</v>
      </c>
    </row>
    <row r="840" spans="1:2" x14ac:dyDescent="0.25">
      <c r="A840" t="s">
        <v>494</v>
      </c>
      <c r="B840">
        <v>0</v>
      </c>
    </row>
    <row r="841" spans="1:2" x14ac:dyDescent="0.25">
      <c r="A841" t="s">
        <v>495</v>
      </c>
      <c r="B841">
        <v>0</v>
      </c>
    </row>
    <row r="842" spans="1:2" x14ac:dyDescent="0.25">
      <c r="A842" t="s">
        <v>1086</v>
      </c>
      <c r="B842">
        <v>0</v>
      </c>
    </row>
    <row r="843" spans="1:2" x14ac:dyDescent="0.25">
      <c r="A843" t="s">
        <v>1087</v>
      </c>
      <c r="B843">
        <v>0</v>
      </c>
    </row>
    <row r="844" spans="1:2" x14ac:dyDescent="0.25">
      <c r="A844" t="s">
        <v>1088</v>
      </c>
      <c r="B844">
        <v>120236</v>
      </c>
    </row>
    <row r="845" spans="1:2" x14ac:dyDescent="0.25">
      <c r="A845" t="s">
        <v>1089</v>
      </c>
      <c r="B845">
        <v>144283.20000000001</v>
      </c>
    </row>
    <row r="846" spans="1:2" x14ac:dyDescent="0.25">
      <c r="A846" t="s">
        <v>1090</v>
      </c>
      <c r="B846">
        <v>0</v>
      </c>
    </row>
    <row r="847" spans="1:2" x14ac:dyDescent="0.25">
      <c r="A847" t="s">
        <v>1091</v>
      </c>
      <c r="B847">
        <v>0</v>
      </c>
    </row>
    <row r="848" spans="1:2" x14ac:dyDescent="0.25">
      <c r="A848" t="s">
        <v>1092</v>
      </c>
      <c r="B848">
        <v>0</v>
      </c>
    </row>
    <row r="849" spans="1:2" x14ac:dyDescent="0.25">
      <c r="A849" t="s">
        <v>1093</v>
      </c>
      <c r="B849">
        <v>0</v>
      </c>
    </row>
    <row r="850" spans="1:2" x14ac:dyDescent="0.25">
      <c r="A850" t="s">
        <v>1094</v>
      </c>
      <c r="B850">
        <v>0</v>
      </c>
    </row>
    <row r="851" spans="1:2" x14ac:dyDescent="0.25">
      <c r="A851" t="s">
        <v>1095</v>
      </c>
      <c r="B851">
        <v>0</v>
      </c>
    </row>
    <row r="852" spans="1:2" x14ac:dyDescent="0.25">
      <c r="A852" t="s">
        <v>1096</v>
      </c>
      <c r="B852">
        <v>0</v>
      </c>
    </row>
    <row r="853" spans="1:2" x14ac:dyDescent="0.25">
      <c r="A853" t="s">
        <v>1097</v>
      </c>
      <c r="B853">
        <v>0</v>
      </c>
    </row>
    <row r="854" spans="1:2" x14ac:dyDescent="0.25">
      <c r="A854" t="s">
        <v>1098</v>
      </c>
      <c r="B854">
        <v>125689</v>
      </c>
    </row>
    <row r="855" spans="1:2" x14ac:dyDescent="0.25">
      <c r="A855" t="s">
        <v>1099</v>
      </c>
      <c r="B855">
        <v>150826.79999999999</v>
      </c>
    </row>
    <row r="856" spans="1:2" x14ac:dyDescent="0.25">
      <c r="A856" t="s">
        <v>1100</v>
      </c>
      <c r="B856">
        <v>0</v>
      </c>
    </row>
    <row r="857" spans="1:2" x14ac:dyDescent="0.25">
      <c r="A857" t="s">
        <v>1101</v>
      </c>
      <c r="B857">
        <v>0</v>
      </c>
    </row>
    <row r="858" spans="1:2" x14ac:dyDescent="0.25">
      <c r="A858" t="s">
        <v>496</v>
      </c>
      <c r="B858">
        <v>0</v>
      </c>
    </row>
    <row r="859" spans="1:2" x14ac:dyDescent="0.25">
      <c r="A859" t="s">
        <v>497</v>
      </c>
      <c r="B859">
        <v>0</v>
      </c>
    </row>
    <row r="860" spans="1:2" x14ac:dyDescent="0.25">
      <c r="A860" t="s">
        <v>1102</v>
      </c>
      <c r="B860">
        <v>0</v>
      </c>
    </row>
    <row r="861" spans="1:2" x14ac:dyDescent="0.25">
      <c r="A861" t="s">
        <v>1103</v>
      </c>
      <c r="B861">
        <v>0</v>
      </c>
    </row>
    <row r="862" spans="1:2" x14ac:dyDescent="0.25">
      <c r="A862" t="s">
        <v>1104</v>
      </c>
      <c r="B862">
        <v>0</v>
      </c>
    </row>
    <row r="863" spans="1:2" x14ac:dyDescent="0.25">
      <c r="A863" t="s">
        <v>1105</v>
      </c>
      <c r="B863">
        <v>0</v>
      </c>
    </row>
    <row r="864" spans="1:2" x14ac:dyDescent="0.25">
      <c r="A864" t="s">
        <v>1106</v>
      </c>
      <c r="B864">
        <v>0</v>
      </c>
    </row>
    <row r="865" spans="1:2" x14ac:dyDescent="0.25">
      <c r="A865" t="s">
        <v>1107</v>
      </c>
      <c r="B865">
        <v>0</v>
      </c>
    </row>
    <row r="866" spans="1:2" x14ac:dyDescent="0.25">
      <c r="A866" t="s">
        <v>1108</v>
      </c>
      <c r="B866">
        <v>0</v>
      </c>
    </row>
    <row r="867" spans="1:2" x14ac:dyDescent="0.25">
      <c r="A867" t="s">
        <v>1109</v>
      </c>
      <c r="B867">
        <v>0</v>
      </c>
    </row>
    <row r="868" spans="1:2" x14ac:dyDescent="0.25">
      <c r="A868" t="s">
        <v>1110</v>
      </c>
      <c r="B868">
        <v>0</v>
      </c>
    </row>
    <row r="869" spans="1:2" x14ac:dyDescent="0.25">
      <c r="A869" t="s">
        <v>1111</v>
      </c>
      <c r="B869">
        <v>0</v>
      </c>
    </row>
    <row r="870" spans="1:2" x14ac:dyDescent="0.25">
      <c r="A870" t="s">
        <v>1112</v>
      </c>
      <c r="B870">
        <v>0</v>
      </c>
    </row>
    <row r="871" spans="1:2" x14ac:dyDescent="0.25">
      <c r="A871" t="s">
        <v>1113</v>
      </c>
      <c r="B871">
        <v>0</v>
      </c>
    </row>
    <row r="872" spans="1:2" x14ac:dyDescent="0.25">
      <c r="A872" t="s">
        <v>1114</v>
      </c>
      <c r="B872">
        <v>0</v>
      </c>
    </row>
    <row r="873" spans="1:2" x14ac:dyDescent="0.25">
      <c r="A873" t="s">
        <v>1115</v>
      </c>
      <c r="B873">
        <v>0</v>
      </c>
    </row>
    <row r="874" spans="1:2" x14ac:dyDescent="0.25">
      <c r="A874" t="s">
        <v>1116</v>
      </c>
      <c r="B874">
        <v>0</v>
      </c>
    </row>
    <row r="875" spans="1:2" x14ac:dyDescent="0.25">
      <c r="A875" t="s">
        <v>1117</v>
      </c>
      <c r="B875">
        <v>0</v>
      </c>
    </row>
    <row r="876" spans="1:2" x14ac:dyDescent="0.25">
      <c r="A876" t="s">
        <v>498</v>
      </c>
      <c r="B876">
        <v>0</v>
      </c>
    </row>
    <row r="877" spans="1:2" x14ac:dyDescent="0.25">
      <c r="A877" t="s">
        <v>499</v>
      </c>
      <c r="B877">
        <v>0</v>
      </c>
    </row>
    <row r="878" spans="1:2" x14ac:dyDescent="0.25">
      <c r="A878" t="s">
        <v>1118</v>
      </c>
      <c r="B878">
        <v>0</v>
      </c>
    </row>
    <row r="879" spans="1:2" x14ac:dyDescent="0.25">
      <c r="A879" t="s">
        <v>1119</v>
      </c>
      <c r="B879">
        <v>0</v>
      </c>
    </row>
    <row r="880" spans="1:2" x14ac:dyDescent="0.25">
      <c r="A880" t="s">
        <v>1120</v>
      </c>
      <c r="B880">
        <v>0</v>
      </c>
    </row>
    <row r="881" spans="1:2" x14ac:dyDescent="0.25">
      <c r="A881" t="s">
        <v>1121</v>
      </c>
      <c r="B881">
        <v>0</v>
      </c>
    </row>
    <row r="882" spans="1:2" x14ac:dyDescent="0.25">
      <c r="A882" t="s">
        <v>1122</v>
      </c>
      <c r="B882">
        <v>0</v>
      </c>
    </row>
    <row r="883" spans="1:2" x14ac:dyDescent="0.25">
      <c r="A883" t="s">
        <v>1123</v>
      </c>
      <c r="B883">
        <v>0</v>
      </c>
    </row>
    <row r="884" spans="1:2" x14ac:dyDescent="0.25">
      <c r="A884" t="s">
        <v>1124</v>
      </c>
      <c r="B884">
        <v>0</v>
      </c>
    </row>
    <row r="885" spans="1:2" x14ac:dyDescent="0.25">
      <c r="A885" t="s">
        <v>1125</v>
      </c>
      <c r="B885">
        <v>0</v>
      </c>
    </row>
    <row r="886" spans="1:2" x14ac:dyDescent="0.25">
      <c r="A886" t="s">
        <v>1126</v>
      </c>
      <c r="B886">
        <v>0</v>
      </c>
    </row>
    <row r="887" spans="1:2" x14ac:dyDescent="0.25">
      <c r="A887" t="s">
        <v>1127</v>
      </c>
      <c r="B887">
        <v>0</v>
      </c>
    </row>
    <row r="888" spans="1:2" x14ac:dyDescent="0.25">
      <c r="A888" t="s">
        <v>1128</v>
      </c>
      <c r="B888">
        <v>0</v>
      </c>
    </row>
    <row r="889" spans="1:2" x14ac:dyDescent="0.25">
      <c r="A889" t="s">
        <v>1129</v>
      </c>
      <c r="B889">
        <v>0</v>
      </c>
    </row>
    <row r="890" spans="1:2" x14ac:dyDescent="0.25">
      <c r="A890" t="s">
        <v>1130</v>
      </c>
      <c r="B890">
        <v>0</v>
      </c>
    </row>
    <row r="891" spans="1:2" x14ac:dyDescent="0.25">
      <c r="A891" t="s">
        <v>1131</v>
      </c>
      <c r="B891">
        <v>0</v>
      </c>
    </row>
    <row r="892" spans="1:2" x14ac:dyDescent="0.25">
      <c r="A892" t="s">
        <v>1132</v>
      </c>
      <c r="B892">
        <v>0</v>
      </c>
    </row>
    <row r="893" spans="1:2" x14ac:dyDescent="0.25">
      <c r="A893" t="s">
        <v>1133</v>
      </c>
      <c r="B893">
        <v>0</v>
      </c>
    </row>
    <row r="894" spans="1:2" x14ac:dyDescent="0.25">
      <c r="A894" t="s">
        <v>500</v>
      </c>
      <c r="B894">
        <v>0</v>
      </c>
    </row>
    <row r="895" spans="1:2" x14ac:dyDescent="0.25">
      <c r="A895" t="s">
        <v>501</v>
      </c>
      <c r="B895">
        <v>0</v>
      </c>
    </row>
    <row r="896" spans="1:2" x14ac:dyDescent="0.25">
      <c r="A896" t="s">
        <v>1134</v>
      </c>
      <c r="B896">
        <v>0</v>
      </c>
    </row>
    <row r="897" spans="1:2" x14ac:dyDescent="0.25">
      <c r="A897" t="s">
        <v>1135</v>
      </c>
      <c r="B897">
        <v>0</v>
      </c>
    </row>
    <row r="898" spans="1:2" x14ac:dyDescent="0.25">
      <c r="A898" t="s">
        <v>1136</v>
      </c>
      <c r="B898">
        <v>0</v>
      </c>
    </row>
    <row r="899" spans="1:2" x14ac:dyDescent="0.25">
      <c r="A899" t="s">
        <v>1137</v>
      </c>
      <c r="B899">
        <v>0</v>
      </c>
    </row>
    <row r="900" spans="1:2" x14ac:dyDescent="0.25">
      <c r="A900" t="s">
        <v>1138</v>
      </c>
      <c r="B900">
        <v>0</v>
      </c>
    </row>
    <row r="901" spans="1:2" x14ac:dyDescent="0.25">
      <c r="A901" t="s">
        <v>1139</v>
      </c>
      <c r="B901">
        <v>0</v>
      </c>
    </row>
    <row r="902" spans="1:2" x14ac:dyDescent="0.25">
      <c r="A902" t="s">
        <v>1140</v>
      </c>
      <c r="B902">
        <v>0</v>
      </c>
    </row>
    <row r="903" spans="1:2" x14ac:dyDescent="0.25">
      <c r="A903" t="s">
        <v>1141</v>
      </c>
      <c r="B903">
        <v>0</v>
      </c>
    </row>
    <row r="904" spans="1:2" x14ac:dyDescent="0.25">
      <c r="A904" t="s">
        <v>1142</v>
      </c>
      <c r="B904">
        <v>0</v>
      </c>
    </row>
    <row r="905" spans="1:2" x14ac:dyDescent="0.25">
      <c r="A905" t="s">
        <v>1143</v>
      </c>
      <c r="B905">
        <v>0</v>
      </c>
    </row>
    <row r="906" spans="1:2" x14ac:dyDescent="0.25">
      <c r="A906" t="s">
        <v>1144</v>
      </c>
      <c r="B906">
        <v>0</v>
      </c>
    </row>
    <row r="907" spans="1:2" x14ac:dyDescent="0.25">
      <c r="A907" t="s">
        <v>1145</v>
      </c>
      <c r="B907">
        <v>0</v>
      </c>
    </row>
    <row r="908" spans="1:2" x14ac:dyDescent="0.25">
      <c r="A908" t="s">
        <v>1146</v>
      </c>
      <c r="B908">
        <v>0</v>
      </c>
    </row>
    <row r="909" spans="1:2" x14ac:dyDescent="0.25">
      <c r="A909" t="s">
        <v>1147</v>
      </c>
      <c r="B909">
        <v>0</v>
      </c>
    </row>
    <row r="910" spans="1:2" x14ac:dyDescent="0.25">
      <c r="A910" t="s">
        <v>1148</v>
      </c>
      <c r="B910">
        <v>0</v>
      </c>
    </row>
    <row r="911" spans="1:2" x14ac:dyDescent="0.25">
      <c r="A911" t="s">
        <v>1149</v>
      </c>
      <c r="B911">
        <v>0</v>
      </c>
    </row>
    <row r="912" spans="1:2" x14ac:dyDescent="0.25">
      <c r="A912" t="s">
        <v>502</v>
      </c>
      <c r="B912">
        <v>0</v>
      </c>
    </row>
    <row r="913" spans="1:2" x14ac:dyDescent="0.25">
      <c r="A913" t="s">
        <v>503</v>
      </c>
      <c r="B913">
        <v>0</v>
      </c>
    </row>
    <row r="914" spans="1:2" x14ac:dyDescent="0.25">
      <c r="A914" t="s">
        <v>1150</v>
      </c>
      <c r="B914">
        <v>0</v>
      </c>
    </row>
    <row r="915" spans="1:2" x14ac:dyDescent="0.25">
      <c r="A915" t="s">
        <v>1151</v>
      </c>
      <c r="B915">
        <v>0</v>
      </c>
    </row>
    <row r="916" spans="1:2" x14ac:dyDescent="0.25">
      <c r="A916" t="s">
        <v>1152</v>
      </c>
      <c r="B916">
        <v>0</v>
      </c>
    </row>
    <row r="917" spans="1:2" x14ac:dyDescent="0.25">
      <c r="A917" t="s">
        <v>1153</v>
      </c>
      <c r="B917">
        <v>0</v>
      </c>
    </row>
    <row r="918" spans="1:2" x14ac:dyDescent="0.25">
      <c r="A918" t="s">
        <v>1154</v>
      </c>
      <c r="B918">
        <v>0</v>
      </c>
    </row>
    <row r="919" spans="1:2" x14ac:dyDescent="0.25">
      <c r="A919" t="s">
        <v>1155</v>
      </c>
      <c r="B919">
        <v>0</v>
      </c>
    </row>
    <row r="920" spans="1:2" x14ac:dyDescent="0.25">
      <c r="A920" t="s">
        <v>1156</v>
      </c>
      <c r="B920">
        <v>0</v>
      </c>
    </row>
    <row r="921" spans="1:2" x14ac:dyDescent="0.25">
      <c r="A921" t="s">
        <v>1157</v>
      </c>
      <c r="B921">
        <v>0</v>
      </c>
    </row>
    <row r="922" spans="1:2" x14ac:dyDescent="0.25">
      <c r="A922" t="s">
        <v>1158</v>
      </c>
      <c r="B922">
        <v>0</v>
      </c>
    </row>
    <row r="923" spans="1:2" x14ac:dyDescent="0.25">
      <c r="A923" t="s">
        <v>1159</v>
      </c>
      <c r="B923">
        <v>0</v>
      </c>
    </row>
    <row r="924" spans="1:2" x14ac:dyDescent="0.25">
      <c r="A924" t="s">
        <v>1160</v>
      </c>
      <c r="B924">
        <v>0</v>
      </c>
    </row>
    <row r="925" spans="1:2" x14ac:dyDescent="0.25">
      <c r="A925" t="s">
        <v>1161</v>
      </c>
      <c r="B925">
        <v>0</v>
      </c>
    </row>
    <row r="926" spans="1:2" x14ac:dyDescent="0.25">
      <c r="A926" t="s">
        <v>1162</v>
      </c>
      <c r="B926">
        <v>0</v>
      </c>
    </row>
    <row r="927" spans="1:2" x14ac:dyDescent="0.25">
      <c r="A927" t="s">
        <v>1163</v>
      </c>
      <c r="B927">
        <v>0</v>
      </c>
    </row>
    <row r="928" spans="1:2" x14ac:dyDescent="0.25">
      <c r="A928" t="s">
        <v>1164</v>
      </c>
      <c r="B928">
        <v>0</v>
      </c>
    </row>
    <row r="929" spans="1:2" x14ac:dyDescent="0.25">
      <c r="A929" t="s">
        <v>1165</v>
      </c>
      <c r="B929">
        <v>0</v>
      </c>
    </row>
    <row r="930" spans="1:2" x14ac:dyDescent="0.25">
      <c r="A930" t="s">
        <v>504</v>
      </c>
      <c r="B930">
        <v>0</v>
      </c>
    </row>
    <row r="931" spans="1:2" x14ac:dyDescent="0.25">
      <c r="A931" t="s">
        <v>505</v>
      </c>
      <c r="B931">
        <v>0</v>
      </c>
    </row>
    <row r="932" spans="1:2" x14ac:dyDescent="0.25">
      <c r="A932" t="s">
        <v>1166</v>
      </c>
      <c r="B932">
        <v>0</v>
      </c>
    </row>
    <row r="933" spans="1:2" x14ac:dyDescent="0.25">
      <c r="A933" t="s">
        <v>1167</v>
      </c>
      <c r="B933">
        <v>0</v>
      </c>
    </row>
    <row r="934" spans="1:2" x14ac:dyDescent="0.25">
      <c r="A934" t="s">
        <v>1168</v>
      </c>
      <c r="B934">
        <v>0</v>
      </c>
    </row>
    <row r="935" spans="1:2" x14ac:dyDescent="0.25">
      <c r="A935" t="s">
        <v>1169</v>
      </c>
      <c r="B935">
        <v>0</v>
      </c>
    </row>
    <row r="936" spans="1:2" x14ac:dyDescent="0.25">
      <c r="A936" t="s">
        <v>1170</v>
      </c>
      <c r="B936">
        <v>0</v>
      </c>
    </row>
    <row r="937" spans="1:2" x14ac:dyDescent="0.25">
      <c r="A937" t="s">
        <v>1171</v>
      </c>
      <c r="B937">
        <v>0</v>
      </c>
    </row>
    <row r="938" spans="1:2" x14ac:dyDescent="0.25">
      <c r="A938" t="s">
        <v>1172</v>
      </c>
      <c r="B938">
        <v>0</v>
      </c>
    </row>
    <row r="939" spans="1:2" x14ac:dyDescent="0.25">
      <c r="A939" t="s">
        <v>1173</v>
      </c>
      <c r="B939">
        <v>0</v>
      </c>
    </row>
    <row r="940" spans="1:2" x14ac:dyDescent="0.25">
      <c r="A940" t="s">
        <v>1174</v>
      </c>
      <c r="B940">
        <v>584931</v>
      </c>
    </row>
    <row r="941" spans="1:2" x14ac:dyDescent="0.25">
      <c r="A941" t="s">
        <v>1175</v>
      </c>
      <c r="B941">
        <v>161690.79999999999</v>
      </c>
    </row>
    <row r="942" spans="1:2" x14ac:dyDescent="0.25">
      <c r="A942" t="s">
        <v>1176</v>
      </c>
      <c r="B942">
        <v>0</v>
      </c>
    </row>
    <row r="943" spans="1:2" x14ac:dyDescent="0.25">
      <c r="A943" t="s">
        <v>1177</v>
      </c>
      <c r="B943">
        <v>0</v>
      </c>
    </row>
    <row r="944" spans="1:2" x14ac:dyDescent="0.25">
      <c r="A944" t="s">
        <v>1178</v>
      </c>
      <c r="B944">
        <v>0</v>
      </c>
    </row>
    <row r="945" spans="1:2" x14ac:dyDescent="0.25">
      <c r="A945" t="s">
        <v>1179</v>
      </c>
      <c r="B945">
        <v>0</v>
      </c>
    </row>
    <row r="946" spans="1:2" x14ac:dyDescent="0.25">
      <c r="A946" t="s">
        <v>1180</v>
      </c>
      <c r="B946">
        <v>0</v>
      </c>
    </row>
    <row r="947" spans="1:2" x14ac:dyDescent="0.25">
      <c r="A947" t="s">
        <v>1181</v>
      </c>
      <c r="B947">
        <v>0</v>
      </c>
    </row>
    <row r="948" spans="1:2" x14ac:dyDescent="0.25">
      <c r="A948" t="s">
        <v>506</v>
      </c>
      <c r="B948">
        <v>0</v>
      </c>
    </row>
    <row r="949" spans="1:2" x14ac:dyDescent="0.25">
      <c r="A949" t="s">
        <v>507</v>
      </c>
      <c r="B949">
        <v>0</v>
      </c>
    </row>
    <row r="950" spans="1:2" x14ac:dyDescent="0.25">
      <c r="A950" t="s">
        <v>1182</v>
      </c>
      <c r="B950">
        <v>0</v>
      </c>
    </row>
    <row r="951" spans="1:2" x14ac:dyDescent="0.25">
      <c r="A951" t="s">
        <v>1183</v>
      </c>
      <c r="B951">
        <v>0</v>
      </c>
    </row>
    <row r="952" spans="1:2" x14ac:dyDescent="0.25">
      <c r="A952" t="s">
        <v>1184</v>
      </c>
      <c r="B952">
        <v>0</v>
      </c>
    </row>
    <row r="953" spans="1:2" x14ac:dyDescent="0.25">
      <c r="A953" t="s">
        <v>1185</v>
      </c>
      <c r="B953">
        <v>0</v>
      </c>
    </row>
    <row r="954" spans="1:2" x14ac:dyDescent="0.25">
      <c r="A954" t="s">
        <v>1186</v>
      </c>
      <c r="B954">
        <v>0</v>
      </c>
    </row>
    <row r="955" spans="1:2" x14ac:dyDescent="0.25">
      <c r="A955" t="s">
        <v>1187</v>
      </c>
      <c r="B955">
        <v>0</v>
      </c>
    </row>
    <row r="956" spans="1:2" x14ac:dyDescent="0.25">
      <c r="A956" t="s">
        <v>1188</v>
      </c>
      <c r="B956">
        <v>0</v>
      </c>
    </row>
    <row r="957" spans="1:2" x14ac:dyDescent="0.25">
      <c r="A957" t="s">
        <v>1189</v>
      </c>
      <c r="B957">
        <v>0</v>
      </c>
    </row>
    <row r="958" spans="1:2" x14ac:dyDescent="0.25">
      <c r="A958" t="s">
        <v>1190</v>
      </c>
      <c r="B958">
        <v>455672</v>
      </c>
    </row>
    <row r="959" spans="1:2" x14ac:dyDescent="0.25">
      <c r="A959" t="s">
        <v>1191</v>
      </c>
      <c r="B959">
        <v>0</v>
      </c>
    </row>
    <row r="960" spans="1:2" x14ac:dyDescent="0.25">
      <c r="A960" t="s">
        <v>1192</v>
      </c>
      <c r="B960">
        <v>0</v>
      </c>
    </row>
    <row r="961" spans="1:2" x14ac:dyDescent="0.25">
      <c r="A961" t="s">
        <v>1193</v>
      </c>
      <c r="B961">
        <v>0</v>
      </c>
    </row>
    <row r="962" spans="1:2" x14ac:dyDescent="0.25">
      <c r="A962" t="s">
        <v>1194</v>
      </c>
      <c r="B962">
        <v>0</v>
      </c>
    </row>
    <row r="963" spans="1:2" x14ac:dyDescent="0.25">
      <c r="A963" t="s">
        <v>1195</v>
      </c>
      <c r="B963">
        <v>0</v>
      </c>
    </row>
    <row r="964" spans="1:2" x14ac:dyDescent="0.25">
      <c r="A964" t="s">
        <v>1196</v>
      </c>
      <c r="B964">
        <v>0</v>
      </c>
    </row>
    <row r="965" spans="1:2" x14ac:dyDescent="0.25">
      <c r="A965" t="s">
        <v>1197</v>
      </c>
      <c r="B965">
        <v>0</v>
      </c>
    </row>
    <row r="966" spans="1:2" x14ac:dyDescent="0.25">
      <c r="A966" t="s">
        <v>508</v>
      </c>
      <c r="B966">
        <v>0</v>
      </c>
    </row>
    <row r="967" spans="1:2" x14ac:dyDescent="0.25">
      <c r="A967" t="s">
        <v>509</v>
      </c>
      <c r="B967">
        <v>0</v>
      </c>
    </row>
    <row r="968" spans="1:2" x14ac:dyDescent="0.25">
      <c r="A968" t="s">
        <v>1198</v>
      </c>
      <c r="B968">
        <v>0</v>
      </c>
    </row>
    <row r="969" spans="1:2" x14ac:dyDescent="0.25">
      <c r="A969" t="s">
        <v>1199</v>
      </c>
      <c r="B969">
        <v>0</v>
      </c>
    </row>
    <row r="970" spans="1:2" x14ac:dyDescent="0.25">
      <c r="A970" t="s">
        <v>1200</v>
      </c>
      <c r="B970">
        <v>0</v>
      </c>
    </row>
    <row r="971" spans="1:2" x14ac:dyDescent="0.25">
      <c r="A971" t="s">
        <v>1201</v>
      </c>
      <c r="B971">
        <v>0</v>
      </c>
    </row>
    <row r="972" spans="1:2" x14ac:dyDescent="0.25">
      <c r="A972" t="s">
        <v>1202</v>
      </c>
      <c r="B972">
        <v>0</v>
      </c>
    </row>
    <row r="973" spans="1:2" x14ac:dyDescent="0.25">
      <c r="A973" t="s">
        <v>1203</v>
      </c>
      <c r="B973">
        <v>0</v>
      </c>
    </row>
    <row r="974" spans="1:2" x14ac:dyDescent="0.25">
      <c r="A974" t="s">
        <v>1204</v>
      </c>
      <c r="B974">
        <v>0</v>
      </c>
    </row>
    <row r="975" spans="1:2" x14ac:dyDescent="0.25">
      <c r="A975" t="s">
        <v>1205</v>
      </c>
      <c r="B975">
        <v>0</v>
      </c>
    </row>
    <row r="976" spans="1:2" x14ac:dyDescent="0.25">
      <c r="A976" t="s">
        <v>1206</v>
      </c>
      <c r="B976">
        <v>0</v>
      </c>
    </row>
    <row r="977" spans="1:2" x14ac:dyDescent="0.25">
      <c r="A977" t="s">
        <v>1207</v>
      </c>
      <c r="B977">
        <v>0</v>
      </c>
    </row>
    <row r="978" spans="1:2" x14ac:dyDescent="0.25">
      <c r="A978" t="s">
        <v>1208</v>
      </c>
      <c r="B978">
        <v>0</v>
      </c>
    </row>
    <row r="979" spans="1:2" x14ac:dyDescent="0.25">
      <c r="A979" t="s">
        <v>1209</v>
      </c>
      <c r="B979">
        <v>0</v>
      </c>
    </row>
    <row r="980" spans="1:2" x14ac:dyDescent="0.25">
      <c r="A980" t="s">
        <v>1210</v>
      </c>
      <c r="B980">
        <v>0</v>
      </c>
    </row>
    <row r="981" spans="1:2" x14ac:dyDescent="0.25">
      <c r="A981" t="s">
        <v>1211</v>
      </c>
      <c r="B981">
        <v>0</v>
      </c>
    </row>
    <row r="982" spans="1:2" x14ac:dyDescent="0.25">
      <c r="A982" t="s">
        <v>1212</v>
      </c>
      <c r="B982">
        <v>0</v>
      </c>
    </row>
    <row r="983" spans="1:2" x14ac:dyDescent="0.25">
      <c r="A983" t="s">
        <v>1213</v>
      </c>
      <c r="B983">
        <v>0</v>
      </c>
    </row>
    <row r="984" spans="1:2" x14ac:dyDescent="0.25">
      <c r="A984" t="s">
        <v>510</v>
      </c>
      <c r="B984">
        <v>0</v>
      </c>
    </row>
    <row r="985" spans="1:2" x14ac:dyDescent="0.25">
      <c r="A985" t="s">
        <v>511</v>
      </c>
      <c r="B985">
        <v>0</v>
      </c>
    </row>
    <row r="986" spans="1:2" x14ac:dyDescent="0.25">
      <c r="A986" t="s">
        <v>1214</v>
      </c>
      <c r="B986">
        <v>0</v>
      </c>
    </row>
    <row r="987" spans="1:2" x14ac:dyDescent="0.25">
      <c r="A987" t="s">
        <v>1215</v>
      </c>
      <c r="B987">
        <v>0</v>
      </c>
    </row>
    <row r="988" spans="1:2" x14ac:dyDescent="0.25">
      <c r="A988" t="s">
        <v>1216</v>
      </c>
      <c r="B988">
        <v>0</v>
      </c>
    </row>
    <row r="989" spans="1:2" x14ac:dyDescent="0.25">
      <c r="A989" t="s">
        <v>1217</v>
      </c>
      <c r="B989">
        <v>0</v>
      </c>
    </row>
    <row r="990" spans="1:2" x14ac:dyDescent="0.25">
      <c r="A990" t="s">
        <v>1218</v>
      </c>
      <c r="B990">
        <v>0</v>
      </c>
    </row>
    <row r="991" spans="1:2" x14ac:dyDescent="0.25">
      <c r="A991" t="s">
        <v>1219</v>
      </c>
      <c r="B991">
        <v>0</v>
      </c>
    </row>
    <row r="992" spans="1:2" x14ac:dyDescent="0.25">
      <c r="A992" t="s">
        <v>1220</v>
      </c>
      <c r="B992">
        <v>0</v>
      </c>
    </row>
    <row r="993" spans="1:2" x14ac:dyDescent="0.25">
      <c r="A993" t="s">
        <v>1221</v>
      </c>
      <c r="B993">
        <v>0</v>
      </c>
    </row>
    <row r="994" spans="1:2" x14ac:dyDescent="0.25">
      <c r="A994" t="s">
        <v>1222</v>
      </c>
      <c r="B994">
        <v>0</v>
      </c>
    </row>
    <row r="995" spans="1:2" x14ac:dyDescent="0.25">
      <c r="A995" t="s">
        <v>1223</v>
      </c>
      <c r="B995">
        <v>0</v>
      </c>
    </row>
    <row r="996" spans="1:2" x14ac:dyDescent="0.25">
      <c r="A996" t="s">
        <v>1224</v>
      </c>
      <c r="B996">
        <v>0</v>
      </c>
    </row>
    <row r="997" spans="1:2" x14ac:dyDescent="0.25">
      <c r="A997" t="s">
        <v>1225</v>
      </c>
      <c r="B997">
        <v>0</v>
      </c>
    </row>
    <row r="998" spans="1:2" x14ac:dyDescent="0.25">
      <c r="A998" t="s">
        <v>1226</v>
      </c>
      <c r="B998">
        <v>0</v>
      </c>
    </row>
    <row r="999" spans="1:2" x14ac:dyDescent="0.25">
      <c r="A999" t="s">
        <v>1227</v>
      </c>
      <c r="B999">
        <v>0</v>
      </c>
    </row>
    <row r="1000" spans="1:2" x14ac:dyDescent="0.25">
      <c r="A1000" t="s">
        <v>1228</v>
      </c>
      <c r="B1000">
        <v>0</v>
      </c>
    </row>
    <row r="1001" spans="1:2" x14ac:dyDescent="0.25">
      <c r="A1001" t="s">
        <v>1229</v>
      </c>
      <c r="B1001">
        <v>0</v>
      </c>
    </row>
    <row r="1002" spans="1:2" x14ac:dyDescent="0.25">
      <c r="A1002" t="s">
        <v>512</v>
      </c>
      <c r="B1002">
        <v>794416</v>
      </c>
    </row>
    <row r="1003" spans="1:2" x14ac:dyDescent="0.25">
      <c r="A1003" t="s">
        <v>513</v>
      </c>
      <c r="B1003">
        <v>794416</v>
      </c>
    </row>
    <row r="1004" spans="1:2" x14ac:dyDescent="0.25">
      <c r="A1004" t="s">
        <v>1230</v>
      </c>
      <c r="B1004">
        <v>0</v>
      </c>
    </row>
    <row r="1005" spans="1:2" x14ac:dyDescent="0.25">
      <c r="A1005" t="s">
        <v>1231</v>
      </c>
      <c r="B1005">
        <v>0</v>
      </c>
    </row>
    <row r="1006" spans="1:2" x14ac:dyDescent="0.25">
      <c r="A1006" t="s">
        <v>1232</v>
      </c>
      <c r="B1006">
        <v>0</v>
      </c>
    </row>
    <row r="1007" spans="1:2" x14ac:dyDescent="0.25">
      <c r="A1007" t="s">
        <v>1233</v>
      </c>
      <c r="B1007">
        <v>0</v>
      </c>
    </row>
    <row r="1008" spans="1:2" x14ac:dyDescent="0.25">
      <c r="A1008" t="s">
        <v>1234</v>
      </c>
      <c r="B1008">
        <v>0</v>
      </c>
    </row>
    <row r="1009" spans="1:2" x14ac:dyDescent="0.25">
      <c r="A1009" t="s">
        <v>1235</v>
      </c>
      <c r="B1009">
        <v>0</v>
      </c>
    </row>
    <row r="1010" spans="1:2" x14ac:dyDescent="0.25">
      <c r="A1010" t="s">
        <v>1236</v>
      </c>
      <c r="B1010">
        <v>0</v>
      </c>
    </row>
    <row r="1011" spans="1:2" x14ac:dyDescent="0.25">
      <c r="A1011" t="s">
        <v>1237</v>
      </c>
      <c r="B1011">
        <v>0</v>
      </c>
    </row>
    <row r="1012" spans="1:2" x14ac:dyDescent="0.25">
      <c r="A1012" t="s">
        <v>1238</v>
      </c>
      <c r="B1012">
        <v>0</v>
      </c>
    </row>
    <row r="1013" spans="1:2" x14ac:dyDescent="0.25">
      <c r="A1013" t="s">
        <v>1239</v>
      </c>
      <c r="B1013">
        <v>0</v>
      </c>
    </row>
    <row r="1014" spans="1:2" x14ac:dyDescent="0.25">
      <c r="A1014" t="s">
        <v>1240</v>
      </c>
      <c r="B1014">
        <v>0</v>
      </c>
    </row>
    <row r="1015" spans="1:2" x14ac:dyDescent="0.25">
      <c r="A1015" t="s">
        <v>1241</v>
      </c>
      <c r="B1015">
        <v>0</v>
      </c>
    </row>
    <row r="1016" spans="1:2" x14ac:dyDescent="0.25">
      <c r="A1016" t="s">
        <v>1242</v>
      </c>
      <c r="B1016">
        <v>0</v>
      </c>
    </row>
    <row r="1017" spans="1:2" x14ac:dyDescent="0.25">
      <c r="A1017" t="s">
        <v>1243</v>
      </c>
      <c r="B1017">
        <v>0</v>
      </c>
    </row>
    <row r="1018" spans="1:2" x14ac:dyDescent="0.25">
      <c r="A1018" t="s">
        <v>1244</v>
      </c>
      <c r="B1018">
        <v>0</v>
      </c>
    </row>
    <row r="1019" spans="1:2" x14ac:dyDescent="0.25">
      <c r="A1019" t="s">
        <v>1245</v>
      </c>
      <c r="B1019">
        <v>0</v>
      </c>
    </row>
    <row r="1020" spans="1:2" x14ac:dyDescent="0.25">
      <c r="A1020" t="s">
        <v>514</v>
      </c>
      <c r="B1020">
        <v>0</v>
      </c>
    </row>
    <row r="1021" spans="1:2" x14ac:dyDescent="0.25">
      <c r="A1021" t="s">
        <v>515</v>
      </c>
      <c r="B1021">
        <v>292458.8</v>
      </c>
    </row>
    <row r="1022" spans="1:2" x14ac:dyDescent="0.25">
      <c r="A1022" t="s">
        <v>1246</v>
      </c>
      <c r="B1022">
        <v>0</v>
      </c>
    </row>
    <row r="1023" spans="1:2" x14ac:dyDescent="0.25">
      <c r="A1023" t="s">
        <v>1247</v>
      </c>
      <c r="B1023">
        <v>0</v>
      </c>
    </row>
    <row r="1024" spans="1:2" x14ac:dyDescent="0.25">
      <c r="A1024" t="s">
        <v>1248</v>
      </c>
      <c r="B1024">
        <v>0</v>
      </c>
    </row>
    <row r="1025" spans="1:2" x14ac:dyDescent="0.25">
      <c r="A1025" t="s">
        <v>1249</v>
      </c>
      <c r="B1025">
        <v>0</v>
      </c>
    </row>
    <row r="1026" spans="1:2" x14ac:dyDescent="0.25">
      <c r="A1026" t="s">
        <v>1250</v>
      </c>
      <c r="B1026">
        <v>0</v>
      </c>
    </row>
    <row r="1027" spans="1:2" x14ac:dyDescent="0.25">
      <c r="A1027" t="s">
        <v>1251</v>
      </c>
      <c r="B1027">
        <v>0</v>
      </c>
    </row>
    <row r="1028" spans="1:2" x14ac:dyDescent="0.25">
      <c r="A1028" t="s">
        <v>1252</v>
      </c>
      <c r="B1028">
        <v>0</v>
      </c>
    </row>
    <row r="1029" spans="1:2" x14ac:dyDescent="0.25">
      <c r="A1029" t="s">
        <v>1253</v>
      </c>
      <c r="B1029">
        <v>0</v>
      </c>
    </row>
    <row r="1030" spans="1:2" x14ac:dyDescent="0.25">
      <c r="A1030" t="s">
        <v>1254</v>
      </c>
      <c r="B1030">
        <v>0</v>
      </c>
    </row>
    <row r="1031" spans="1:2" x14ac:dyDescent="0.25">
      <c r="A1031" t="s">
        <v>1255</v>
      </c>
      <c r="B1031">
        <v>0</v>
      </c>
    </row>
    <row r="1032" spans="1:2" x14ac:dyDescent="0.25">
      <c r="A1032" t="s">
        <v>1256</v>
      </c>
      <c r="B1032">
        <v>0</v>
      </c>
    </row>
    <row r="1033" spans="1:2" x14ac:dyDescent="0.25">
      <c r="A1033" t="s">
        <v>1257</v>
      </c>
      <c r="B1033">
        <v>0</v>
      </c>
    </row>
    <row r="1034" spans="1:2" x14ac:dyDescent="0.25">
      <c r="A1034" t="s">
        <v>1258</v>
      </c>
      <c r="B1034">
        <v>0</v>
      </c>
    </row>
    <row r="1035" spans="1:2" x14ac:dyDescent="0.25">
      <c r="A1035" t="s">
        <v>1259</v>
      </c>
      <c r="B1035">
        <v>0</v>
      </c>
    </row>
    <row r="1036" spans="1:2" x14ac:dyDescent="0.25">
      <c r="A1036" t="s">
        <v>1260</v>
      </c>
      <c r="B1036">
        <v>0</v>
      </c>
    </row>
    <row r="1037" spans="1:2" x14ac:dyDescent="0.25">
      <c r="A1037" t="s">
        <v>1261</v>
      </c>
      <c r="B1037">
        <v>0</v>
      </c>
    </row>
    <row r="1038" spans="1:2" x14ac:dyDescent="0.25">
      <c r="A1038" t="s">
        <v>516</v>
      </c>
      <c r="B1038">
        <v>0</v>
      </c>
    </row>
    <row r="1039" spans="1:2" x14ac:dyDescent="0.25">
      <c r="A1039" t="s">
        <v>517</v>
      </c>
      <c r="B1039">
        <v>0</v>
      </c>
    </row>
    <row r="1040" spans="1:2" x14ac:dyDescent="0.25">
      <c r="A1040" t="s">
        <v>1262</v>
      </c>
      <c r="B1040">
        <v>0</v>
      </c>
    </row>
    <row r="1041" spans="1:2" x14ac:dyDescent="0.25">
      <c r="A1041" t="s">
        <v>1263</v>
      </c>
      <c r="B1041">
        <v>0</v>
      </c>
    </row>
    <row r="1042" spans="1:2" x14ac:dyDescent="0.25">
      <c r="A1042" t="s">
        <v>1264</v>
      </c>
      <c r="B1042">
        <v>0</v>
      </c>
    </row>
    <row r="1043" spans="1:2" x14ac:dyDescent="0.25">
      <c r="A1043" t="s">
        <v>1265</v>
      </c>
      <c r="B1043">
        <v>0</v>
      </c>
    </row>
    <row r="1044" spans="1:2" x14ac:dyDescent="0.25">
      <c r="A1044" t="s">
        <v>1266</v>
      </c>
      <c r="B1044">
        <v>0</v>
      </c>
    </row>
    <row r="1045" spans="1:2" x14ac:dyDescent="0.25">
      <c r="A1045" t="s">
        <v>1267</v>
      </c>
      <c r="B1045">
        <v>0</v>
      </c>
    </row>
    <row r="1046" spans="1:2" x14ac:dyDescent="0.25">
      <c r="A1046" t="s">
        <v>1268</v>
      </c>
      <c r="B1046">
        <v>0</v>
      </c>
    </row>
    <row r="1047" spans="1:2" x14ac:dyDescent="0.25">
      <c r="A1047" t="s">
        <v>1269</v>
      </c>
      <c r="B1047">
        <v>0</v>
      </c>
    </row>
    <row r="1048" spans="1:2" x14ac:dyDescent="0.25">
      <c r="A1048" t="s">
        <v>1270</v>
      </c>
      <c r="B1048">
        <v>55076</v>
      </c>
    </row>
    <row r="1049" spans="1:2" x14ac:dyDescent="0.25">
      <c r="A1049" t="s">
        <v>1271</v>
      </c>
      <c r="B1049">
        <v>1148420</v>
      </c>
    </row>
    <row r="1050" spans="1:2" x14ac:dyDescent="0.25">
      <c r="A1050" t="s">
        <v>1272</v>
      </c>
      <c r="B1050">
        <v>0</v>
      </c>
    </row>
    <row r="1051" spans="1:2" x14ac:dyDescent="0.25">
      <c r="A1051" t="s">
        <v>1273</v>
      </c>
      <c r="B1051">
        <v>0</v>
      </c>
    </row>
    <row r="1052" spans="1:2" x14ac:dyDescent="0.25">
      <c r="A1052" t="s">
        <v>1274</v>
      </c>
      <c r="B1052">
        <v>0</v>
      </c>
    </row>
    <row r="1053" spans="1:2" x14ac:dyDescent="0.25">
      <c r="A1053" t="s">
        <v>1275</v>
      </c>
      <c r="B1053">
        <v>0</v>
      </c>
    </row>
    <row r="1054" spans="1:2" x14ac:dyDescent="0.25">
      <c r="A1054" t="s">
        <v>1276</v>
      </c>
      <c r="B1054">
        <v>0</v>
      </c>
    </row>
    <row r="1055" spans="1:2" x14ac:dyDescent="0.25">
      <c r="A1055" t="s">
        <v>1277</v>
      </c>
      <c r="B1055">
        <v>0</v>
      </c>
    </row>
    <row r="1056" spans="1:2" x14ac:dyDescent="0.25">
      <c r="A1056" t="s">
        <v>518</v>
      </c>
      <c r="B1056">
        <v>0</v>
      </c>
    </row>
    <row r="1057" spans="1:2" x14ac:dyDescent="0.25">
      <c r="A1057" t="s">
        <v>519</v>
      </c>
      <c r="B1057">
        <v>0</v>
      </c>
    </row>
    <row r="1058" spans="1:2" x14ac:dyDescent="0.25">
      <c r="A1058" t="s">
        <v>1278</v>
      </c>
      <c r="B1058">
        <v>0</v>
      </c>
    </row>
    <row r="1059" spans="1:2" x14ac:dyDescent="0.25">
      <c r="A1059" t="s">
        <v>1279</v>
      </c>
      <c r="B1059">
        <v>0</v>
      </c>
    </row>
    <row r="1060" spans="1:2" x14ac:dyDescent="0.25">
      <c r="A1060" t="s">
        <v>1280</v>
      </c>
      <c r="B1060">
        <v>0</v>
      </c>
    </row>
    <row r="1061" spans="1:2" x14ac:dyDescent="0.25">
      <c r="A1061" t="s">
        <v>1281</v>
      </c>
      <c r="B1061">
        <v>0</v>
      </c>
    </row>
    <row r="1062" spans="1:2" x14ac:dyDescent="0.25">
      <c r="A1062" t="s">
        <v>1282</v>
      </c>
      <c r="B1062">
        <v>0</v>
      </c>
    </row>
    <row r="1063" spans="1:2" x14ac:dyDescent="0.25">
      <c r="A1063" t="s">
        <v>1283</v>
      </c>
      <c r="B1063">
        <v>0</v>
      </c>
    </row>
    <row r="1064" spans="1:2" x14ac:dyDescent="0.25">
      <c r="A1064" t="s">
        <v>1284</v>
      </c>
      <c r="B1064">
        <v>0</v>
      </c>
    </row>
    <row r="1065" spans="1:2" x14ac:dyDescent="0.25">
      <c r="A1065" t="s">
        <v>1285</v>
      </c>
      <c r="B1065">
        <v>0</v>
      </c>
    </row>
    <row r="1066" spans="1:2" x14ac:dyDescent="0.25">
      <c r="A1066" t="s">
        <v>1286</v>
      </c>
      <c r="B1066">
        <v>0</v>
      </c>
    </row>
    <row r="1067" spans="1:2" x14ac:dyDescent="0.25">
      <c r="A1067" t="s">
        <v>1287</v>
      </c>
      <c r="B1067">
        <v>561456</v>
      </c>
    </row>
    <row r="1068" spans="1:2" x14ac:dyDescent="0.25">
      <c r="A1068" t="s">
        <v>1288</v>
      </c>
      <c r="B1068">
        <v>0</v>
      </c>
    </row>
    <row r="1069" spans="1:2" x14ac:dyDescent="0.25">
      <c r="A1069" t="s">
        <v>1289</v>
      </c>
      <c r="B1069">
        <v>0</v>
      </c>
    </row>
    <row r="1070" spans="1:2" x14ac:dyDescent="0.25">
      <c r="A1070" t="s">
        <v>1290</v>
      </c>
      <c r="B1070">
        <v>0</v>
      </c>
    </row>
    <row r="1071" spans="1:2" x14ac:dyDescent="0.25">
      <c r="A1071" t="s">
        <v>1291</v>
      </c>
      <c r="B1071">
        <v>0</v>
      </c>
    </row>
    <row r="1072" spans="1:2" x14ac:dyDescent="0.25">
      <c r="A1072" t="s">
        <v>1292</v>
      </c>
      <c r="B1072">
        <v>0</v>
      </c>
    </row>
    <row r="1073" spans="1:2" x14ac:dyDescent="0.25">
      <c r="A1073" t="s">
        <v>1293</v>
      </c>
      <c r="B1073">
        <v>0</v>
      </c>
    </row>
    <row r="1074" spans="1:2" x14ac:dyDescent="0.25">
      <c r="A1074" t="s">
        <v>520</v>
      </c>
      <c r="B1074">
        <v>0</v>
      </c>
    </row>
    <row r="1075" spans="1:2" x14ac:dyDescent="0.25">
      <c r="A1075" t="s">
        <v>521</v>
      </c>
      <c r="B1075">
        <v>0</v>
      </c>
    </row>
    <row r="1076" spans="1:2" x14ac:dyDescent="0.25">
      <c r="A1076" t="s">
        <v>1294</v>
      </c>
      <c r="B1076">
        <v>0</v>
      </c>
    </row>
    <row r="1077" spans="1:2" x14ac:dyDescent="0.25">
      <c r="A1077" t="s">
        <v>1295</v>
      </c>
      <c r="B1077">
        <v>0</v>
      </c>
    </row>
    <row r="1078" spans="1:2" x14ac:dyDescent="0.25">
      <c r="A1078" t="s">
        <v>1296</v>
      </c>
      <c r="B1078">
        <v>0</v>
      </c>
    </row>
    <row r="1079" spans="1:2" x14ac:dyDescent="0.25">
      <c r="A1079" t="s">
        <v>1297</v>
      </c>
      <c r="B1079">
        <v>0</v>
      </c>
    </row>
    <row r="1080" spans="1:2" x14ac:dyDescent="0.25">
      <c r="A1080" t="s">
        <v>1298</v>
      </c>
      <c r="B1080">
        <v>0</v>
      </c>
    </row>
    <row r="1081" spans="1:2" x14ac:dyDescent="0.25">
      <c r="A1081" t="s">
        <v>1299</v>
      </c>
      <c r="B1081">
        <v>0</v>
      </c>
    </row>
    <row r="1082" spans="1:2" x14ac:dyDescent="0.25">
      <c r="A1082" t="s">
        <v>1300</v>
      </c>
      <c r="B1082">
        <v>0</v>
      </c>
    </row>
    <row r="1083" spans="1:2" x14ac:dyDescent="0.25">
      <c r="A1083" t="s">
        <v>1301</v>
      </c>
      <c r="B1083">
        <v>0</v>
      </c>
    </row>
    <row r="1084" spans="1:2" x14ac:dyDescent="0.25">
      <c r="A1084" t="s">
        <v>1302</v>
      </c>
      <c r="B1084">
        <v>463960</v>
      </c>
    </row>
    <row r="1085" spans="1:2" x14ac:dyDescent="0.25">
      <c r="A1085" t="s">
        <v>1303</v>
      </c>
      <c r="B1085">
        <v>0</v>
      </c>
    </row>
    <row r="1086" spans="1:2" x14ac:dyDescent="0.25">
      <c r="A1086" t="s">
        <v>1304</v>
      </c>
      <c r="B1086">
        <v>0</v>
      </c>
    </row>
    <row r="1087" spans="1:2" x14ac:dyDescent="0.25">
      <c r="A1087" t="s">
        <v>1305</v>
      </c>
      <c r="B1087">
        <v>0</v>
      </c>
    </row>
    <row r="1088" spans="1:2" x14ac:dyDescent="0.25">
      <c r="A1088" t="s">
        <v>1306</v>
      </c>
      <c r="B1088">
        <v>0</v>
      </c>
    </row>
    <row r="1089" spans="1:2" x14ac:dyDescent="0.25">
      <c r="A1089" t="s">
        <v>1307</v>
      </c>
      <c r="B1089">
        <v>0</v>
      </c>
    </row>
    <row r="1090" spans="1:2" x14ac:dyDescent="0.25">
      <c r="A1090" t="s">
        <v>1308</v>
      </c>
      <c r="B1090">
        <v>0</v>
      </c>
    </row>
    <row r="1091" spans="1:2" x14ac:dyDescent="0.25">
      <c r="A1091" t="s">
        <v>1309</v>
      </c>
      <c r="B1091">
        <v>0</v>
      </c>
    </row>
    <row r="1092" spans="1:2" x14ac:dyDescent="0.25">
      <c r="A1092" t="s">
        <v>522</v>
      </c>
      <c r="B1092">
        <v>0</v>
      </c>
    </row>
    <row r="1093" spans="1:2" x14ac:dyDescent="0.25">
      <c r="A1093" t="s">
        <v>523</v>
      </c>
      <c r="B1093">
        <v>0</v>
      </c>
    </row>
    <row r="1094" spans="1:2" x14ac:dyDescent="0.25">
      <c r="A1094" t="s">
        <v>1310</v>
      </c>
      <c r="B1094">
        <v>0</v>
      </c>
    </row>
    <row r="1095" spans="1:2" x14ac:dyDescent="0.25">
      <c r="A1095" t="s">
        <v>1311</v>
      </c>
      <c r="B1095">
        <v>0</v>
      </c>
    </row>
    <row r="1096" spans="1:2" x14ac:dyDescent="0.25">
      <c r="A1096" t="s">
        <v>1312</v>
      </c>
      <c r="B1096">
        <v>0</v>
      </c>
    </row>
    <row r="1097" spans="1:2" x14ac:dyDescent="0.25">
      <c r="A1097" t="s">
        <v>1313</v>
      </c>
      <c r="B1097">
        <v>0</v>
      </c>
    </row>
    <row r="1098" spans="1:2" x14ac:dyDescent="0.25">
      <c r="A1098" t="s">
        <v>1314</v>
      </c>
      <c r="B1098">
        <v>0</v>
      </c>
    </row>
    <row r="1099" spans="1:2" x14ac:dyDescent="0.25">
      <c r="A1099" t="s">
        <v>1315</v>
      </c>
      <c r="B1099">
        <v>0</v>
      </c>
    </row>
    <row r="1100" spans="1:2" x14ac:dyDescent="0.25">
      <c r="A1100" t="s">
        <v>1316</v>
      </c>
      <c r="B1100">
        <v>0</v>
      </c>
    </row>
    <row r="1101" spans="1:2" x14ac:dyDescent="0.25">
      <c r="A1101" t="s">
        <v>1317</v>
      </c>
      <c r="B1101">
        <v>0</v>
      </c>
    </row>
    <row r="1102" spans="1:2" x14ac:dyDescent="0.25">
      <c r="A1102" t="s">
        <v>1318</v>
      </c>
      <c r="B1102">
        <v>0</v>
      </c>
    </row>
    <row r="1103" spans="1:2" x14ac:dyDescent="0.25">
      <c r="A1103" t="s">
        <v>1319</v>
      </c>
      <c r="B1103">
        <v>0</v>
      </c>
    </row>
    <row r="1104" spans="1:2" x14ac:dyDescent="0.25">
      <c r="A1104" t="s">
        <v>1320</v>
      </c>
      <c r="B1104">
        <v>0</v>
      </c>
    </row>
    <row r="1105" spans="1:2" x14ac:dyDescent="0.25">
      <c r="A1105" t="s">
        <v>1321</v>
      </c>
      <c r="B1105">
        <v>0</v>
      </c>
    </row>
    <row r="1106" spans="1:2" x14ac:dyDescent="0.25">
      <c r="A1106" t="s">
        <v>1322</v>
      </c>
      <c r="B1106">
        <v>0</v>
      </c>
    </row>
    <row r="1107" spans="1:2" x14ac:dyDescent="0.25">
      <c r="A1107" t="s">
        <v>1323</v>
      </c>
      <c r="B1107">
        <v>0</v>
      </c>
    </row>
    <row r="1108" spans="1:2" x14ac:dyDescent="0.25">
      <c r="A1108" t="s">
        <v>1324</v>
      </c>
      <c r="B1108">
        <v>0</v>
      </c>
    </row>
    <row r="1109" spans="1:2" x14ac:dyDescent="0.25">
      <c r="A1109" t="s">
        <v>1325</v>
      </c>
      <c r="B1109">
        <v>0</v>
      </c>
    </row>
    <row r="1110" spans="1:2" x14ac:dyDescent="0.25">
      <c r="A1110" t="s">
        <v>524</v>
      </c>
      <c r="B1110">
        <v>0</v>
      </c>
    </row>
    <row r="1111" spans="1:2" x14ac:dyDescent="0.25">
      <c r="A1111" t="s">
        <v>525</v>
      </c>
      <c r="B1111">
        <v>0</v>
      </c>
    </row>
    <row r="1112" spans="1:2" x14ac:dyDescent="0.25">
      <c r="A1112" t="s">
        <v>1326</v>
      </c>
      <c r="B1112">
        <v>0</v>
      </c>
    </row>
    <row r="1113" spans="1:2" x14ac:dyDescent="0.25">
      <c r="A1113" t="s">
        <v>1327</v>
      </c>
      <c r="B1113">
        <v>0</v>
      </c>
    </row>
    <row r="1114" spans="1:2" x14ac:dyDescent="0.25">
      <c r="A1114" t="s">
        <v>1328</v>
      </c>
      <c r="B1114">
        <v>0</v>
      </c>
    </row>
    <row r="1115" spans="1:2" x14ac:dyDescent="0.25">
      <c r="A1115" t="s">
        <v>1329</v>
      </c>
      <c r="B1115">
        <v>0</v>
      </c>
    </row>
    <row r="1116" spans="1:2" x14ac:dyDescent="0.25">
      <c r="A1116" t="s">
        <v>1330</v>
      </c>
      <c r="B1116">
        <v>0</v>
      </c>
    </row>
    <row r="1117" spans="1:2" x14ac:dyDescent="0.25">
      <c r="A1117" t="s">
        <v>1331</v>
      </c>
      <c r="B1117">
        <v>0</v>
      </c>
    </row>
    <row r="1118" spans="1:2" x14ac:dyDescent="0.25">
      <c r="A1118" t="s">
        <v>1332</v>
      </c>
      <c r="B1118">
        <v>0</v>
      </c>
    </row>
    <row r="1119" spans="1:2" x14ac:dyDescent="0.25">
      <c r="A1119" t="s">
        <v>1333</v>
      </c>
      <c r="B1119">
        <v>0</v>
      </c>
    </row>
    <row r="1120" spans="1:2" x14ac:dyDescent="0.25">
      <c r="A1120" t="s">
        <v>1334</v>
      </c>
      <c r="B1120">
        <v>0</v>
      </c>
    </row>
    <row r="1121" spans="1:2" x14ac:dyDescent="0.25">
      <c r="A1121" t="s">
        <v>1335</v>
      </c>
      <c r="B1121">
        <v>0</v>
      </c>
    </row>
    <row r="1122" spans="1:2" x14ac:dyDescent="0.25">
      <c r="A1122" t="s">
        <v>1336</v>
      </c>
      <c r="B1122">
        <v>0</v>
      </c>
    </row>
    <row r="1123" spans="1:2" x14ac:dyDescent="0.25">
      <c r="A1123" t="s">
        <v>1337</v>
      </c>
      <c r="B1123">
        <v>0</v>
      </c>
    </row>
    <row r="1124" spans="1:2" x14ac:dyDescent="0.25">
      <c r="A1124" t="s">
        <v>1338</v>
      </c>
      <c r="B1124">
        <v>0</v>
      </c>
    </row>
    <row r="1125" spans="1:2" x14ac:dyDescent="0.25">
      <c r="A1125" t="s">
        <v>1339</v>
      </c>
      <c r="B1125">
        <v>0</v>
      </c>
    </row>
    <row r="1126" spans="1:2" x14ac:dyDescent="0.25">
      <c r="A1126" t="s">
        <v>1340</v>
      </c>
      <c r="B1126">
        <v>0</v>
      </c>
    </row>
    <row r="1127" spans="1:2" x14ac:dyDescent="0.25">
      <c r="A1127" t="s">
        <v>1341</v>
      </c>
      <c r="B1127">
        <v>0</v>
      </c>
    </row>
    <row r="1128" spans="1:2" x14ac:dyDescent="0.25">
      <c r="A1128" t="s">
        <v>526</v>
      </c>
      <c r="B1128">
        <v>0</v>
      </c>
    </row>
    <row r="1129" spans="1:2" x14ac:dyDescent="0.25">
      <c r="A1129" t="s">
        <v>527</v>
      </c>
      <c r="B1129">
        <v>0</v>
      </c>
    </row>
    <row r="1130" spans="1:2" x14ac:dyDescent="0.25">
      <c r="A1130" t="s">
        <v>1342</v>
      </c>
      <c r="B1130">
        <v>0</v>
      </c>
    </row>
    <row r="1131" spans="1:2" x14ac:dyDescent="0.25">
      <c r="A1131" t="s">
        <v>1343</v>
      </c>
      <c r="B1131">
        <v>0</v>
      </c>
    </row>
    <row r="1132" spans="1:2" x14ac:dyDescent="0.25">
      <c r="A1132" t="s">
        <v>1344</v>
      </c>
      <c r="B1132">
        <v>0</v>
      </c>
    </row>
    <row r="1133" spans="1:2" x14ac:dyDescent="0.25">
      <c r="A1133" t="s">
        <v>1345</v>
      </c>
      <c r="B1133">
        <v>0</v>
      </c>
    </row>
    <row r="1134" spans="1:2" x14ac:dyDescent="0.25">
      <c r="A1134" t="s">
        <v>1346</v>
      </c>
      <c r="B1134">
        <v>0</v>
      </c>
    </row>
    <row r="1135" spans="1:2" x14ac:dyDescent="0.25">
      <c r="A1135" t="s">
        <v>1347</v>
      </c>
      <c r="B1135">
        <v>0</v>
      </c>
    </row>
    <row r="1136" spans="1:2" x14ac:dyDescent="0.25">
      <c r="A1136" t="s">
        <v>1348</v>
      </c>
      <c r="B1136">
        <v>0</v>
      </c>
    </row>
    <row r="1137" spans="1:2" x14ac:dyDescent="0.25">
      <c r="A1137" t="s">
        <v>1349</v>
      </c>
      <c r="B1137">
        <v>0</v>
      </c>
    </row>
    <row r="1138" spans="1:2" x14ac:dyDescent="0.25">
      <c r="A1138" t="s">
        <v>1350</v>
      </c>
      <c r="B1138">
        <v>0</v>
      </c>
    </row>
    <row r="1139" spans="1:2" x14ac:dyDescent="0.25">
      <c r="A1139" t="s">
        <v>1351</v>
      </c>
      <c r="B1139">
        <v>0</v>
      </c>
    </row>
    <row r="1140" spans="1:2" x14ac:dyDescent="0.25">
      <c r="A1140" t="s">
        <v>1352</v>
      </c>
      <c r="B1140">
        <v>0</v>
      </c>
    </row>
    <row r="1141" spans="1:2" x14ac:dyDescent="0.25">
      <c r="A1141" t="s">
        <v>1353</v>
      </c>
      <c r="B1141">
        <v>0</v>
      </c>
    </row>
    <row r="1142" spans="1:2" x14ac:dyDescent="0.25">
      <c r="A1142" t="s">
        <v>1354</v>
      </c>
      <c r="B1142">
        <v>0</v>
      </c>
    </row>
    <row r="1143" spans="1:2" x14ac:dyDescent="0.25">
      <c r="A1143" t="s">
        <v>1355</v>
      </c>
      <c r="B1143">
        <v>0</v>
      </c>
    </row>
    <row r="1144" spans="1:2" x14ac:dyDescent="0.25">
      <c r="A1144" t="s">
        <v>1356</v>
      </c>
      <c r="B1144">
        <v>0</v>
      </c>
    </row>
    <row r="1145" spans="1:2" x14ac:dyDescent="0.25">
      <c r="A1145" t="s">
        <v>1357</v>
      </c>
      <c r="B1145">
        <v>0</v>
      </c>
    </row>
    <row r="1146" spans="1:2" x14ac:dyDescent="0.25">
      <c r="A1146" t="s">
        <v>528</v>
      </c>
      <c r="B1146">
        <v>0</v>
      </c>
    </row>
    <row r="1147" spans="1:2" x14ac:dyDescent="0.25">
      <c r="A1147" t="s">
        <v>529</v>
      </c>
      <c r="B1147">
        <v>0</v>
      </c>
    </row>
    <row r="1148" spans="1:2" x14ac:dyDescent="0.25">
      <c r="A1148" t="s">
        <v>1358</v>
      </c>
      <c r="B1148">
        <v>0</v>
      </c>
    </row>
    <row r="1149" spans="1:2" x14ac:dyDescent="0.25">
      <c r="A1149" t="s">
        <v>1359</v>
      </c>
      <c r="B1149">
        <v>0</v>
      </c>
    </row>
    <row r="1150" spans="1:2" x14ac:dyDescent="0.25">
      <c r="A1150" t="s">
        <v>1360</v>
      </c>
      <c r="B1150">
        <v>0</v>
      </c>
    </row>
    <row r="1151" spans="1:2" x14ac:dyDescent="0.25">
      <c r="A1151" t="s">
        <v>1361</v>
      </c>
      <c r="B1151">
        <v>0</v>
      </c>
    </row>
    <row r="1152" spans="1:2" x14ac:dyDescent="0.25">
      <c r="A1152" t="s">
        <v>1362</v>
      </c>
      <c r="B1152">
        <v>0</v>
      </c>
    </row>
    <row r="1153" spans="1:2" x14ac:dyDescent="0.25">
      <c r="A1153" t="s">
        <v>1363</v>
      </c>
      <c r="B1153">
        <v>0</v>
      </c>
    </row>
    <row r="1154" spans="1:2" x14ac:dyDescent="0.25">
      <c r="A1154" t="s">
        <v>1364</v>
      </c>
      <c r="B1154">
        <v>0</v>
      </c>
    </row>
    <row r="1155" spans="1:2" x14ac:dyDescent="0.25">
      <c r="A1155" t="s">
        <v>1365</v>
      </c>
      <c r="B1155">
        <v>0</v>
      </c>
    </row>
    <row r="1156" spans="1:2" x14ac:dyDescent="0.25">
      <c r="A1156" t="s">
        <v>1366</v>
      </c>
      <c r="B1156">
        <v>0</v>
      </c>
    </row>
    <row r="1157" spans="1:2" x14ac:dyDescent="0.25">
      <c r="A1157" t="s">
        <v>1367</v>
      </c>
      <c r="B1157">
        <v>0</v>
      </c>
    </row>
    <row r="1158" spans="1:2" x14ac:dyDescent="0.25">
      <c r="A1158" t="s">
        <v>1368</v>
      </c>
      <c r="B1158">
        <v>0</v>
      </c>
    </row>
    <row r="1159" spans="1:2" x14ac:dyDescent="0.25">
      <c r="A1159" t="s">
        <v>1369</v>
      </c>
      <c r="B1159">
        <v>0</v>
      </c>
    </row>
    <row r="1160" spans="1:2" x14ac:dyDescent="0.25">
      <c r="A1160" t="s">
        <v>1370</v>
      </c>
      <c r="B1160">
        <v>0</v>
      </c>
    </row>
    <row r="1161" spans="1:2" x14ac:dyDescent="0.25">
      <c r="A1161" t="s">
        <v>1371</v>
      </c>
      <c r="B1161">
        <v>0</v>
      </c>
    </row>
    <row r="1162" spans="1:2" x14ac:dyDescent="0.25">
      <c r="A1162" t="s">
        <v>1372</v>
      </c>
      <c r="B1162">
        <v>0</v>
      </c>
    </row>
    <row r="1163" spans="1:2" x14ac:dyDescent="0.25">
      <c r="A1163" t="s">
        <v>1373</v>
      </c>
      <c r="B1163">
        <v>0</v>
      </c>
    </row>
    <row r="1164" spans="1:2" x14ac:dyDescent="0.25">
      <c r="A1164" t="s">
        <v>530</v>
      </c>
      <c r="B1164">
        <v>0</v>
      </c>
    </row>
    <row r="1165" spans="1:2" x14ac:dyDescent="0.25">
      <c r="A1165" t="s">
        <v>531</v>
      </c>
      <c r="B1165">
        <v>0</v>
      </c>
    </row>
    <row r="1166" spans="1:2" x14ac:dyDescent="0.25">
      <c r="A1166" t="s">
        <v>1374</v>
      </c>
      <c r="B1166">
        <v>0</v>
      </c>
    </row>
    <row r="1167" spans="1:2" x14ac:dyDescent="0.25">
      <c r="A1167" t="s">
        <v>1375</v>
      </c>
      <c r="B1167">
        <v>0</v>
      </c>
    </row>
    <row r="1168" spans="1:2" x14ac:dyDescent="0.25">
      <c r="A1168" t="s">
        <v>1376</v>
      </c>
      <c r="B1168">
        <v>0</v>
      </c>
    </row>
    <row r="1169" spans="1:2" x14ac:dyDescent="0.25">
      <c r="A1169" t="s">
        <v>1377</v>
      </c>
      <c r="B1169">
        <v>0</v>
      </c>
    </row>
    <row r="1170" spans="1:2" x14ac:dyDescent="0.25">
      <c r="A1170" t="s">
        <v>1378</v>
      </c>
      <c r="B1170">
        <v>0</v>
      </c>
    </row>
    <row r="1171" spans="1:2" x14ac:dyDescent="0.25">
      <c r="A1171" t="s">
        <v>1379</v>
      </c>
      <c r="B1171">
        <v>0</v>
      </c>
    </row>
    <row r="1172" spans="1:2" x14ac:dyDescent="0.25">
      <c r="A1172" t="s">
        <v>1380</v>
      </c>
      <c r="B1172">
        <v>0</v>
      </c>
    </row>
    <row r="1173" spans="1:2" x14ac:dyDescent="0.25">
      <c r="A1173" t="s">
        <v>1381</v>
      </c>
      <c r="B1173">
        <v>0</v>
      </c>
    </row>
    <row r="1174" spans="1:2" x14ac:dyDescent="0.25">
      <c r="A1174" t="s">
        <v>1382</v>
      </c>
      <c r="B1174">
        <v>0</v>
      </c>
    </row>
    <row r="1175" spans="1:2" x14ac:dyDescent="0.25">
      <c r="A1175" t="s">
        <v>1383</v>
      </c>
      <c r="B1175">
        <v>0</v>
      </c>
    </row>
    <row r="1176" spans="1:2" x14ac:dyDescent="0.25">
      <c r="A1176" t="s">
        <v>1384</v>
      </c>
      <c r="B1176">
        <v>0</v>
      </c>
    </row>
    <row r="1177" spans="1:2" x14ac:dyDescent="0.25">
      <c r="A1177" t="s">
        <v>1385</v>
      </c>
      <c r="B1177">
        <v>0</v>
      </c>
    </row>
    <row r="1178" spans="1:2" x14ac:dyDescent="0.25">
      <c r="A1178" t="s">
        <v>1386</v>
      </c>
      <c r="B1178">
        <v>0</v>
      </c>
    </row>
    <row r="1179" spans="1:2" x14ac:dyDescent="0.25">
      <c r="A1179" t="s">
        <v>1387</v>
      </c>
      <c r="B1179">
        <v>0</v>
      </c>
    </row>
    <row r="1180" spans="1:2" x14ac:dyDescent="0.25">
      <c r="A1180" t="s">
        <v>1388</v>
      </c>
      <c r="B1180">
        <v>0</v>
      </c>
    </row>
    <row r="1181" spans="1:2" x14ac:dyDescent="0.25">
      <c r="A1181" t="s">
        <v>1389</v>
      </c>
      <c r="B1181">
        <v>0</v>
      </c>
    </row>
    <row r="1182" spans="1:2" x14ac:dyDescent="0.25">
      <c r="A1182" t="s">
        <v>532</v>
      </c>
      <c r="B1182">
        <v>0</v>
      </c>
    </row>
    <row r="1183" spans="1:2" x14ac:dyDescent="0.25">
      <c r="A1183" t="s">
        <v>533</v>
      </c>
      <c r="B1183">
        <v>0</v>
      </c>
    </row>
    <row r="1184" spans="1:2" x14ac:dyDescent="0.25">
      <c r="A1184" t="s">
        <v>1390</v>
      </c>
      <c r="B1184">
        <v>0</v>
      </c>
    </row>
    <row r="1185" spans="1:2" x14ac:dyDescent="0.25">
      <c r="A1185" t="s">
        <v>1391</v>
      </c>
      <c r="B1185">
        <v>0</v>
      </c>
    </row>
    <row r="1186" spans="1:2" x14ac:dyDescent="0.25">
      <c r="A1186" t="s">
        <v>1392</v>
      </c>
      <c r="B1186">
        <v>0</v>
      </c>
    </row>
    <row r="1187" spans="1:2" x14ac:dyDescent="0.25">
      <c r="A1187" t="s">
        <v>1393</v>
      </c>
      <c r="B1187">
        <v>0</v>
      </c>
    </row>
    <row r="1188" spans="1:2" x14ac:dyDescent="0.25">
      <c r="A1188" t="s">
        <v>1394</v>
      </c>
      <c r="B1188">
        <v>0</v>
      </c>
    </row>
    <row r="1189" spans="1:2" x14ac:dyDescent="0.25">
      <c r="A1189" t="s">
        <v>1395</v>
      </c>
      <c r="B1189">
        <v>0</v>
      </c>
    </row>
    <row r="1190" spans="1:2" x14ac:dyDescent="0.25">
      <c r="A1190" t="s">
        <v>1396</v>
      </c>
      <c r="B1190">
        <v>0</v>
      </c>
    </row>
    <row r="1191" spans="1:2" x14ac:dyDescent="0.25">
      <c r="A1191" t="s">
        <v>1397</v>
      </c>
      <c r="B1191">
        <v>0</v>
      </c>
    </row>
    <row r="1192" spans="1:2" x14ac:dyDescent="0.25">
      <c r="A1192" t="s">
        <v>1398</v>
      </c>
      <c r="B1192">
        <v>0</v>
      </c>
    </row>
    <row r="1193" spans="1:2" x14ac:dyDescent="0.25">
      <c r="A1193" t="s">
        <v>1399</v>
      </c>
      <c r="B1193">
        <v>0</v>
      </c>
    </row>
    <row r="1194" spans="1:2" x14ac:dyDescent="0.25">
      <c r="A1194" t="s">
        <v>1400</v>
      </c>
      <c r="B1194">
        <v>0</v>
      </c>
    </row>
    <row r="1195" spans="1:2" x14ac:dyDescent="0.25">
      <c r="A1195" t="s">
        <v>1401</v>
      </c>
      <c r="B1195">
        <v>0</v>
      </c>
    </row>
    <row r="1196" spans="1:2" x14ac:dyDescent="0.25">
      <c r="A1196" t="s">
        <v>1402</v>
      </c>
      <c r="B1196">
        <v>0</v>
      </c>
    </row>
    <row r="1197" spans="1:2" x14ac:dyDescent="0.25">
      <c r="A1197" t="s">
        <v>1403</v>
      </c>
      <c r="B1197">
        <v>0</v>
      </c>
    </row>
    <row r="1198" spans="1:2" x14ac:dyDescent="0.25">
      <c r="A1198" t="s">
        <v>1404</v>
      </c>
      <c r="B1198">
        <v>0</v>
      </c>
    </row>
    <row r="1199" spans="1:2" x14ac:dyDescent="0.25">
      <c r="A1199" t="s">
        <v>1405</v>
      </c>
      <c r="B1199">
        <v>0</v>
      </c>
    </row>
    <row r="1200" spans="1:2" x14ac:dyDescent="0.25">
      <c r="A1200" t="s">
        <v>534</v>
      </c>
      <c r="B1200">
        <v>0</v>
      </c>
    </row>
    <row r="1201" spans="1:2" x14ac:dyDescent="0.25">
      <c r="A1201" t="s">
        <v>535</v>
      </c>
      <c r="B1201">
        <v>0</v>
      </c>
    </row>
    <row r="1202" spans="1:2" x14ac:dyDescent="0.25">
      <c r="A1202" t="s">
        <v>1406</v>
      </c>
      <c r="B1202">
        <v>0</v>
      </c>
    </row>
    <row r="1203" spans="1:2" x14ac:dyDescent="0.25">
      <c r="A1203" t="s">
        <v>1407</v>
      </c>
      <c r="B1203">
        <v>0</v>
      </c>
    </row>
    <row r="1204" spans="1:2" x14ac:dyDescent="0.25">
      <c r="A1204" t="s">
        <v>1408</v>
      </c>
      <c r="B1204">
        <v>0</v>
      </c>
    </row>
    <row r="1205" spans="1:2" x14ac:dyDescent="0.25">
      <c r="A1205" t="s">
        <v>1409</v>
      </c>
      <c r="B1205">
        <v>0</v>
      </c>
    </row>
    <row r="1206" spans="1:2" x14ac:dyDescent="0.25">
      <c r="A1206" t="s">
        <v>1410</v>
      </c>
      <c r="B1206">
        <v>0</v>
      </c>
    </row>
    <row r="1207" spans="1:2" x14ac:dyDescent="0.25">
      <c r="A1207" t="s">
        <v>1411</v>
      </c>
      <c r="B1207">
        <v>0</v>
      </c>
    </row>
    <row r="1208" spans="1:2" x14ac:dyDescent="0.25">
      <c r="A1208" t="s">
        <v>1412</v>
      </c>
      <c r="B1208">
        <v>0</v>
      </c>
    </row>
    <row r="1209" spans="1:2" x14ac:dyDescent="0.25">
      <c r="A1209" t="s">
        <v>1413</v>
      </c>
      <c r="B1209">
        <v>0</v>
      </c>
    </row>
    <row r="1210" spans="1:2" x14ac:dyDescent="0.25">
      <c r="A1210" t="s">
        <v>1414</v>
      </c>
      <c r="B1210">
        <v>0</v>
      </c>
    </row>
    <row r="1211" spans="1:2" x14ac:dyDescent="0.25">
      <c r="A1211" t="s">
        <v>1415</v>
      </c>
      <c r="B1211">
        <v>0</v>
      </c>
    </row>
    <row r="1212" spans="1:2" x14ac:dyDescent="0.25">
      <c r="A1212" t="s">
        <v>1416</v>
      </c>
      <c r="B1212">
        <v>0</v>
      </c>
    </row>
    <row r="1213" spans="1:2" x14ac:dyDescent="0.25">
      <c r="A1213" t="s">
        <v>1417</v>
      </c>
      <c r="B1213">
        <v>0</v>
      </c>
    </row>
    <row r="1214" spans="1:2" x14ac:dyDescent="0.25">
      <c r="A1214" t="s">
        <v>1418</v>
      </c>
      <c r="B1214">
        <v>0</v>
      </c>
    </row>
    <row r="1215" spans="1:2" x14ac:dyDescent="0.25">
      <c r="A1215" t="s">
        <v>1419</v>
      </c>
      <c r="B1215">
        <v>0</v>
      </c>
    </row>
    <row r="1216" spans="1:2" x14ac:dyDescent="0.25">
      <c r="A1216" t="s">
        <v>1420</v>
      </c>
      <c r="B1216">
        <v>0</v>
      </c>
    </row>
    <row r="1217" spans="1:2" x14ac:dyDescent="0.25">
      <c r="A1217" t="s">
        <v>1421</v>
      </c>
      <c r="B1217">
        <v>0</v>
      </c>
    </row>
    <row r="1218" spans="1:2" x14ac:dyDescent="0.25">
      <c r="A1218" t="s">
        <v>536</v>
      </c>
      <c r="B1218">
        <v>0</v>
      </c>
    </row>
    <row r="1219" spans="1:2" x14ac:dyDescent="0.25">
      <c r="A1219" t="s">
        <v>537</v>
      </c>
      <c r="B1219">
        <v>0</v>
      </c>
    </row>
    <row r="1220" spans="1:2" x14ac:dyDescent="0.25">
      <c r="A1220" t="s">
        <v>1422</v>
      </c>
      <c r="B1220">
        <v>0</v>
      </c>
    </row>
    <row r="1221" spans="1:2" x14ac:dyDescent="0.25">
      <c r="A1221" t="s">
        <v>1423</v>
      </c>
      <c r="B1221">
        <v>0</v>
      </c>
    </row>
    <row r="1222" spans="1:2" x14ac:dyDescent="0.25">
      <c r="A1222" t="s">
        <v>1424</v>
      </c>
      <c r="B1222">
        <v>0</v>
      </c>
    </row>
    <row r="1223" spans="1:2" x14ac:dyDescent="0.25">
      <c r="A1223" t="s">
        <v>1425</v>
      </c>
      <c r="B1223">
        <v>0</v>
      </c>
    </row>
    <row r="1224" spans="1:2" x14ac:dyDescent="0.25">
      <c r="A1224" t="s">
        <v>1426</v>
      </c>
      <c r="B1224">
        <v>0</v>
      </c>
    </row>
    <row r="1225" spans="1:2" x14ac:dyDescent="0.25">
      <c r="A1225" t="s">
        <v>1427</v>
      </c>
      <c r="B1225">
        <v>0</v>
      </c>
    </row>
    <row r="1226" spans="1:2" x14ac:dyDescent="0.25">
      <c r="A1226" t="s">
        <v>1428</v>
      </c>
      <c r="B1226">
        <v>0</v>
      </c>
    </row>
    <row r="1227" spans="1:2" x14ac:dyDescent="0.25">
      <c r="A1227" t="s">
        <v>1429</v>
      </c>
      <c r="B1227">
        <v>0</v>
      </c>
    </row>
    <row r="1228" spans="1:2" x14ac:dyDescent="0.25">
      <c r="A1228" t="s">
        <v>1430</v>
      </c>
      <c r="B1228">
        <v>0</v>
      </c>
    </row>
    <row r="1229" spans="1:2" x14ac:dyDescent="0.25">
      <c r="A1229" t="s">
        <v>1431</v>
      </c>
      <c r="B1229">
        <v>0</v>
      </c>
    </row>
    <row r="1230" spans="1:2" x14ac:dyDescent="0.25">
      <c r="A1230" t="s">
        <v>1432</v>
      </c>
      <c r="B1230">
        <v>0</v>
      </c>
    </row>
    <row r="1231" spans="1:2" x14ac:dyDescent="0.25">
      <c r="A1231" t="s">
        <v>1433</v>
      </c>
      <c r="B1231">
        <v>0</v>
      </c>
    </row>
    <row r="1232" spans="1:2" x14ac:dyDescent="0.25">
      <c r="A1232" t="s">
        <v>1434</v>
      </c>
      <c r="B1232">
        <v>0</v>
      </c>
    </row>
    <row r="1233" spans="1:2" x14ac:dyDescent="0.25">
      <c r="A1233" t="s">
        <v>1435</v>
      </c>
      <c r="B1233">
        <v>0</v>
      </c>
    </row>
    <row r="1234" spans="1:2" x14ac:dyDescent="0.25">
      <c r="A1234" t="s">
        <v>1436</v>
      </c>
      <c r="B1234">
        <v>0</v>
      </c>
    </row>
    <row r="1235" spans="1:2" x14ac:dyDescent="0.25">
      <c r="A1235" t="s">
        <v>1437</v>
      </c>
      <c r="B1235">
        <v>0</v>
      </c>
    </row>
    <row r="1236" spans="1:2" x14ac:dyDescent="0.25">
      <c r="A1236" t="s">
        <v>538</v>
      </c>
      <c r="B1236">
        <v>0</v>
      </c>
    </row>
    <row r="1237" spans="1:2" x14ac:dyDescent="0.25">
      <c r="A1237" t="s">
        <v>539</v>
      </c>
      <c r="B1237">
        <v>0</v>
      </c>
    </row>
    <row r="1238" spans="1:2" x14ac:dyDescent="0.25">
      <c r="A1238" t="s">
        <v>1438</v>
      </c>
      <c r="B1238">
        <v>0</v>
      </c>
    </row>
    <row r="1239" spans="1:2" x14ac:dyDescent="0.25">
      <c r="A1239" t="s">
        <v>1439</v>
      </c>
      <c r="B1239">
        <v>0</v>
      </c>
    </row>
    <row r="1240" spans="1:2" x14ac:dyDescent="0.25">
      <c r="A1240" t="s">
        <v>1440</v>
      </c>
      <c r="B1240">
        <v>0</v>
      </c>
    </row>
    <row r="1241" spans="1:2" x14ac:dyDescent="0.25">
      <c r="A1241" t="s">
        <v>1441</v>
      </c>
      <c r="B1241">
        <v>0</v>
      </c>
    </row>
    <row r="1242" spans="1:2" x14ac:dyDescent="0.25">
      <c r="A1242" t="s">
        <v>1442</v>
      </c>
      <c r="B1242">
        <v>0</v>
      </c>
    </row>
    <row r="1243" spans="1:2" x14ac:dyDescent="0.25">
      <c r="A1243" t="s">
        <v>1443</v>
      </c>
      <c r="B1243">
        <v>0</v>
      </c>
    </row>
    <row r="1244" spans="1:2" x14ac:dyDescent="0.25">
      <c r="A1244" t="s">
        <v>1444</v>
      </c>
      <c r="B1244">
        <v>0</v>
      </c>
    </row>
    <row r="1245" spans="1:2" x14ac:dyDescent="0.25">
      <c r="A1245" t="s">
        <v>1445</v>
      </c>
      <c r="B1245">
        <v>0</v>
      </c>
    </row>
    <row r="1246" spans="1:2" x14ac:dyDescent="0.25">
      <c r="A1246" t="s">
        <v>1446</v>
      </c>
      <c r="B1246">
        <v>0</v>
      </c>
    </row>
    <row r="1247" spans="1:2" x14ac:dyDescent="0.25">
      <c r="A1247" t="s">
        <v>1447</v>
      </c>
      <c r="B1247">
        <v>0</v>
      </c>
    </row>
    <row r="1248" spans="1:2" x14ac:dyDescent="0.25">
      <c r="A1248" t="s">
        <v>1448</v>
      </c>
      <c r="B1248">
        <v>0</v>
      </c>
    </row>
    <row r="1249" spans="1:2" x14ac:dyDescent="0.25">
      <c r="A1249" t="s">
        <v>1449</v>
      </c>
      <c r="B1249">
        <v>0</v>
      </c>
    </row>
    <row r="1250" spans="1:2" x14ac:dyDescent="0.25">
      <c r="A1250" t="s">
        <v>1450</v>
      </c>
      <c r="B1250">
        <v>0</v>
      </c>
    </row>
    <row r="1251" spans="1:2" x14ac:dyDescent="0.25">
      <c r="A1251" t="s">
        <v>1451</v>
      </c>
      <c r="B1251">
        <v>0</v>
      </c>
    </row>
    <row r="1252" spans="1:2" x14ac:dyDescent="0.25">
      <c r="A1252" t="s">
        <v>1452</v>
      </c>
      <c r="B1252">
        <v>0</v>
      </c>
    </row>
    <row r="1253" spans="1:2" x14ac:dyDescent="0.25">
      <c r="A1253" t="s">
        <v>1453</v>
      </c>
      <c r="B1253">
        <v>0</v>
      </c>
    </row>
    <row r="1254" spans="1:2" x14ac:dyDescent="0.25">
      <c r="A1254" t="s">
        <v>540</v>
      </c>
      <c r="B1254">
        <v>0</v>
      </c>
    </row>
    <row r="1255" spans="1:2" x14ac:dyDescent="0.25">
      <c r="A1255" t="s">
        <v>541</v>
      </c>
      <c r="B1255">
        <v>0</v>
      </c>
    </row>
    <row r="1256" spans="1:2" x14ac:dyDescent="0.25">
      <c r="A1256" t="s">
        <v>1454</v>
      </c>
      <c r="B1256">
        <v>0</v>
      </c>
    </row>
    <row r="1257" spans="1:2" x14ac:dyDescent="0.25">
      <c r="A1257" t="s">
        <v>1455</v>
      </c>
      <c r="B1257">
        <v>0</v>
      </c>
    </row>
    <row r="1258" spans="1:2" x14ac:dyDescent="0.25">
      <c r="A1258" t="s">
        <v>1456</v>
      </c>
      <c r="B1258">
        <v>0</v>
      </c>
    </row>
    <row r="1259" spans="1:2" x14ac:dyDescent="0.25">
      <c r="A1259" t="s">
        <v>1457</v>
      </c>
      <c r="B1259">
        <v>0</v>
      </c>
    </row>
    <row r="1260" spans="1:2" x14ac:dyDescent="0.25">
      <c r="A1260" t="s">
        <v>1458</v>
      </c>
      <c r="B1260">
        <v>0</v>
      </c>
    </row>
    <row r="1261" spans="1:2" x14ac:dyDescent="0.25">
      <c r="A1261" t="s">
        <v>1459</v>
      </c>
      <c r="B1261">
        <v>0</v>
      </c>
    </row>
    <row r="1262" spans="1:2" x14ac:dyDescent="0.25">
      <c r="A1262" t="s">
        <v>1460</v>
      </c>
      <c r="B1262">
        <v>0</v>
      </c>
    </row>
    <row r="1263" spans="1:2" x14ac:dyDescent="0.25">
      <c r="A1263" t="s">
        <v>1461</v>
      </c>
      <c r="B1263">
        <v>0</v>
      </c>
    </row>
    <row r="1264" spans="1:2" x14ac:dyDescent="0.25">
      <c r="A1264" t="s">
        <v>1462</v>
      </c>
      <c r="B1264">
        <v>0</v>
      </c>
    </row>
    <row r="1265" spans="1:2" x14ac:dyDescent="0.25">
      <c r="A1265" t="s">
        <v>1463</v>
      </c>
      <c r="B1265">
        <v>0</v>
      </c>
    </row>
    <row r="1266" spans="1:2" x14ac:dyDescent="0.25">
      <c r="A1266" t="s">
        <v>1464</v>
      </c>
      <c r="B1266">
        <v>0</v>
      </c>
    </row>
    <row r="1267" spans="1:2" x14ac:dyDescent="0.25">
      <c r="A1267" t="s">
        <v>1465</v>
      </c>
      <c r="B1267">
        <v>0</v>
      </c>
    </row>
    <row r="1268" spans="1:2" x14ac:dyDescent="0.25">
      <c r="A1268" t="s">
        <v>1466</v>
      </c>
      <c r="B1268">
        <v>0</v>
      </c>
    </row>
    <row r="1269" spans="1:2" x14ac:dyDescent="0.25">
      <c r="A1269" t="s">
        <v>1467</v>
      </c>
      <c r="B1269">
        <v>0</v>
      </c>
    </row>
    <row r="1270" spans="1:2" x14ac:dyDescent="0.25">
      <c r="A1270" t="s">
        <v>1468</v>
      </c>
      <c r="B1270">
        <v>0</v>
      </c>
    </row>
    <row r="1271" spans="1:2" x14ac:dyDescent="0.25">
      <c r="A1271" t="s">
        <v>1469</v>
      </c>
      <c r="B1271">
        <v>0</v>
      </c>
    </row>
    <row r="1272" spans="1:2" x14ac:dyDescent="0.25">
      <c r="A1272" t="s">
        <v>542</v>
      </c>
      <c r="B1272">
        <v>119909</v>
      </c>
    </row>
    <row r="1273" spans="1:2" x14ac:dyDescent="0.25">
      <c r="A1273" t="s">
        <v>543</v>
      </c>
      <c r="B1273">
        <v>0</v>
      </c>
    </row>
    <row r="1274" spans="1:2" x14ac:dyDescent="0.25">
      <c r="A1274" t="s">
        <v>1470</v>
      </c>
      <c r="B1274">
        <v>0</v>
      </c>
    </row>
    <row r="1275" spans="1:2" x14ac:dyDescent="0.25">
      <c r="A1275" t="s">
        <v>1471</v>
      </c>
      <c r="B1275">
        <v>0</v>
      </c>
    </row>
    <row r="1276" spans="1:2" x14ac:dyDescent="0.25">
      <c r="A1276" t="s">
        <v>1472</v>
      </c>
      <c r="B1276">
        <v>0</v>
      </c>
    </row>
    <row r="1277" spans="1:2" x14ac:dyDescent="0.25">
      <c r="A1277" t="s">
        <v>1473</v>
      </c>
      <c r="B1277">
        <v>0</v>
      </c>
    </row>
    <row r="1278" spans="1:2" x14ac:dyDescent="0.25">
      <c r="A1278" t="s">
        <v>1474</v>
      </c>
      <c r="B1278">
        <v>269895</v>
      </c>
    </row>
    <row r="1279" spans="1:2" x14ac:dyDescent="0.25">
      <c r="A1279" t="s">
        <v>1475</v>
      </c>
      <c r="B1279">
        <v>183874</v>
      </c>
    </row>
    <row r="1280" spans="1:2" x14ac:dyDescent="0.25">
      <c r="A1280" t="s">
        <v>1476</v>
      </c>
      <c r="B1280">
        <v>108965</v>
      </c>
    </row>
    <row r="1281" spans="1:2" x14ac:dyDescent="0.25">
      <c r="A1281" t="s">
        <v>1477</v>
      </c>
      <c r="B1281">
        <v>130758</v>
      </c>
    </row>
    <row r="1282" spans="1:2" x14ac:dyDescent="0.25">
      <c r="A1282" t="s">
        <v>1478</v>
      </c>
      <c r="B1282">
        <v>0</v>
      </c>
    </row>
    <row r="1283" spans="1:2" x14ac:dyDescent="0.25">
      <c r="A1283" t="s">
        <v>1479</v>
      </c>
      <c r="B1283">
        <v>0</v>
      </c>
    </row>
    <row r="1284" spans="1:2" x14ac:dyDescent="0.25">
      <c r="A1284" t="s">
        <v>1480</v>
      </c>
      <c r="B1284">
        <v>0</v>
      </c>
    </row>
    <row r="1285" spans="1:2" x14ac:dyDescent="0.25">
      <c r="A1285" t="s">
        <v>1481</v>
      </c>
      <c r="B1285">
        <v>0</v>
      </c>
    </row>
    <row r="1286" spans="1:2" x14ac:dyDescent="0.25">
      <c r="A1286" t="s">
        <v>1482</v>
      </c>
      <c r="B1286">
        <v>0</v>
      </c>
    </row>
    <row r="1287" spans="1:2" x14ac:dyDescent="0.25">
      <c r="A1287" t="s">
        <v>1483</v>
      </c>
      <c r="B1287">
        <v>0</v>
      </c>
    </row>
    <row r="1288" spans="1:2" x14ac:dyDescent="0.25">
      <c r="A1288" t="s">
        <v>1484</v>
      </c>
      <c r="B1288">
        <v>0</v>
      </c>
    </row>
    <row r="1289" spans="1:2" x14ac:dyDescent="0.25">
      <c r="A1289" t="s">
        <v>1485</v>
      </c>
      <c r="B1289">
        <v>0</v>
      </c>
    </row>
    <row r="1290" spans="1:2" x14ac:dyDescent="0.25">
      <c r="A1290" t="s">
        <v>544</v>
      </c>
      <c r="B1290">
        <v>143866</v>
      </c>
    </row>
    <row r="1291" spans="1:2" x14ac:dyDescent="0.25">
      <c r="A1291" t="s">
        <v>545</v>
      </c>
      <c r="B1291">
        <v>182954.4</v>
      </c>
    </row>
    <row r="1292" spans="1:2" x14ac:dyDescent="0.25">
      <c r="A1292" t="s">
        <v>1486</v>
      </c>
      <c r="B1292">
        <v>125698</v>
      </c>
    </row>
    <row r="1293" spans="1:2" x14ac:dyDescent="0.25">
      <c r="A1293" t="s">
        <v>1487</v>
      </c>
      <c r="B1293">
        <v>150837.6</v>
      </c>
    </row>
    <row r="1294" spans="1:2" x14ac:dyDescent="0.25">
      <c r="A1294" t="s">
        <v>1488</v>
      </c>
      <c r="B1294">
        <v>0</v>
      </c>
    </row>
    <row r="1295" spans="1:2" x14ac:dyDescent="0.25">
      <c r="A1295" t="s">
        <v>1489</v>
      </c>
      <c r="B1295">
        <v>0</v>
      </c>
    </row>
    <row r="1296" spans="1:2" x14ac:dyDescent="0.25">
      <c r="A1296" t="s">
        <v>1490</v>
      </c>
      <c r="B1296">
        <v>0</v>
      </c>
    </row>
    <row r="1297" spans="1:2" x14ac:dyDescent="0.25">
      <c r="A1297" t="s">
        <v>1491</v>
      </c>
      <c r="B1297">
        <v>0</v>
      </c>
    </row>
    <row r="1298" spans="1:2" x14ac:dyDescent="0.25">
      <c r="A1298" t="s">
        <v>1492</v>
      </c>
      <c r="B1298">
        <v>0</v>
      </c>
    </row>
    <row r="1299" spans="1:2" x14ac:dyDescent="0.25">
      <c r="A1299" t="s">
        <v>1493</v>
      </c>
      <c r="B1299">
        <v>0</v>
      </c>
    </row>
    <row r="1300" spans="1:2" x14ac:dyDescent="0.25">
      <c r="A1300" t="s">
        <v>1494</v>
      </c>
      <c r="B1300">
        <v>0</v>
      </c>
    </row>
    <row r="1301" spans="1:2" x14ac:dyDescent="0.25">
      <c r="A1301" t="s">
        <v>1495</v>
      </c>
      <c r="B1301">
        <v>0</v>
      </c>
    </row>
    <row r="1302" spans="1:2" x14ac:dyDescent="0.25">
      <c r="A1302" t="s">
        <v>1496</v>
      </c>
      <c r="B1302">
        <v>0</v>
      </c>
    </row>
    <row r="1303" spans="1:2" x14ac:dyDescent="0.25">
      <c r="A1303" t="s">
        <v>1497</v>
      </c>
      <c r="B1303">
        <v>0</v>
      </c>
    </row>
    <row r="1304" spans="1:2" x14ac:dyDescent="0.25">
      <c r="A1304" t="s">
        <v>1498</v>
      </c>
      <c r="B1304">
        <v>0</v>
      </c>
    </row>
    <row r="1305" spans="1:2" x14ac:dyDescent="0.25">
      <c r="A1305" t="s">
        <v>1499</v>
      </c>
      <c r="B1305">
        <v>0</v>
      </c>
    </row>
    <row r="1306" spans="1:2" x14ac:dyDescent="0.25">
      <c r="A1306" t="s">
        <v>1500</v>
      </c>
      <c r="B1306">
        <v>0</v>
      </c>
    </row>
    <row r="1307" spans="1:2" x14ac:dyDescent="0.25">
      <c r="A1307" t="s">
        <v>1501</v>
      </c>
      <c r="B1307">
        <v>0</v>
      </c>
    </row>
    <row r="1308" spans="1:2" x14ac:dyDescent="0.25">
      <c r="A1308" t="s">
        <v>546</v>
      </c>
      <c r="B1308">
        <v>0</v>
      </c>
    </row>
    <row r="1309" spans="1:2" x14ac:dyDescent="0.25">
      <c r="A1309" t="s">
        <v>547</v>
      </c>
      <c r="B1309">
        <v>0</v>
      </c>
    </row>
    <row r="1310" spans="1:2" x14ac:dyDescent="0.25">
      <c r="A1310" t="s">
        <v>1502</v>
      </c>
      <c r="B1310">
        <v>0</v>
      </c>
    </row>
    <row r="1311" spans="1:2" x14ac:dyDescent="0.25">
      <c r="A1311" t="s">
        <v>1503</v>
      </c>
      <c r="B1311">
        <v>0</v>
      </c>
    </row>
    <row r="1312" spans="1:2" x14ac:dyDescent="0.25">
      <c r="A1312" t="s">
        <v>1504</v>
      </c>
      <c r="B1312">
        <v>0</v>
      </c>
    </row>
    <row r="1313" spans="1:2" x14ac:dyDescent="0.25">
      <c r="A1313" t="s">
        <v>1505</v>
      </c>
      <c r="B1313">
        <v>0</v>
      </c>
    </row>
    <row r="1314" spans="1:2" x14ac:dyDescent="0.25">
      <c r="A1314" t="s">
        <v>1506</v>
      </c>
      <c r="B1314">
        <v>0</v>
      </c>
    </row>
    <row r="1315" spans="1:2" x14ac:dyDescent="0.25">
      <c r="A1315" t="s">
        <v>1507</v>
      </c>
      <c r="B1315">
        <v>0</v>
      </c>
    </row>
    <row r="1316" spans="1:2" x14ac:dyDescent="0.25">
      <c r="A1316" t="s">
        <v>1508</v>
      </c>
      <c r="B1316">
        <v>0</v>
      </c>
    </row>
    <row r="1317" spans="1:2" x14ac:dyDescent="0.25">
      <c r="A1317" t="s">
        <v>1509</v>
      </c>
      <c r="B1317">
        <v>0</v>
      </c>
    </row>
    <row r="1318" spans="1:2" x14ac:dyDescent="0.25">
      <c r="A1318" t="s">
        <v>1510</v>
      </c>
      <c r="B1318">
        <v>0</v>
      </c>
    </row>
    <row r="1319" spans="1:2" x14ac:dyDescent="0.25">
      <c r="A1319" t="s">
        <v>1511</v>
      </c>
      <c r="B1319">
        <v>0</v>
      </c>
    </row>
    <row r="1320" spans="1:2" x14ac:dyDescent="0.25">
      <c r="A1320" t="s">
        <v>1512</v>
      </c>
      <c r="B1320">
        <v>0</v>
      </c>
    </row>
    <row r="1321" spans="1:2" x14ac:dyDescent="0.25">
      <c r="A1321" t="s">
        <v>1513</v>
      </c>
      <c r="B1321">
        <v>276606</v>
      </c>
    </row>
    <row r="1322" spans="1:2" x14ac:dyDescent="0.25">
      <c r="A1322" t="s">
        <v>1514</v>
      </c>
      <c r="B1322">
        <v>0</v>
      </c>
    </row>
    <row r="1323" spans="1:2" x14ac:dyDescent="0.25">
      <c r="A1323" t="s">
        <v>1515</v>
      </c>
      <c r="B1323">
        <v>0</v>
      </c>
    </row>
    <row r="1324" spans="1:2" x14ac:dyDescent="0.25">
      <c r="A1324" t="s">
        <v>1516</v>
      </c>
      <c r="B1324">
        <v>0</v>
      </c>
    </row>
    <row r="1325" spans="1:2" x14ac:dyDescent="0.25">
      <c r="A1325" t="s">
        <v>1517</v>
      </c>
      <c r="B1325">
        <v>0</v>
      </c>
    </row>
    <row r="1326" spans="1:2" x14ac:dyDescent="0.25">
      <c r="A1326" t="s">
        <v>548</v>
      </c>
      <c r="B1326">
        <v>0</v>
      </c>
    </row>
    <row r="1327" spans="1:2" x14ac:dyDescent="0.25">
      <c r="A1327" t="s">
        <v>549</v>
      </c>
      <c r="B1327">
        <v>0</v>
      </c>
    </row>
    <row r="1328" spans="1:2" x14ac:dyDescent="0.25">
      <c r="A1328" t="s">
        <v>1518</v>
      </c>
      <c r="B1328">
        <v>0</v>
      </c>
    </row>
    <row r="1329" spans="1:2" x14ac:dyDescent="0.25">
      <c r="A1329" t="s">
        <v>1519</v>
      </c>
      <c r="B1329">
        <v>0</v>
      </c>
    </row>
    <row r="1330" spans="1:2" x14ac:dyDescent="0.25">
      <c r="A1330" t="s">
        <v>1520</v>
      </c>
      <c r="B1330">
        <v>0</v>
      </c>
    </row>
    <row r="1331" spans="1:2" x14ac:dyDescent="0.25">
      <c r="A1331" t="s">
        <v>1521</v>
      </c>
      <c r="B1331">
        <v>0</v>
      </c>
    </row>
    <row r="1332" spans="1:2" x14ac:dyDescent="0.25">
      <c r="A1332" t="s">
        <v>1522</v>
      </c>
      <c r="B1332">
        <v>0</v>
      </c>
    </row>
    <row r="1333" spans="1:2" x14ac:dyDescent="0.25">
      <c r="A1333" t="s">
        <v>1523</v>
      </c>
      <c r="B1333">
        <v>0</v>
      </c>
    </row>
    <row r="1334" spans="1:2" x14ac:dyDescent="0.25">
      <c r="A1334" t="s">
        <v>1524</v>
      </c>
      <c r="B1334">
        <v>0</v>
      </c>
    </row>
    <row r="1335" spans="1:2" x14ac:dyDescent="0.25">
      <c r="A1335" t="s">
        <v>1525</v>
      </c>
      <c r="B1335">
        <v>0</v>
      </c>
    </row>
    <row r="1336" spans="1:2" x14ac:dyDescent="0.25">
      <c r="A1336" t="s">
        <v>1526</v>
      </c>
      <c r="B1336">
        <v>0</v>
      </c>
    </row>
    <row r="1337" spans="1:2" x14ac:dyDescent="0.25">
      <c r="A1337" t="s">
        <v>1527</v>
      </c>
      <c r="B1337">
        <v>0</v>
      </c>
    </row>
    <row r="1338" spans="1:2" x14ac:dyDescent="0.25">
      <c r="A1338" t="s">
        <v>1528</v>
      </c>
      <c r="B1338">
        <v>259896</v>
      </c>
    </row>
    <row r="1339" spans="1:2" x14ac:dyDescent="0.25">
      <c r="A1339" t="s">
        <v>1529</v>
      </c>
      <c r="B1339">
        <v>35269.199999999997</v>
      </c>
    </row>
    <row r="1340" spans="1:2" x14ac:dyDescent="0.25">
      <c r="A1340" t="s">
        <v>1530</v>
      </c>
      <c r="B1340">
        <v>0</v>
      </c>
    </row>
    <row r="1341" spans="1:2" x14ac:dyDescent="0.25">
      <c r="A1341" t="s">
        <v>1531</v>
      </c>
      <c r="B1341">
        <v>0</v>
      </c>
    </row>
    <row r="1342" spans="1:2" x14ac:dyDescent="0.25">
      <c r="A1342" t="s">
        <v>1532</v>
      </c>
      <c r="B1342">
        <v>0</v>
      </c>
    </row>
    <row r="1343" spans="1:2" x14ac:dyDescent="0.25">
      <c r="A1343" t="s">
        <v>1533</v>
      </c>
      <c r="B1343">
        <v>0</v>
      </c>
    </row>
    <row r="1344" spans="1:2" x14ac:dyDescent="0.25">
      <c r="A1344" t="s">
        <v>550</v>
      </c>
      <c r="B1344">
        <v>0</v>
      </c>
    </row>
    <row r="1345" spans="1:2" x14ac:dyDescent="0.25">
      <c r="A1345" t="s">
        <v>551</v>
      </c>
      <c r="B1345">
        <v>0</v>
      </c>
    </row>
    <row r="1346" spans="1:2" x14ac:dyDescent="0.25">
      <c r="A1346" t="s">
        <v>1534</v>
      </c>
      <c r="B1346">
        <v>0</v>
      </c>
    </row>
    <row r="1347" spans="1:2" x14ac:dyDescent="0.25">
      <c r="A1347" t="s">
        <v>1535</v>
      </c>
      <c r="B1347">
        <v>0</v>
      </c>
    </row>
    <row r="1348" spans="1:2" x14ac:dyDescent="0.25">
      <c r="A1348" t="s">
        <v>1536</v>
      </c>
      <c r="B1348">
        <v>0</v>
      </c>
    </row>
    <row r="1349" spans="1:2" x14ac:dyDescent="0.25">
      <c r="A1349" t="s">
        <v>1537</v>
      </c>
      <c r="B1349">
        <v>0</v>
      </c>
    </row>
    <row r="1350" spans="1:2" x14ac:dyDescent="0.25">
      <c r="A1350" t="s">
        <v>1538</v>
      </c>
      <c r="B1350">
        <v>0</v>
      </c>
    </row>
    <row r="1351" spans="1:2" x14ac:dyDescent="0.25">
      <c r="A1351" t="s">
        <v>1539</v>
      </c>
      <c r="B1351">
        <v>0</v>
      </c>
    </row>
    <row r="1352" spans="1:2" x14ac:dyDescent="0.25">
      <c r="A1352" t="s">
        <v>1540</v>
      </c>
      <c r="B1352">
        <v>0</v>
      </c>
    </row>
    <row r="1353" spans="1:2" x14ac:dyDescent="0.25">
      <c r="A1353" t="s">
        <v>1541</v>
      </c>
      <c r="B1353">
        <v>0</v>
      </c>
    </row>
    <row r="1354" spans="1:2" x14ac:dyDescent="0.25">
      <c r="A1354" t="s">
        <v>1542</v>
      </c>
      <c r="B1354">
        <v>0</v>
      </c>
    </row>
    <row r="1355" spans="1:2" x14ac:dyDescent="0.25">
      <c r="A1355" t="s">
        <v>1543</v>
      </c>
      <c r="B1355">
        <v>0</v>
      </c>
    </row>
    <row r="1356" spans="1:2" x14ac:dyDescent="0.25">
      <c r="A1356" t="s">
        <v>1544</v>
      </c>
      <c r="B1356">
        <v>0</v>
      </c>
    </row>
    <row r="1357" spans="1:2" x14ac:dyDescent="0.25">
      <c r="A1357" t="s">
        <v>1545</v>
      </c>
      <c r="B1357">
        <v>0</v>
      </c>
    </row>
    <row r="1358" spans="1:2" x14ac:dyDescent="0.25">
      <c r="A1358" t="s">
        <v>1546</v>
      </c>
      <c r="B1358">
        <v>0</v>
      </c>
    </row>
    <row r="1359" spans="1:2" x14ac:dyDescent="0.25">
      <c r="A1359" t="s">
        <v>1547</v>
      </c>
      <c r="B1359">
        <v>0</v>
      </c>
    </row>
    <row r="1360" spans="1:2" x14ac:dyDescent="0.25">
      <c r="A1360" t="s">
        <v>1548</v>
      </c>
      <c r="B1360">
        <v>0</v>
      </c>
    </row>
    <row r="1361" spans="1:2" x14ac:dyDescent="0.25">
      <c r="A1361" t="s">
        <v>1549</v>
      </c>
      <c r="B1361">
        <v>0</v>
      </c>
    </row>
    <row r="1362" spans="1:2" x14ac:dyDescent="0.25">
      <c r="A1362" t="s">
        <v>552</v>
      </c>
      <c r="B1362">
        <v>0</v>
      </c>
    </row>
    <row r="1363" spans="1:2" x14ac:dyDescent="0.25">
      <c r="A1363" t="s">
        <v>553</v>
      </c>
      <c r="B1363">
        <v>0</v>
      </c>
    </row>
    <row r="1364" spans="1:2" x14ac:dyDescent="0.25">
      <c r="A1364" t="s">
        <v>1550</v>
      </c>
      <c r="B1364">
        <v>0</v>
      </c>
    </row>
    <row r="1365" spans="1:2" x14ac:dyDescent="0.25">
      <c r="A1365" t="s">
        <v>1551</v>
      </c>
      <c r="B1365">
        <v>0</v>
      </c>
    </row>
    <row r="1366" spans="1:2" x14ac:dyDescent="0.25">
      <c r="A1366" t="s">
        <v>1552</v>
      </c>
      <c r="B1366">
        <v>0</v>
      </c>
    </row>
    <row r="1367" spans="1:2" x14ac:dyDescent="0.25">
      <c r="A1367" t="s">
        <v>1553</v>
      </c>
      <c r="B1367">
        <v>0</v>
      </c>
    </row>
    <row r="1368" spans="1:2" x14ac:dyDescent="0.25">
      <c r="A1368" t="s">
        <v>1554</v>
      </c>
      <c r="B1368">
        <v>0</v>
      </c>
    </row>
    <row r="1369" spans="1:2" x14ac:dyDescent="0.25">
      <c r="A1369" t="s">
        <v>1555</v>
      </c>
      <c r="B1369">
        <v>0</v>
      </c>
    </row>
    <row r="1370" spans="1:2" x14ac:dyDescent="0.25">
      <c r="A1370" t="s">
        <v>1556</v>
      </c>
      <c r="B1370">
        <v>0</v>
      </c>
    </row>
    <row r="1371" spans="1:2" x14ac:dyDescent="0.25">
      <c r="A1371" t="s">
        <v>1557</v>
      </c>
      <c r="B1371">
        <v>0</v>
      </c>
    </row>
    <row r="1372" spans="1:2" x14ac:dyDescent="0.25">
      <c r="A1372" t="s">
        <v>1558</v>
      </c>
      <c r="B1372">
        <v>0</v>
      </c>
    </row>
    <row r="1373" spans="1:2" x14ac:dyDescent="0.25">
      <c r="A1373" t="s">
        <v>1559</v>
      </c>
      <c r="B1373">
        <v>0</v>
      </c>
    </row>
    <row r="1374" spans="1:2" x14ac:dyDescent="0.25">
      <c r="A1374" t="s">
        <v>1560</v>
      </c>
      <c r="B1374">
        <v>0</v>
      </c>
    </row>
    <row r="1375" spans="1:2" x14ac:dyDescent="0.25">
      <c r="A1375" t="s">
        <v>1561</v>
      </c>
      <c r="B1375">
        <v>0</v>
      </c>
    </row>
    <row r="1376" spans="1:2" x14ac:dyDescent="0.25">
      <c r="A1376" t="s">
        <v>1562</v>
      </c>
      <c r="B1376">
        <v>0</v>
      </c>
    </row>
    <row r="1377" spans="1:2" x14ac:dyDescent="0.25">
      <c r="A1377" t="s">
        <v>1563</v>
      </c>
      <c r="B1377">
        <v>0</v>
      </c>
    </row>
    <row r="1378" spans="1:2" x14ac:dyDescent="0.25">
      <c r="A1378" t="s">
        <v>1564</v>
      </c>
      <c r="B1378">
        <v>582400</v>
      </c>
    </row>
    <row r="1379" spans="1:2" x14ac:dyDescent="0.25">
      <c r="A1379" t="s">
        <v>1565</v>
      </c>
      <c r="B1379">
        <v>582400</v>
      </c>
    </row>
    <row r="1380" spans="1:2" x14ac:dyDescent="0.25">
      <c r="A1380" t="s">
        <v>554</v>
      </c>
      <c r="B1380">
        <v>0</v>
      </c>
    </row>
    <row r="1381" spans="1:2" x14ac:dyDescent="0.25">
      <c r="A1381" t="s">
        <v>555</v>
      </c>
      <c r="B1381">
        <v>0</v>
      </c>
    </row>
    <row r="1382" spans="1:2" x14ac:dyDescent="0.25">
      <c r="A1382" t="s">
        <v>1566</v>
      </c>
      <c r="B1382">
        <v>0</v>
      </c>
    </row>
    <row r="1383" spans="1:2" x14ac:dyDescent="0.25">
      <c r="A1383" t="s">
        <v>1567</v>
      </c>
      <c r="B1383">
        <v>0</v>
      </c>
    </row>
    <row r="1384" spans="1:2" x14ac:dyDescent="0.25">
      <c r="A1384" t="s">
        <v>1568</v>
      </c>
      <c r="B1384">
        <v>0</v>
      </c>
    </row>
    <row r="1385" spans="1:2" x14ac:dyDescent="0.25">
      <c r="A1385" t="s">
        <v>1569</v>
      </c>
      <c r="B1385">
        <v>0</v>
      </c>
    </row>
    <row r="1386" spans="1:2" x14ac:dyDescent="0.25">
      <c r="A1386" t="s">
        <v>1570</v>
      </c>
      <c r="B1386">
        <v>0</v>
      </c>
    </row>
    <row r="1387" spans="1:2" x14ac:dyDescent="0.25">
      <c r="A1387" t="s">
        <v>1571</v>
      </c>
      <c r="B1387">
        <v>0</v>
      </c>
    </row>
    <row r="1388" spans="1:2" x14ac:dyDescent="0.25">
      <c r="A1388" t="s">
        <v>1572</v>
      </c>
      <c r="B1388">
        <v>0</v>
      </c>
    </row>
    <row r="1389" spans="1:2" x14ac:dyDescent="0.25">
      <c r="A1389" t="s">
        <v>1573</v>
      </c>
      <c r="B1389">
        <v>0</v>
      </c>
    </row>
    <row r="1390" spans="1:2" x14ac:dyDescent="0.25">
      <c r="A1390" t="s">
        <v>1574</v>
      </c>
      <c r="B1390">
        <v>0</v>
      </c>
    </row>
    <row r="1391" spans="1:2" x14ac:dyDescent="0.25">
      <c r="A1391" t="s">
        <v>1575</v>
      </c>
      <c r="B1391">
        <v>0</v>
      </c>
    </row>
    <row r="1392" spans="1:2" x14ac:dyDescent="0.25">
      <c r="A1392" t="s">
        <v>1576</v>
      </c>
      <c r="B1392">
        <v>0</v>
      </c>
    </row>
    <row r="1393" spans="1:2" x14ac:dyDescent="0.25">
      <c r="A1393" t="s">
        <v>1577</v>
      </c>
      <c r="B1393">
        <v>0</v>
      </c>
    </row>
    <row r="1394" spans="1:2" x14ac:dyDescent="0.25">
      <c r="A1394" t="s">
        <v>1578</v>
      </c>
      <c r="B1394">
        <v>0</v>
      </c>
    </row>
    <row r="1395" spans="1:2" x14ac:dyDescent="0.25">
      <c r="A1395" t="s">
        <v>1579</v>
      </c>
      <c r="B1395">
        <v>0</v>
      </c>
    </row>
    <row r="1396" spans="1:2" x14ac:dyDescent="0.25">
      <c r="A1396" t="s">
        <v>1580</v>
      </c>
      <c r="B1396">
        <v>227162</v>
      </c>
    </row>
    <row r="1397" spans="1:2" x14ac:dyDescent="0.25">
      <c r="A1397" t="s">
        <v>1581</v>
      </c>
      <c r="B1397">
        <v>389074.4</v>
      </c>
    </row>
    <row r="1398" spans="1:2" x14ac:dyDescent="0.25">
      <c r="A1398" t="s">
        <v>556</v>
      </c>
      <c r="B1398">
        <v>0</v>
      </c>
    </row>
    <row r="1399" spans="1:2" x14ac:dyDescent="0.25">
      <c r="A1399" t="s">
        <v>557</v>
      </c>
      <c r="B1399">
        <v>0</v>
      </c>
    </row>
    <row r="1400" spans="1:2" x14ac:dyDescent="0.25">
      <c r="A1400" t="s">
        <v>1582</v>
      </c>
      <c r="B1400">
        <v>0</v>
      </c>
    </row>
    <row r="1401" spans="1:2" x14ac:dyDescent="0.25">
      <c r="A1401" t="s">
        <v>1583</v>
      </c>
      <c r="B1401">
        <v>0</v>
      </c>
    </row>
    <row r="1402" spans="1:2" x14ac:dyDescent="0.25">
      <c r="A1402" t="s">
        <v>1584</v>
      </c>
      <c r="B1402">
        <v>0</v>
      </c>
    </row>
    <row r="1403" spans="1:2" x14ac:dyDescent="0.25">
      <c r="A1403" t="s">
        <v>1585</v>
      </c>
      <c r="B1403">
        <v>0</v>
      </c>
    </row>
    <row r="1404" spans="1:2" x14ac:dyDescent="0.25">
      <c r="A1404" t="s">
        <v>1586</v>
      </c>
      <c r="B1404">
        <v>0</v>
      </c>
    </row>
    <row r="1405" spans="1:2" x14ac:dyDescent="0.25">
      <c r="A1405" t="s">
        <v>1587</v>
      </c>
      <c r="B1405">
        <v>0</v>
      </c>
    </row>
    <row r="1406" spans="1:2" x14ac:dyDescent="0.25">
      <c r="A1406" t="s">
        <v>1588</v>
      </c>
      <c r="B1406">
        <v>0</v>
      </c>
    </row>
    <row r="1407" spans="1:2" x14ac:dyDescent="0.25">
      <c r="A1407" t="s">
        <v>1589</v>
      </c>
      <c r="B1407">
        <v>0</v>
      </c>
    </row>
    <row r="1408" spans="1:2" x14ac:dyDescent="0.25">
      <c r="A1408" t="s">
        <v>1590</v>
      </c>
      <c r="B1408">
        <v>0</v>
      </c>
    </row>
    <row r="1409" spans="1:2" x14ac:dyDescent="0.25">
      <c r="A1409" t="s">
        <v>1591</v>
      </c>
      <c r="B1409">
        <v>0</v>
      </c>
    </row>
    <row r="1410" spans="1:2" x14ac:dyDescent="0.25">
      <c r="A1410" t="s">
        <v>1592</v>
      </c>
      <c r="B1410">
        <v>0</v>
      </c>
    </row>
    <row r="1411" spans="1:2" x14ac:dyDescent="0.25">
      <c r="A1411" t="s">
        <v>1593</v>
      </c>
      <c r="B1411">
        <v>0</v>
      </c>
    </row>
    <row r="1412" spans="1:2" x14ac:dyDescent="0.25">
      <c r="A1412" t="s">
        <v>1594</v>
      </c>
      <c r="B1412">
        <v>0</v>
      </c>
    </row>
    <row r="1413" spans="1:2" x14ac:dyDescent="0.25">
      <c r="A1413" t="s">
        <v>1595</v>
      </c>
      <c r="B1413">
        <v>0</v>
      </c>
    </row>
    <row r="1414" spans="1:2" x14ac:dyDescent="0.25">
      <c r="A1414" t="s">
        <v>1596</v>
      </c>
      <c r="B1414">
        <v>0</v>
      </c>
    </row>
    <row r="1415" spans="1:2" x14ac:dyDescent="0.25">
      <c r="A1415" t="s">
        <v>1597</v>
      </c>
      <c r="B1415">
        <v>0</v>
      </c>
    </row>
    <row r="1416" spans="1:2" x14ac:dyDescent="0.25">
      <c r="A1416" t="s">
        <v>558</v>
      </c>
      <c r="B1416">
        <v>0</v>
      </c>
    </row>
    <row r="1417" spans="1:2" x14ac:dyDescent="0.25">
      <c r="A1417" t="s">
        <v>559</v>
      </c>
      <c r="B1417">
        <v>0</v>
      </c>
    </row>
    <row r="1418" spans="1:2" x14ac:dyDescent="0.25">
      <c r="A1418" t="s">
        <v>1598</v>
      </c>
      <c r="B1418">
        <v>0</v>
      </c>
    </row>
    <row r="1419" spans="1:2" x14ac:dyDescent="0.25">
      <c r="A1419" t="s">
        <v>1599</v>
      </c>
      <c r="B1419">
        <v>0</v>
      </c>
    </row>
    <row r="1420" spans="1:2" x14ac:dyDescent="0.25">
      <c r="A1420" t="s">
        <v>1600</v>
      </c>
      <c r="B1420">
        <v>0</v>
      </c>
    </row>
    <row r="1421" spans="1:2" x14ac:dyDescent="0.25">
      <c r="A1421" t="s">
        <v>1601</v>
      </c>
      <c r="B1421">
        <v>0</v>
      </c>
    </row>
    <row r="1422" spans="1:2" x14ac:dyDescent="0.25">
      <c r="A1422" t="s">
        <v>1602</v>
      </c>
      <c r="B1422">
        <v>0</v>
      </c>
    </row>
    <row r="1423" spans="1:2" x14ac:dyDescent="0.25">
      <c r="A1423" t="s">
        <v>1603</v>
      </c>
      <c r="B1423">
        <v>0</v>
      </c>
    </row>
    <row r="1424" spans="1:2" x14ac:dyDescent="0.25">
      <c r="A1424" t="s">
        <v>1604</v>
      </c>
      <c r="B1424">
        <v>0</v>
      </c>
    </row>
    <row r="1425" spans="1:2" x14ac:dyDescent="0.25">
      <c r="A1425" t="s">
        <v>1605</v>
      </c>
      <c r="B1425">
        <v>0</v>
      </c>
    </row>
    <row r="1426" spans="1:2" x14ac:dyDescent="0.25">
      <c r="A1426" t="s">
        <v>1606</v>
      </c>
      <c r="B1426">
        <v>0</v>
      </c>
    </row>
    <row r="1427" spans="1:2" x14ac:dyDescent="0.25">
      <c r="A1427" t="s">
        <v>1607</v>
      </c>
      <c r="B1427">
        <v>0</v>
      </c>
    </row>
    <row r="1428" spans="1:2" x14ac:dyDescent="0.25">
      <c r="A1428" t="s">
        <v>1608</v>
      </c>
      <c r="B1428">
        <v>0</v>
      </c>
    </row>
    <row r="1429" spans="1:2" x14ac:dyDescent="0.25">
      <c r="A1429" t="s">
        <v>1609</v>
      </c>
      <c r="B1429">
        <v>0</v>
      </c>
    </row>
    <row r="1430" spans="1:2" x14ac:dyDescent="0.25">
      <c r="A1430" t="s">
        <v>1610</v>
      </c>
      <c r="B1430">
        <v>0</v>
      </c>
    </row>
    <row r="1431" spans="1:2" x14ac:dyDescent="0.25">
      <c r="A1431" t="s">
        <v>1611</v>
      </c>
      <c r="B1431">
        <v>0</v>
      </c>
    </row>
    <row r="1432" spans="1:2" x14ac:dyDescent="0.25">
      <c r="A1432" t="s">
        <v>1612</v>
      </c>
      <c r="B1432">
        <v>0</v>
      </c>
    </row>
    <row r="1433" spans="1:2" x14ac:dyDescent="0.25">
      <c r="A1433" t="s">
        <v>1613</v>
      </c>
      <c r="B1433">
        <v>0</v>
      </c>
    </row>
    <row r="1434" spans="1:2" x14ac:dyDescent="0.25">
      <c r="A1434" t="s">
        <v>560</v>
      </c>
      <c r="B1434">
        <v>0</v>
      </c>
    </row>
    <row r="1435" spans="1:2" x14ac:dyDescent="0.25">
      <c r="A1435" t="s">
        <v>561</v>
      </c>
      <c r="B1435">
        <v>0</v>
      </c>
    </row>
    <row r="1436" spans="1:2" x14ac:dyDescent="0.25">
      <c r="A1436" t="s">
        <v>1614</v>
      </c>
      <c r="B1436">
        <v>0</v>
      </c>
    </row>
    <row r="1437" spans="1:2" x14ac:dyDescent="0.25">
      <c r="A1437" t="s">
        <v>1615</v>
      </c>
      <c r="B1437">
        <v>0</v>
      </c>
    </row>
    <row r="1438" spans="1:2" x14ac:dyDescent="0.25">
      <c r="A1438" t="s">
        <v>1616</v>
      </c>
      <c r="B1438">
        <v>0</v>
      </c>
    </row>
    <row r="1439" spans="1:2" x14ac:dyDescent="0.25">
      <c r="A1439" t="s">
        <v>1617</v>
      </c>
      <c r="B1439">
        <v>0</v>
      </c>
    </row>
    <row r="1440" spans="1:2" x14ac:dyDescent="0.25">
      <c r="A1440" t="s">
        <v>1618</v>
      </c>
      <c r="B1440">
        <v>0</v>
      </c>
    </row>
    <row r="1441" spans="1:2" x14ac:dyDescent="0.25">
      <c r="A1441" t="s">
        <v>1619</v>
      </c>
      <c r="B1441">
        <v>0</v>
      </c>
    </row>
    <row r="1442" spans="1:2" x14ac:dyDescent="0.25">
      <c r="A1442" t="s">
        <v>1620</v>
      </c>
      <c r="B1442">
        <v>0</v>
      </c>
    </row>
    <row r="1443" spans="1:2" x14ac:dyDescent="0.25">
      <c r="A1443" t="s">
        <v>1621</v>
      </c>
      <c r="B1443">
        <v>0</v>
      </c>
    </row>
    <row r="1444" spans="1:2" x14ac:dyDescent="0.25">
      <c r="A1444" t="s">
        <v>1622</v>
      </c>
      <c r="B1444">
        <v>0</v>
      </c>
    </row>
    <row r="1445" spans="1:2" x14ac:dyDescent="0.25">
      <c r="A1445" t="s">
        <v>1623</v>
      </c>
      <c r="B1445">
        <v>0</v>
      </c>
    </row>
    <row r="1446" spans="1:2" x14ac:dyDescent="0.25">
      <c r="A1446" t="s">
        <v>1624</v>
      </c>
      <c r="B1446">
        <v>0</v>
      </c>
    </row>
    <row r="1447" spans="1:2" x14ac:dyDescent="0.25">
      <c r="A1447" t="s">
        <v>1625</v>
      </c>
      <c r="B1447">
        <v>0</v>
      </c>
    </row>
    <row r="1448" spans="1:2" x14ac:dyDescent="0.25">
      <c r="A1448" t="s">
        <v>1626</v>
      </c>
      <c r="B1448">
        <v>0</v>
      </c>
    </row>
    <row r="1449" spans="1:2" x14ac:dyDescent="0.25">
      <c r="A1449" t="s">
        <v>1627</v>
      </c>
      <c r="B1449">
        <v>0</v>
      </c>
    </row>
    <row r="1450" spans="1:2" x14ac:dyDescent="0.25">
      <c r="A1450" t="s">
        <v>1628</v>
      </c>
      <c r="B1450">
        <v>0</v>
      </c>
    </row>
    <row r="1451" spans="1:2" x14ac:dyDescent="0.25">
      <c r="A1451" t="s">
        <v>1629</v>
      </c>
      <c r="B1451">
        <v>0</v>
      </c>
    </row>
    <row r="1452" spans="1:2" x14ac:dyDescent="0.25">
      <c r="A1452" t="s">
        <v>562</v>
      </c>
      <c r="B1452">
        <v>0</v>
      </c>
    </row>
    <row r="1453" spans="1:2" x14ac:dyDescent="0.25">
      <c r="A1453" t="s">
        <v>563</v>
      </c>
      <c r="B1453">
        <v>0</v>
      </c>
    </row>
    <row r="1454" spans="1:2" x14ac:dyDescent="0.25">
      <c r="A1454" t="s">
        <v>1630</v>
      </c>
      <c r="B1454">
        <v>0</v>
      </c>
    </row>
    <row r="1455" spans="1:2" x14ac:dyDescent="0.25">
      <c r="A1455" t="s">
        <v>1631</v>
      </c>
      <c r="B1455">
        <v>0</v>
      </c>
    </row>
    <row r="1456" spans="1:2" x14ac:dyDescent="0.25">
      <c r="A1456" t="s">
        <v>1632</v>
      </c>
      <c r="B1456">
        <v>0</v>
      </c>
    </row>
    <row r="1457" spans="1:2" x14ac:dyDescent="0.25">
      <c r="A1457" t="s">
        <v>1633</v>
      </c>
      <c r="B1457">
        <v>0</v>
      </c>
    </row>
    <row r="1458" spans="1:2" x14ac:dyDescent="0.25">
      <c r="A1458" t="s">
        <v>1634</v>
      </c>
      <c r="B1458">
        <v>0</v>
      </c>
    </row>
    <row r="1459" spans="1:2" x14ac:dyDescent="0.25">
      <c r="A1459" t="s">
        <v>1635</v>
      </c>
      <c r="B1459">
        <v>0</v>
      </c>
    </row>
    <row r="1460" spans="1:2" x14ac:dyDescent="0.25">
      <c r="A1460" t="s">
        <v>1636</v>
      </c>
      <c r="B1460">
        <v>0</v>
      </c>
    </row>
    <row r="1461" spans="1:2" x14ac:dyDescent="0.25">
      <c r="A1461" t="s">
        <v>1637</v>
      </c>
      <c r="B1461">
        <v>0</v>
      </c>
    </row>
    <row r="1462" spans="1:2" x14ac:dyDescent="0.25">
      <c r="A1462" t="s">
        <v>1638</v>
      </c>
      <c r="B1462">
        <v>0</v>
      </c>
    </row>
    <row r="1463" spans="1:2" x14ac:dyDescent="0.25">
      <c r="A1463" t="s">
        <v>1639</v>
      </c>
      <c r="B1463">
        <v>0</v>
      </c>
    </row>
    <row r="1464" spans="1:2" x14ac:dyDescent="0.25">
      <c r="A1464" t="s">
        <v>1640</v>
      </c>
      <c r="B1464">
        <v>0</v>
      </c>
    </row>
    <row r="1465" spans="1:2" x14ac:dyDescent="0.25">
      <c r="A1465" t="s">
        <v>1641</v>
      </c>
      <c r="B1465">
        <v>0</v>
      </c>
    </row>
    <row r="1466" spans="1:2" x14ac:dyDescent="0.25">
      <c r="A1466" t="s">
        <v>1642</v>
      </c>
      <c r="B1466">
        <v>0</v>
      </c>
    </row>
    <row r="1467" spans="1:2" x14ac:dyDescent="0.25">
      <c r="A1467" t="s">
        <v>1643</v>
      </c>
      <c r="B1467">
        <v>0</v>
      </c>
    </row>
    <row r="1468" spans="1:2" x14ac:dyDescent="0.25">
      <c r="A1468" t="s">
        <v>1644</v>
      </c>
      <c r="B1468">
        <v>0</v>
      </c>
    </row>
    <row r="1469" spans="1:2" x14ac:dyDescent="0.25">
      <c r="A1469" t="s">
        <v>1645</v>
      </c>
      <c r="B1469">
        <v>0</v>
      </c>
    </row>
    <row r="1470" spans="1:2" x14ac:dyDescent="0.25">
      <c r="A1470" t="s">
        <v>564</v>
      </c>
      <c r="B1470">
        <v>0</v>
      </c>
    </row>
    <row r="1471" spans="1:2" x14ac:dyDescent="0.25">
      <c r="A1471" t="s">
        <v>565</v>
      </c>
      <c r="B1471">
        <v>0</v>
      </c>
    </row>
    <row r="1472" spans="1:2" x14ac:dyDescent="0.25">
      <c r="A1472" t="s">
        <v>1646</v>
      </c>
      <c r="B1472">
        <v>0</v>
      </c>
    </row>
    <row r="1473" spans="1:2" x14ac:dyDescent="0.25">
      <c r="A1473" t="s">
        <v>1647</v>
      </c>
      <c r="B1473">
        <v>0</v>
      </c>
    </row>
    <row r="1474" spans="1:2" x14ac:dyDescent="0.25">
      <c r="A1474" t="s">
        <v>566</v>
      </c>
      <c r="B1474">
        <v>14248.392</v>
      </c>
    </row>
    <row r="1475" spans="1:2" x14ac:dyDescent="0.25">
      <c r="A1475" t="s">
        <v>567</v>
      </c>
      <c r="B1475">
        <v>17700</v>
      </c>
    </row>
    <row r="1476" spans="1:2" x14ac:dyDescent="0.25">
      <c r="A1476" t="s">
        <v>568</v>
      </c>
      <c r="B1476">
        <v>10961.878000000001</v>
      </c>
    </row>
    <row r="1477" spans="1:2" x14ac:dyDescent="0.25">
      <c r="A1477" t="s">
        <v>569</v>
      </c>
      <c r="B1477">
        <v>15045</v>
      </c>
    </row>
    <row r="1478" spans="1:2" x14ac:dyDescent="0.25">
      <c r="A1478" t="s">
        <v>570</v>
      </c>
      <c r="B1478">
        <v>0</v>
      </c>
    </row>
    <row r="1479" spans="1:2" x14ac:dyDescent="0.25">
      <c r="A1479" t="s">
        <v>571</v>
      </c>
      <c r="B1479">
        <v>143379.20000000001</v>
      </c>
    </row>
    <row r="1480" spans="1:2" x14ac:dyDescent="0.25">
      <c r="A1480" t="s">
        <v>572</v>
      </c>
      <c r="B1480">
        <v>0</v>
      </c>
    </row>
    <row r="1481" spans="1:2" x14ac:dyDescent="0.25">
      <c r="A1481" t="s">
        <v>573</v>
      </c>
      <c r="B1481">
        <v>125927.5</v>
      </c>
    </row>
    <row r="1482" spans="1:2" x14ac:dyDescent="0.25">
      <c r="A1482" t="s">
        <v>574</v>
      </c>
      <c r="B1482">
        <v>188487.19</v>
      </c>
    </row>
    <row r="1483" spans="1:2" x14ac:dyDescent="0.25">
      <c r="A1483" t="s">
        <v>575</v>
      </c>
      <c r="B1483">
        <v>35400</v>
      </c>
    </row>
    <row r="1484" spans="1:2" x14ac:dyDescent="0.25">
      <c r="A1484" t="s">
        <v>576</v>
      </c>
      <c r="B1484">
        <v>195830.61</v>
      </c>
    </row>
    <row r="1485" spans="1:2" x14ac:dyDescent="0.25">
      <c r="A1485" t="s">
        <v>577</v>
      </c>
      <c r="B1485">
        <v>0</v>
      </c>
    </row>
    <row r="1486" spans="1:2" x14ac:dyDescent="0.25">
      <c r="A1486" t="s">
        <v>578</v>
      </c>
      <c r="B1486">
        <v>215261.52</v>
      </c>
    </row>
    <row r="1487" spans="1:2" x14ac:dyDescent="0.25">
      <c r="A1487" t="s">
        <v>579</v>
      </c>
      <c r="B1487">
        <v>0</v>
      </c>
    </row>
    <row r="1488" spans="1:2" x14ac:dyDescent="0.25">
      <c r="A1488" t="s">
        <v>580</v>
      </c>
      <c r="B1488">
        <v>205087.79</v>
      </c>
    </row>
    <row r="1489" spans="1:2" x14ac:dyDescent="0.25">
      <c r="A1489" t="s">
        <v>581</v>
      </c>
      <c r="B1489">
        <v>0</v>
      </c>
    </row>
    <row r="1490" spans="1:2" x14ac:dyDescent="0.25">
      <c r="A1490" t="s">
        <v>582</v>
      </c>
      <c r="B1490">
        <v>195189</v>
      </c>
    </row>
    <row r="1491" spans="1:2" x14ac:dyDescent="0.25">
      <c r="A1491" t="s">
        <v>583</v>
      </c>
      <c r="B1491">
        <v>35400</v>
      </c>
    </row>
    <row r="1492" spans="1:2" x14ac:dyDescent="0.25">
      <c r="A1492" t="s">
        <v>584</v>
      </c>
      <c r="B1492">
        <v>213236.3</v>
      </c>
    </row>
    <row r="1493" spans="1:2" x14ac:dyDescent="0.25">
      <c r="A1493" t="s">
        <v>585</v>
      </c>
      <c r="B1493">
        <v>0</v>
      </c>
    </row>
    <row r="1494" spans="1:2" x14ac:dyDescent="0.25">
      <c r="A1494" t="s">
        <v>586</v>
      </c>
      <c r="B1494">
        <v>0</v>
      </c>
    </row>
    <row r="1495" spans="1:2" x14ac:dyDescent="0.25">
      <c r="A1495" t="s">
        <v>587</v>
      </c>
      <c r="B1495">
        <v>0</v>
      </c>
    </row>
    <row r="1496" spans="1:2" x14ac:dyDescent="0.25">
      <c r="A1496" t="s">
        <v>588</v>
      </c>
      <c r="B1496">
        <v>0</v>
      </c>
    </row>
    <row r="1497" spans="1:2" x14ac:dyDescent="0.25">
      <c r="A1497" t="s">
        <v>589</v>
      </c>
      <c r="B1497">
        <v>15045</v>
      </c>
    </row>
    <row r="1498" spans="1:2" x14ac:dyDescent="0.25">
      <c r="A1498" t="s">
        <v>590</v>
      </c>
      <c r="B1498">
        <v>0</v>
      </c>
    </row>
    <row r="1499" spans="1:2" x14ac:dyDescent="0.25">
      <c r="A1499" t="s">
        <v>591</v>
      </c>
      <c r="B1499">
        <v>17700</v>
      </c>
    </row>
    <row r="1500" spans="1:2" x14ac:dyDescent="0.25">
      <c r="A1500" t="s">
        <v>592</v>
      </c>
      <c r="B1500">
        <v>0</v>
      </c>
    </row>
    <row r="1501" spans="1:2" x14ac:dyDescent="0.25">
      <c r="A1501" t="s">
        <v>593</v>
      </c>
      <c r="B1501">
        <v>15045</v>
      </c>
    </row>
    <row r="1502" spans="1:2" x14ac:dyDescent="0.25">
      <c r="A1502" t="s">
        <v>594</v>
      </c>
      <c r="B1502">
        <v>0</v>
      </c>
    </row>
    <row r="1503" spans="1:2" x14ac:dyDescent="0.25">
      <c r="A1503" t="s">
        <v>595</v>
      </c>
      <c r="B1503">
        <v>178705.72</v>
      </c>
    </row>
    <row r="1504" spans="1:2" x14ac:dyDescent="0.25">
      <c r="A1504" t="s">
        <v>596</v>
      </c>
      <c r="B1504">
        <v>0</v>
      </c>
    </row>
    <row r="1505" spans="1:2" x14ac:dyDescent="0.25">
      <c r="A1505" t="s">
        <v>597</v>
      </c>
      <c r="B1505">
        <v>186334.7</v>
      </c>
    </row>
    <row r="1506" spans="1:2" x14ac:dyDescent="0.25">
      <c r="A1506" t="s">
        <v>598</v>
      </c>
      <c r="B1506">
        <v>212384.65</v>
      </c>
    </row>
    <row r="1507" spans="1:2" x14ac:dyDescent="0.25">
      <c r="A1507" t="s">
        <v>599</v>
      </c>
      <c r="B1507">
        <v>0</v>
      </c>
    </row>
    <row r="1508" spans="1:2" x14ac:dyDescent="0.25">
      <c r="A1508" t="s">
        <v>600</v>
      </c>
      <c r="B1508">
        <v>202346.9</v>
      </c>
    </row>
    <row r="1509" spans="1:2" x14ac:dyDescent="0.25">
      <c r="A1509" t="s">
        <v>601</v>
      </c>
      <c r="B1509">
        <v>0</v>
      </c>
    </row>
    <row r="1510" spans="1:2" x14ac:dyDescent="0.25">
      <c r="A1510" t="s">
        <v>602</v>
      </c>
      <c r="B1510">
        <v>0</v>
      </c>
    </row>
    <row r="1511" spans="1:2" x14ac:dyDescent="0.25">
      <c r="A1511" t="s">
        <v>603</v>
      </c>
      <c r="B1511">
        <v>17700</v>
      </c>
    </row>
    <row r="1512" spans="1:2" x14ac:dyDescent="0.25">
      <c r="A1512" t="s">
        <v>604</v>
      </c>
      <c r="B1512">
        <v>0</v>
      </c>
    </row>
    <row r="1513" spans="1:2" x14ac:dyDescent="0.25">
      <c r="A1513" t="s">
        <v>605</v>
      </c>
      <c r="B1513">
        <v>15045</v>
      </c>
    </row>
    <row r="1514" spans="1:2" x14ac:dyDescent="0.25">
      <c r="A1514" t="s">
        <v>606</v>
      </c>
      <c r="B1514">
        <v>0</v>
      </c>
    </row>
    <row r="1515" spans="1:2" x14ac:dyDescent="0.25">
      <c r="A1515" t="s">
        <v>607</v>
      </c>
      <c r="B1515">
        <v>134885.18</v>
      </c>
    </row>
    <row r="1516" spans="1:2" x14ac:dyDescent="0.25">
      <c r="A1516" t="s">
        <v>608</v>
      </c>
      <c r="B1516">
        <v>0</v>
      </c>
    </row>
    <row r="1517" spans="1:2" x14ac:dyDescent="0.25">
      <c r="A1517" t="s">
        <v>609</v>
      </c>
      <c r="B1517">
        <v>125798.92</v>
      </c>
    </row>
    <row r="1518" spans="1:2" x14ac:dyDescent="0.25">
      <c r="A1518" t="s">
        <v>610</v>
      </c>
      <c r="B1518">
        <v>0</v>
      </c>
    </row>
    <row r="1519" spans="1:2" x14ac:dyDescent="0.25">
      <c r="A1519" t="s">
        <v>611</v>
      </c>
      <c r="B1519">
        <v>342000</v>
      </c>
    </row>
    <row r="1520" spans="1:2" x14ac:dyDescent="0.25">
      <c r="A1520" t="s">
        <v>612</v>
      </c>
      <c r="B1520">
        <v>0</v>
      </c>
    </row>
    <row r="1521" spans="1:2" x14ac:dyDescent="0.25">
      <c r="A1521" t="s">
        <v>613</v>
      </c>
      <c r="B1521">
        <v>290700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A72-BAE6-4115-A53A-1B25D58A344A}">
  <dimension ref="A1:B1522"/>
  <sheetViews>
    <sheetView workbookViewId="0"/>
  </sheetViews>
  <sheetFormatPr defaultRowHeight="15" x14ac:dyDescent="0.25"/>
  <cols>
    <col min="1" max="1" width="4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653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654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655</v>
      </c>
      <c r="B79">
        <v>0</v>
      </c>
    </row>
    <row r="80" spans="1:2" x14ac:dyDescent="0.25">
      <c r="A80" t="s">
        <v>77</v>
      </c>
      <c r="B80">
        <v>0</v>
      </c>
    </row>
    <row r="81" spans="1:2" x14ac:dyDescent="0.25">
      <c r="A81" t="s">
        <v>683</v>
      </c>
      <c r="B81">
        <v>0</v>
      </c>
    </row>
    <row r="82" spans="1:2" x14ac:dyDescent="0.25">
      <c r="A82" t="s">
        <v>78</v>
      </c>
      <c r="B82">
        <v>0</v>
      </c>
    </row>
    <row r="83" spans="1:2" x14ac:dyDescent="0.25">
      <c r="A83" t="s">
        <v>684</v>
      </c>
      <c r="B83">
        <v>0</v>
      </c>
    </row>
    <row r="84" spans="1:2" x14ac:dyDescent="0.25">
      <c r="A84" t="s">
        <v>79</v>
      </c>
      <c r="B84">
        <v>0</v>
      </c>
    </row>
    <row r="85" spans="1:2" x14ac:dyDescent="0.25">
      <c r="A85" t="s">
        <v>685</v>
      </c>
      <c r="B85">
        <v>0</v>
      </c>
    </row>
    <row r="86" spans="1:2" x14ac:dyDescent="0.25">
      <c r="A86" t="s">
        <v>80</v>
      </c>
      <c r="B86">
        <v>0</v>
      </c>
    </row>
    <row r="87" spans="1:2" x14ac:dyDescent="0.25">
      <c r="A87" t="s">
        <v>671</v>
      </c>
      <c r="B87">
        <v>0</v>
      </c>
    </row>
    <row r="88" spans="1:2" x14ac:dyDescent="0.25">
      <c r="A88" t="s">
        <v>81</v>
      </c>
      <c r="B88">
        <v>0</v>
      </c>
    </row>
    <row r="89" spans="1:2" x14ac:dyDescent="0.25">
      <c r="A89" t="s">
        <v>672</v>
      </c>
      <c r="B89">
        <v>0</v>
      </c>
    </row>
    <row r="90" spans="1:2" x14ac:dyDescent="0.25">
      <c r="A90" t="s">
        <v>82</v>
      </c>
      <c r="B90">
        <v>0</v>
      </c>
    </row>
    <row r="91" spans="1:2" x14ac:dyDescent="0.25">
      <c r="A91" t="s">
        <v>673</v>
      </c>
      <c r="B91">
        <v>0</v>
      </c>
    </row>
    <row r="92" spans="1:2" x14ac:dyDescent="0.25">
      <c r="A92" t="s">
        <v>83</v>
      </c>
      <c r="B92">
        <v>0</v>
      </c>
    </row>
    <row r="93" spans="1:2" x14ac:dyDescent="0.25">
      <c r="A93" t="s">
        <v>665</v>
      </c>
      <c r="B93">
        <v>0</v>
      </c>
    </row>
    <row r="94" spans="1:2" x14ac:dyDescent="0.25">
      <c r="A94" t="s">
        <v>84</v>
      </c>
      <c r="B94">
        <v>0</v>
      </c>
    </row>
    <row r="95" spans="1:2" x14ac:dyDescent="0.25">
      <c r="A95" t="s">
        <v>666</v>
      </c>
      <c r="B95">
        <v>0</v>
      </c>
    </row>
    <row r="96" spans="1:2" x14ac:dyDescent="0.25">
      <c r="A96" t="s">
        <v>85</v>
      </c>
      <c r="B96">
        <v>0</v>
      </c>
    </row>
    <row r="97" spans="1:2" x14ac:dyDescent="0.25">
      <c r="A97" t="s">
        <v>667</v>
      </c>
      <c r="B97">
        <v>0</v>
      </c>
    </row>
    <row r="98" spans="1:2" x14ac:dyDescent="0.25">
      <c r="A98" t="s">
        <v>86</v>
      </c>
      <c r="B98">
        <v>601748</v>
      </c>
    </row>
    <row r="99" spans="1:2" x14ac:dyDescent="0.25">
      <c r="A99" t="s">
        <v>674</v>
      </c>
      <c r="B99">
        <v>0</v>
      </c>
    </row>
    <row r="100" spans="1:2" x14ac:dyDescent="0.25">
      <c r="A100" t="s">
        <v>87</v>
      </c>
      <c r="B100">
        <v>0</v>
      </c>
    </row>
    <row r="101" spans="1:2" x14ac:dyDescent="0.25">
      <c r="A101" t="s">
        <v>675</v>
      </c>
      <c r="B101">
        <v>0</v>
      </c>
    </row>
    <row r="102" spans="1:2" x14ac:dyDescent="0.25">
      <c r="A102" t="s">
        <v>88</v>
      </c>
      <c r="B102">
        <v>0</v>
      </c>
    </row>
    <row r="103" spans="1:2" x14ac:dyDescent="0.25">
      <c r="A103" t="s">
        <v>676</v>
      </c>
      <c r="B103">
        <v>0</v>
      </c>
    </row>
    <row r="104" spans="1:2" x14ac:dyDescent="0.25">
      <c r="A104" t="s">
        <v>89</v>
      </c>
      <c r="B104">
        <v>0</v>
      </c>
    </row>
    <row r="105" spans="1:2" x14ac:dyDescent="0.25">
      <c r="A105" t="s">
        <v>656</v>
      </c>
      <c r="B105">
        <v>0</v>
      </c>
    </row>
    <row r="106" spans="1:2" x14ac:dyDescent="0.25">
      <c r="A106" t="s">
        <v>90</v>
      </c>
      <c r="B106">
        <v>0</v>
      </c>
    </row>
    <row r="107" spans="1:2" x14ac:dyDescent="0.25">
      <c r="A107" t="s">
        <v>657</v>
      </c>
      <c r="B107">
        <v>0</v>
      </c>
    </row>
    <row r="108" spans="1:2" x14ac:dyDescent="0.25">
      <c r="A108" t="s">
        <v>91</v>
      </c>
      <c r="B108">
        <v>0</v>
      </c>
    </row>
    <row r="109" spans="1:2" x14ac:dyDescent="0.25">
      <c r="A109" t="s">
        <v>658</v>
      </c>
      <c r="B109">
        <v>0</v>
      </c>
    </row>
    <row r="110" spans="1:2" x14ac:dyDescent="0.25">
      <c r="A110" t="s">
        <v>92</v>
      </c>
      <c r="B110">
        <v>0</v>
      </c>
    </row>
    <row r="111" spans="1:2" x14ac:dyDescent="0.25">
      <c r="A111" t="s">
        <v>659</v>
      </c>
      <c r="B111">
        <v>0</v>
      </c>
    </row>
    <row r="112" spans="1:2" x14ac:dyDescent="0.25">
      <c r="A112" t="s">
        <v>93</v>
      </c>
      <c r="B112">
        <v>0</v>
      </c>
    </row>
    <row r="113" spans="1:2" x14ac:dyDescent="0.25">
      <c r="A113" t="s">
        <v>660</v>
      </c>
      <c r="B113">
        <v>0</v>
      </c>
    </row>
    <row r="114" spans="1:2" x14ac:dyDescent="0.25">
      <c r="A114" t="s">
        <v>94</v>
      </c>
      <c r="B114">
        <v>0</v>
      </c>
    </row>
    <row r="115" spans="1:2" x14ac:dyDescent="0.25">
      <c r="A115" t="s">
        <v>661</v>
      </c>
      <c r="B115">
        <v>0</v>
      </c>
    </row>
    <row r="116" spans="1:2" x14ac:dyDescent="0.25">
      <c r="A116" t="s">
        <v>95</v>
      </c>
      <c r="B116">
        <v>506632</v>
      </c>
    </row>
    <row r="117" spans="1:2" x14ac:dyDescent="0.25">
      <c r="A117" t="s">
        <v>677</v>
      </c>
      <c r="B117">
        <v>0</v>
      </c>
    </row>
    <row r="118" spans="1:2" x14ac:dyDescent="0.25">
      <c r="A118" t="s">
        <v>96</v>
      </c>
      <c r="B118">
        <v>0</v>
      </c>
    </row>
    <row r="119" spans="1:2" x14ac:dyDescent="0.25">
      <c r="A119" t="s">
        <v>678</v>
      </c>
      <c r="B119">
        <v>0</v>
      </c>
    </row>
    <row r="120" spans="1:2" x14ac:dyDescent="0.25">
      <c r="A120" t="s">
        <v>97</v>
      </c>
      <c r="B120">
        <v>0</v>
      </c>
    </row>
    <row r="121" spans="1:2" x14ac:dyDescent="0.25">
      <c r="A121" t="s">
        <v>679</v>
      </c>
      <c r="B121">
        <v>0</v>
      </c>
    </row>
    <row r="122" spans="1:2" x14ac:dyDescent="0.25">
      <c r="A122" t="s">
        <v>98</v>
      </c>
      <c r="B122">
        <v>622167.5</v>
      </c>
    </row>
    <row r="123" spans="1:2" x14ac:dyDescent="0.25">
      <c r="A123" t="s">
        <v>668</v>
      </c>
      <c r="B123">
        <v>0</v>
      </c>
    </row>
    <row r="124" spans="1:2" x14ac:dyDescent="0.25">
      <c r="A124" t="s">
        <v>99</v>
      </c>
      <c r="B124">
        <v>0</v>
      </c>
    </row>
    <row r="125" spans="1:2" x14ac:dyDescent="0.25">
      <c r="A125" t="s">
        <v>669</v>
      </c>
      <c r="B125">
        <v>0</v>
      </c>
    </row>
    <row r="126" spans="1:2" x14ac:dyDescent="0.25">
      <c r="A126" t="s">
        <v>100</v>
      </c>
      <c r="B126">
        <v>0</v>
      </c>
    </row>
    <row r="127" spans="1:2" x14ac:dyDescent="0.25">
      <c r="A127" t="s">
        <v>670</v>
      </c>
      <c r="B127">
        <v>0</v>
      </c>
    </row>
    <row r="128" spans="1:2" x14ac:dyDescent="0.25">
      <c r="A128" t="s">
        <v>101</v>
      </c>
      <c r="B128">
        <v>35269.199999999997</v>
      </c>
    </row>
    <row r="129" spans="1:2" x14ac:dyDescent="0.25">
      <c r="A129" t="s">
        <v>662</v>
      </c>
      <c r="B129">
        <v>0</v>
      </c>
    </row>
    <row r="130" spans="1:2" x14ac:dyDescent="0.25">
      <c r="A130" t="s">
        <v>102</v>
      </c>
      <c r="B130">
        <v>0</v>
      </c>
    </row>
    <row r="131" spans="1:2" x14ac:dyDescent="0.25">
      <c r="A131" t="s">
        <v>663</v>
      </c>
      <c r="B131">
        <v>0</v>
      </c>
    </row>
    <row r="132" spans="1:2" x14ac:dyDescent="0.25">
      <c r="A132" t="s">
        <v>103</v>
      </c>
      <c r="B132">
        <v>0</v>
      </c>
    </row>
    <row r="133" spans="1:2" x14ac:dyDescent="0.25">
      <c r="A133" t="s">
        <v>664</v>
      </c>
      <c r="B133">
        <v>0</v>
      </c>
    </row>
    <row r="134" spans="1:2" x14ac:dyDescent="0.25">
      <c r="A134" t="s">
        <v>104</v>
      </c>
      <c r="B134">
        <v>0</v>
      </c>
    </row>
    <row r="135" spans="1:2" x14ac:dyDescent="0.25">
      <c r="A135" t="s">
        <v>686</v>
      </c>
      <c r="B135">
        <v>0</v>
      </c>
    </row>
    <row r="136" spans="1:2" x14ac:dyDescent="0.25">
      <c r="A136" t="s">
        <v>105</v>
      </c>
      <c r="B136">
        <v>339390</v>
      </c>
    </row>
    <row r="137" spans="1:2" x14ac:dyDescent="0.25">
      <c r="A137" t="s">
        <v>687</v>
      </c>
      <c r="B137">
        <v>0</v>
      </c>
    </row>
    <row r="138" spans="1:2" x14ac:dyDescent="0.25">
      <c r="A138" t="s">
        <v>106</v>
      </c>
      <c r="B138">
        <v>0</v>
      </c>
    </row>
    <row r="139" spans="1:2" x14ac:dyDescent="0.25">
      <c r="A139" t="s">
        <v>688</v>
      </c>
      <c r="B139">
        <v>0</v>
      </c>
    </row>
    <row r="140" spans="1:2" x14ac:dyDescent="0.25">
      <c r="A140" t="s">
        <v>107</v>
      </c>
      <c r="B140">
        <v>1295616</v>
      </c>
    </row>
    <row r="141" spans="1:2" x14ac:dyDescent="0.25">
      <c r="A141" t="s">
        <v>680</v>
      </c>
      <c r="B141">
        <v>0</v>
      </c>
    </row>
    <row r="142" spans="1:2" x14ac:dyDescent="0.25">
      <c r="A142" t="s">
        <v>108</v>
      </c>
      <c r="B142">
        <v>0</v>
      </c>
    </row>
    <row r="143" spans="1:2" x14ac:dyDescent="0.25">
      <c r="A143" t="s">
        <v>681</v>
      </c>
      <c r="B143">
        <v>0</v>
      </c>
    </row>
    <row r="144" spans="1:2" x14ac:dyDescent="0.25">
      <c r="A144" t="s">
        <v>109</v>
      </c>
      <c r="B144">
        <v>0</v>
      </c>
    </row>
    <row r="145" spans="1:2" x14ac:dyDescent="0.25">
      <c r="A145" t="s">
        <v>682</v>
      </c>
      <c r="B145">
        <v>0</v>
      </c>
    </row>
    <row r="146" spans="1:2" x14ac:dyDescent="0.25">
      <c r="A146" t="s">
        <v>776</v>
      </c>
      <c r="B146">
        <v>1221304</v>
      </c>
    </row>
    <row r="147" spans="1:2" x14ac:dyDescent="0.25">
      <c r="A147" t="s">
        <v>777</v>
      </c>
      <c r="B147">
        <v>1466779.5</v>
      </c>
    </row>
    <row r="148" spans="1:2" x14ac:dyDescent="0.25">
      <c r="A148" t="s">
        <v>778</v>
      </c>
      <c r="B148">
        <v>1695564.5</v>
      </c>
    </row>
    <row r="149" spans="1:2" x14ac:dyDescent="0.25">
      <c r="A149" t="s">
        <v>779</v>
      </c>
      <c r="B149">
        <v>7450089</v>
      </c>
    </row>
    <row r="150" spans="1:2" x14ac:dyDescent="0.25">
      <c r="A150" t="s">
        <v>780</v>
      </c>
      <c r="B150">
        <v>0</v>
      </c>
    </row>
    <row r="151" spans="1:2" x14ac:dyDescent="0.25">
      <c r="A151" t="s">
        <v>781</v>
      </c>
      <c r="B151">
        <v>0</v>
      </c>
    </row>
    <row r="152" spans="1:2" x14ac:dyDescent="0.25">
      <c r="A152" t="s">
        <v>782</v>
      </c>
      <c r="B152">
        <v>0</v>
      </c>
    </row>
    <row r="153" spans="1:2" x14ac:dyDescent="0.25">
      <c r="A153" t="s">
        <v>783</v>
      </c>
      <c r="B153">
        <v>0</v>
      </c>
    </row>
    <row r="154" spans="1:2" x14ac:dyDescent="0.25">
      <c r="A154" t="s">
        <v>784</v>
      </c>
      <c r="B154">
        <v>0</v>
      </c>
    </row>
    <row r="155" spans="1:2" x14ac:dyDescent="0.25">
      <c r="A155" t="s">
        <v>785</v>
      </c>
      <c r="B155">
        <v>0</v>
      </c>
    </row>
    <row r="156" spans="1:2" x14ac:dyDescent="0.25">
      <c r="A156" t="s">
        <v>786</v>
      </c>
      <c r="B156">
        <v>0</v>
      </c>
    </row>
    <row r="157" spans="1:2" x14ac:dyDescent="0.25">
      <c r="A157" t="s">
        <v>787</v>
      </c>
      <c r="B157">
        <v>0</v>
      </c>
    </row>
    <row r="158" spans="1:2" x14ac:dyDescent="0.25">
      <c r="A158" t="s">
        <v>788</v>
      </c>
      <c r="B158">
        <v>0</v>
      </c>
    </row>
    <row r="159" spans="1:2" x14ac:dyDescent="0.25">
      <c r="A159" t="s">
        <v>789</v>
      </c>
      <c r="B159">
        <v>0</v>
      </c>
    </row>
    <row r="160" spans="1:2" x14ac:dyDescent="0.25">
      <c r="A160" t="s">
        <v>790</v>
      </c>
      <c r="B160">
        <v>0</v>
      </c>
    </row>
    <row r="161" spans="1:2" x14ac:dyDescent="0.25">
      <c r="A161" t="s">
        <v>791</v>
      </c>
      <c r="B161">
        <v>0</v>
      </c>
    </row>
    <row r="162" spans="1:2" x14ac:dyDescent="0.25">
      <c r="A162" t="s">
        <v>792</v>
      </c>
      <c r="B162">
        <v>0</v>
      </c>
    </row>
    <row r="163" spans="1:2" x14ac:dyDescent="0.25">
      <c r="A163" t="s">
        <v>793</v>
      </c>
      <c r="B163">
        <v>0</v>
      </c>
    </row>
    <row r="164" spans="1:2" x14ac:dyDescent="0.25">
      <c r="A164" t="s">
        <v>794</v>
      </c>
      <c r="B164">
        <v>0</v>
      </c>
    </row>
    <row r="165" spans="1:2" x14ac:dyDescent="0.25">
      <c r="A165" t="s">
        <v>795</v>
      </c>
      <c r="B165">
        <v>0</v>
      </c>
    </row>
    <row r="166" spans="1:2" x14ac:dyDescent="0.25">
      <c r="A166" t="s">
        <v>796</v>
      </c>
      <c r="B166">
        <v>0</v>
      </c>
    </row>
    <row r="167" spans="1:2" x14ac:dyDescent="0.25">
      <c r="A167" t="s">
        <v>797</v>
      </c>
      <c r="B167">
        <v>0</v>
      </c>
    </row>
    <row r="168" spans="1:2" x14ac:dyDescent="0.25">
      <c r="A168" t="s">
        <v>798</v>
      </c>
      <c r="B168">
        <v>0</v>
      </c>
    </row>
    <row r="169" spans="1:2" x14ac:dyDescent="0.25">
      <c r="A169" t="s">
        <v>799</v>
      </c>
      <c r="B169">
        <v>0</v>
      </c>
    </row>
    <row r="170" spans="1:2" x14ac:dyDescent="0.25">
      <c r="A170" t="s">
        <v>800</v>
      </c>
      <c r="B170">
        <v>0</v>
      </c>
    </row>
    <row r="171" spans="1:2" x14ac:dyDescent="0.25">
      <c r="A171" t="s">
        <v>801</v>
      </c>
      <c r="B171">
        <v>0</v>
      </c>
    </row>
    <row r="172" spans="1:2" x14ac:dyDescent="0.25">
      <c r="A172" t="s">
        <v>802</v>
      </c>
      <c r="B172">
        <v>0</v>
      </c>
    </row>
    <row r="173" spans="1:2" x14ac:dyDescent="0.25">
      <c r="A173" t="s">
        <v>803</v>
      </c>
      <c r="B173">
        <v>0</v>
      </c>
    </row>
    <row r="174" spans="1:2" x14ac:dyDescent="0.25">
      <c r="A174" t="s">
        <v>804</v>
      </c>
      <c r="B174">
        <v>0</v>
      </c>
    </row>
    <row r="175" spans="1:2" x14ac:dyDescent="0.25">
      <c r="A175" t="s">
        <v>805</v>
      </c>
      <c r="B175">
        <v>0</v>
      </c>
    </row>
    <row r="176" spans="1:2" x14ac:dyDescent="0.25">
      <c r="A176" t="s">
        <v>806</v>
      </c>
      <c r="B176">
        <v>0</v>
      </c>
    </row>
    <row r="177" spans="1:2" x14ac:dyDescent="0.25">
      <c r="A177" t="s">
        <v>807</v>
      </c>
      <c r="B177">
        <v>0</v>
      </c>
    </row>
    <row r="178" spans="1:2" x14ac:dyDescent="0.25">
      <c r="A178" t="s">
        <v>808</v>
      </c>
      <c r="B178">
        <v>707224</v>
      </c>
    </row>
    <row r="179" spans="1:2" x14ac:dyDescent="0.25">
      <c r="A179" t="s">
        <v>809</v>
      </c>
      <c r="B179">
        <v>435831.89</v>
      </c>
    </row>
    <row r="180" spans="1:2" x14ac:dyDescent="0.25">
      <c r="A180" t="s">
        <v>810</v>
      </c>
      <c r="B180">
        <v>0</v>
      </c>
    </row>
    <row r="181" spans="1:2" x14ac:dyDescent="0.25">
      <c r="A181" t="s">
        <v>811</v>
      </c>
      <c r="B181">
        <v>271392.11</v>
      </c>
    </row>
    <row r="182" spans="1:2" x14ac:dyDescent="0.25">
      <c r="A182" t="s">
        <v>812</v>
      </c>
      <c r="B182">
        <v>0</v>
      </c>
    </row>
    <row r="183" spans="1:2" x14ac:dyDescent="0.25">
      <c r="A183" t="s">
        <v>813</v>
      </c>
      <c r="B183">
        <v>0</v>
      </c>
    </row>
    <row r="184" spans="1:2" x14ac:dyDescent="0.25">
      <c r="A184" t="s">
        <v>814</v>
      </c>
      <c r="B184">
        <v>0</v>
      </c>
    </row>
    <row r="185" spans="1:2" x14ac:dyDescent="0.25">
      <c r="A185" t="s">
        <v>815</v>
      </c>
      <c r="B185">
        <v>0</v>
      </c>
    </row>
    <row r="186" spans="1:2" x14ac:dyDescent="0.25">
      <c r="A186" t="s">
        <v>816</v>
      </c>
      <c r="B186">
        <v>0</v>
      </c>
    </row>
    <row r="187" spans="1:2" x14ac:dyDescent="0.25">
      <c r="A187" t="s">
        <v>817</v>
      </c>
      <c r="B187">
        <v>0</v>
      </c>
    </row>
    <row r="188" spans="1:2" x14ac:dyDescent="0.25">
      <c r="A188" t="s">
        <v>818</v>
      </c>
      <c r="B188">
        <v>0</v>
      </c>
    </row>
    <row r="189" spans="1:2" x14ac:dyDescent="0.25">
      <c r="A189" t="s">
        <v>819</v>
      </c>
      <c r="B189">
        <v>0</v>
      </c>
    </row>
    <row r="190" spans="1:2" x14ac:dyDescent="0.25">
      <c r="A190" t="s">
        <v>820</v>
      </c>
      <c r="B190">
        <v>0</v>
      </c>
    </row>
    <row r="191" spans="1:2" x14ac:dyDescent="0.25">
      <c r="A191" t="s">
        <v>821</v>
      </c>
      <c r="B191">
        <v>0</v>
      </c>
    </row>
    <row r="192" spans="1:2" x14ac:dyDescent="0.25">
      <c r="A192" t="s">
        <v>822</v>
      </c>
      <c r="B192">
        <v>0</v>
      </c>
    </row>
    <row r="193" spans="1:2" x14ac:dyDescent="0.25">
      <c r="A193" t="s">
        <v>823</v>
      </c>
      <c r="B193">
        <v>0</v>
      </c>
    </row>
    <row r="194" spans="1:2" x14ac:dyDescent="0.25">
      <c r="A194" t="s">
        <v>824</v>
      </c>
      <c r="B194">
        <v>514080</v>
      </c>
    </row>
    <row r="195" spans="1:2" x14ac:dyDescent="0.25">
      <c r="A195" t="s">
        <v>825</v>
      </c>
      <c r="B195">
        <v>514080</v>
      </c>
    </row>
    <row r="196" spans="1:2" x14ac:dyDescent="0.25">
      <c r="A196" t="s">
        <v>826</v>
      </c>
      <c r="B196">
        <v>0</v>
      </c>
    </row>
    <row r="197" spans="1:2" x14ac:dyDescent="0.25">
      <c r="A197" t="s">
        <v>827</v>
      </c>
      <c r="B197">
        <v>0</v>
      </c>
    </row>
    <row r="198" spans="1:2" x14ac:dyDescent="0.25">
      <c r="A198" t="s">
        <v>828</v>
      </c>
      <c r="B198">
        <v>0</v>
      </c>
    </row>
    <row r="199" spans="1:2" x14ac:dyDescent="0.25">
      <c r="A199" t="s">
        <v>829</v>
      </c>
      <c r="B199">
        <v>0</v>
      </c>
    </row>
    <row r="200" spans="1:2" x14ac:dyDescent="0.25">
      <c r="A200" t="s">
        <v>830</v>
      </c>
      <c r="B200">
        <v>0</v>
      </c>
    </row>
    <row r="201" spans="1:2" x14ac:dyDescent="0.25">
      <c r="A201" t="s">
        <v>831</v>
      </c>
      <c r="B201">
        <v>0</v>
      </c>
    </row>
    <row r="202" spans="1:2" x14ac:dyDescent="0.25">
      <c r="A202" t="s">
        <v>832</v>
      </c>
      <c r="B202">
        <v>0</v>
      </c>
    </row>
    <row r="203" spans="1:2" x14ac:dyDescent="0.25">
      <c r="A203" t="s">
        <v>833</v>
      </c>
      <c r="B203">
        <v>0</v>
      </c>
    </row>
    <row r="204" spans="1:2" x14ac:dyDescent="0.25">
      <c r="A204" t="s">
        <v>834</v>
      </c>
      <c r="B204">
        <v>0</v>
      </c>
    </row>
    <row r="205" spans="1:2" x14ac:dyDescent="0.25">
      <c r="A205" t="s">
        <v>835</v>
      </c>
      <c r="B205">
        <v>505969.2</v>
      </c>
    </row>
    <row r="206" spans="1:2" x14ac:dyDescent="0.25">
      <c r="A206" t="s">
        <v>836</v>
      </c>
      <c r="B206">
        <v>0</v>
      </c>
    </row>
    <row r="207" spans="1:2" x14ac:dyDescent="0.25">
      <c r="A207" t="s">
        <v>837</v>
      </c>
      <c r="B207">
        <v>0</v>
      </c>
    </row>
    <row r="208" spans="1:2" x14ac:dyDescent="0.25">
      <c r="A208" t="s">
        <v>838</v>
      </c>
      <c r="B208">
        <v>0</v>
      </c>
    </row>
    <row r="209" spans="1:2" x14ac:dyDescent="0.25">
      <c r="A209" t="s">
        <v>839</v>
      </c>
      <c r="B209">
        <v>0</v>
      </c>
    </row>
    <row r="210" spans="1:2" x14ac:dyDescent="0.25">
      <c r="A210" t="s">
        <v>840</v>
      </c>
      <c r="B210">
        <v>0</v>
      </c>
    </row>
    <row r="211" spans="1:2" x14ac:dyDescent="0.25">
      <c r="A211" t="s">
        <v>841</v>
      </c>
      <c r="B211">
        <v>0</v>
      </c>
    </row>
    <row r="212" spans="1:2" x14ac:dyDescent="0.25">
      <c r="A212" t="s">
        <v>842</v>
      </c>
      <c r="B212">
        <v>70073</v>
      </c>
    </row>
    <row r="213" spans="1:2" x14ac:dyDescent="0.25">
      <c r="A213" t="s">
        <v>843</v>
      </c>
      <c r="B213">
        <v>455672</v>
      </c>
    </row>
    <row r="214" spans="1:2" x14ac:dyDescent="0.25">
      <c r="A214" t="s">
        <v>844</v>
      </c>
      <c r="B214">
        <v>0</v>
      </c>
    </row>
    <row r="215" spans="1:2" x14ac:dyDescent="0.25">
      <c r="A215" t="s">
        <v>845</v>
      </c>
      <c r="B215">
        <v>0</v>
      </c>
    </row>
    <row r="216" spans="1:2" x14ac:dyDescent="0.25">
      <c r="A216" t="s">
        <v>846</v>
      </c>
      <c r="B216">
        <v>0</v>
      </c>
    </row>
    <row r="217" spans="1:2" x14ac:dyDescent="0.25">
      <c r="A217" t="s">
        <v>847</v>
      </c>
      <c r="B217">
        <v>0</v>
      </c>
    </row>
    <row r="218" spans="1:2" x14ac:dyDescent="0.25">
      <c r="A218" t="s">
        <v>848</v>
      </c>
      <c r="B218">
        <v>0</v>
      </c>
    </row>
    <row r="219" spans="1:2" x14ac:dyDescent="0.25">
      <c r="A219" t="s">
        <v>849</v>
      </c>
      <c r="B219">
        <v>0</v>
      </c>
    </row>
    <row r="220" spans="1:2" x14ac:dyDescent="0.25">
      <c r="A220" t="s">
        <v>850</v>
      </c>
      <c r="B220">
        <v>0</v>
      </c>
    </row>
    <row r="221" spans="1:2" x14ac:dyDescent="0.25">
      <c r="A221" t="s">
        <v>851</v>
      </c>
      <c r="B221">
        <v>0</v>
      </c>
    </row>
    <row r="222" spans="1:2" x14ac:dyDescent="0.25">
      <c r="A222" t="s">
        <v>852</v>
      </c>
      <c r="B222">
        <v>0</v>
      </c>
    </row>
    <row r="223" spans="1:2" x14ac:dyDescent="0.25">
      <c r="A223" t="s">
        <v>853</v>
      </c>
      <c r="B223">
        <v>0</v>
      </c>
    </row>
    <row r="224" spans="1:2" x14ac:dyDescent="0.25">
      <c r="A224" t="s">
        <v>854</v>
      </c>
      <c r="B224">
        <v>0</v>
      </c>
    </row>
    <row r="225" spans="1:2" x14ac:dyDescent="0.25">
      <c r="A225" t="s">
        <v>855</v>
      </c>
      <c r="B225">
        <v>0</v>
      </c>
    </row>
    <row r="226" spans="1:2" x14ac:dyDescent="0.25">
      <c r="A226" t="s">
        <v>856</v>
      </c>
      <c r="B226">
        <v>0</v>
      </c>
    </row>
    <row r="227" spans="1:2" x14ac:dyDescent="0.25">
      <c r="A227" t="s">
        <v>857</v>
      </c>
      <c r="B227">
        <v>0</v>
      </c>
    </row>
    <row r="228" spans="1:2" x14ac:dyDescent="0.25">
      <c r="A228" t="s">
        <v>858</v>
      </c>
      <c r="B228">
        <v>406323</v>
      </c>
    </row>
    <row r="229" spans="1:2" x14ac:dyDescent="0.25">
      <c r="A229" t="s">
        <v>859</v>
      </c>
      <c r="B229">
        <v>149056.20000000001</v>
      </c>
    </row>
    <row r="230" spans="1:2" x14ac:dyDescent="0.25">
      <c r="A230" t="s">
        <v>860</v>
      </c>
      <c r="B230">
        <v>0</v>
      </c>
    </row>
    <row r="231" spans="1:2" x14ac:dyDescent="0.25">
      <c r="A231" t="s">
        <v>861</v>
      </c>
      <c r="B231">
        <v>0</v>
      </c>
    </row>
    <row r="232" spans="1:2" x14ac:dyDescent="0.25">
      <c r="A232" t="s">
        <v>862</v>
      </c>
      <c r="B232">
        <v>0</v>
      </c>
    </row>
    <row r="233" spans="1:2" x14ac:dyDescent="0.25">
      <c r="A233" t="s">
        <v>863</v>
      </c>
      <c r="B233">
        <v>0</v>
      </c>
    </row>
    <row r="234" spans="1:2" x14ac:dyDescent="0.25">
      <c r="A234" t="s">
        <v>864</v>
      </c>
      <c r="B234">
        <v>0</v>
      </c>
    </row>
    <row r="235" spans="1:2" x14ac:dyDescent="0.25">
      <c r="A235" t="s">
        <v>865</v>
      </c>
      <c r="B235">
        <v>0</v>
      </c>
    </row>
    <row r="236" spans="1:2" x14ac:dyDescent="0.25">
      <c r="A236" t="s">
        <v>866</v>
      </c>
      <c r="B236">
        <v>0</v>
      </c>
    </row>
    <row r="237" spans="1:2" x14ac:dyDescent="0.25">
      <c r="A237" t="s">
        <v>867</v>
      </c>
      <c r="B237">
        <v>0</v>
      </c>
    </row>
    <row r="238" spans="1:2" x14ac:dyDescent="0.25">
      <c r="A238" t="s">
        <v>868</v>
      </c>
      <c r="B238">
        <v>0</v>
      </c>
    </row>
    <row r="239" spans="1:2" x14ac:dyDescent="0.25">
      <c r="A239" t="s">
        <v>869</v>
      </c>
      <c r="B239">
        <v>0</v>
      </c>
    </row>
    <row r="240" spans="1:2" x14ac:dyDescent="0.25">
      <c r="A240" t="s">
        <v>870</v>
      </c>
      <c r="B240">
        <v>0</v>
      </c>
    </row>
    <row r="241" spans="1:2" x14ac:dyDescent="0.25">
      <c r="A241" t="s">
        <v>871</v>
      </c>
      <c r="B241">
        <v>0</v>
      </c>
    </row>
    <row r="242" spans="1:2" x14ac:dyDescent="0.25">
      <c r="A242" t="s">
        <v>872</v>
      </c>
      <c r="B242">
        <v>0</v>
      </c>
    </row>
    <row r="243" spans="1:2" x14ac:dyDescent="0.25">
      <c r="A243" t="s">
        <v>873</v>
      </c>
      <c r="B243">
        <v>0</v>
      </c>
    </row>
    <row r="244" spans="1:2" x14ac:dyDescent="0.25">
      <c r="A244" t="s">
        <v>874</v>
      </c>
      <c r="B244">
        <v>0</v>
      </c>
    </row>
    <row r="245" spans="1:2" x14ac:dyDescent="0.25">
      <c r="A245" t="s">
        <v>875</v>
      </c>
      <c r="B245">
        <v>0</v>
      </c>
    </row>
    <row r="246" spans="1:2" x14ac:dyDescent="0.25">
      <c r="A246" t="s">
        <v>876</v>
      </c>
      <c r="B246">
        <v>0</v>
      </c>
    </row>
    <row r="247" spans="1:2" x14ac:dyDescent="0.25">
      <c r="A247" t="s">
        <v>877</v>
      </c>
      <c r="B247">
        <v>0</v>
      </c>
    </row>
    <row r="248" spans="1:2" x14ac:dyDescent="0.25">
      <c r="A248" t="s">
        <v>878</v>
      </c>
      <c r="B248">
        <v>0</v>
      </c>
    </row>
    <row r="249" spans="1:2" x14ac:dyDescent="0.25">
      <c r="A249" t="s">
        <v>879</v>
      </c>
      <c r="B249">
        <v>0</v>
      </c>
    </row>
    <row r="250" spans="1:2" x14ac:dyDescent="0.25">
      <c r="A250" t="s">
        <v>880</v>
      </c>
      <c r="B250">
        <v>0</v>
      </c>
    </row>
    <row r="251" spans="1:2" x14ac:dyDescent="0.25">
      <c r="A251" t="s">
        <v>881</v>
      </c>
      <c r="B251">
        <v>0</v>
      </c>
    </row>
    <row r="252" spans="1:2" x14ac:dyDescent="0.25">
      <c r="A252" t="s">
        <v>882</v>
      </c>
      <c r="B252">
        <v>0</v>
      </c>
    </row>
    <row r="253" spans="1:2" x14ac:dyDescent="0.25">
      <c r="A253" t="s">
        <v>883</v>
      </c>
      <c r="B253">
        <v>0</v>
      </c>
    </row>
    <row r="254" spans="1:2" x14ac:dyDescent="0.25">
      <c r="A254" t="s">
        <v>884</v>
      </c>
      <c r="B254">
        <v>0</v>
      </c>
    </row>
    <row r="255" spans="1:2" x14ac:dyDescent="0.25">
      <c r="A255" t="s">
        <v>885</v>
      </c>
      <c r="B255">
        <v>0</v>
      </c>
    </row>
    <row r="256" spans="1:2" x14ac:dyDescent="0.25">
      <c r="A256" t="s">
        <v>886</v>
      </c>
      <c r="B256">
        <v>0</v>
      </c>
    </row>
    <row r="257" spans="1:2" x14ac:dyDescent="0.25">
      <c r="A257" t="s">
        <v>887</v>
      </c>
      <c r="B257">
        <v>0</v>
      </c>
    </row>
    <row r="258" spans="1:2" x14ac:dyDescent="0.25">
      <c r="A258" t="s">
        <v>888</v>
      </c>
      <c r="B258">
        <v>0</v>
      </c>
    </row>
    <row r="259" spans="1:2" x14ac:dyDescent="0.25">
      <c r="A259" t="s">
        <v>889</v>
      </c>
      <c r="B259">
        <v>0</v>
      </c>
    </row>
    <row r="260" spans="1:2" x14ac:dyDescent="0.25">
      <c r="A260" t="s">
        <v>890</v>
      </c>
      <c r="B260">
        <v>0</v>
      </c>
    </row>
    <row r="261" spans="1:2" x14ac:dyDescent="0.25">
      <c r="A261" t="s">
        <v>891</v>
      </c>
      <c r="B261">
        <v>0</v>
      </c>
    </row>
    <row r="262" spans="1:2" x14ac:dyDescent="0.25">
      <c r="A262" t="s">
        <v>892</v>
      </c>
      <c r="B262">
        <v>0</v>
      </c>
    </row>
    <row r="263" spans="1:2" x14ac:dyDescent="0.25">
      <c r="A263" t="s">
        <v>893</v>
      </c>
      <c r="B263">
        <v>0</v>
      </c>
    </row>
    <row r="264" spans="1:2" x14ac:dyDescent="0.25">
      <c r="A264" t="s">
        <v>894</v>
      </c>
      <c r="B264">
        <v>0</v>
      </c>
    </row>
    <row r="265" spans="1:2" x14ac:dyDescent="0.25">
      <c r="A265" t="s">
        <v>895</v>
      </c>
      <c r="B265">
        <v>0</v>
      </c>
    </row>
    <row r="266" spans="1:2" x14ac:dyDescent="0.25">
      <c r="A266" t="s">
        <v>896</v>
      </c>
      <c r="B266">
        <v>0</v>
      </c>
    </row>
    <row r="267" spans="1:2" x14ac:dyDescent="0.25">
      <c r="A267" t="s">
        <v>897</v>
      </c>
      <c r="B267">
        <v>0</v>
      </c>
    </row>
    <row r="268" spans="1:2" x14ac:dyDescent="0.25">
      <c r="A268" t="s">
        <v>898</v>
      </c>
      <c r="B268">
        <v>0</v>
      </c>
    </row>
    <row r="269" spans="1:2" x14ac:dyDescent="0.25">
      <c r="A269" t="s">
        <v>899</v>
      </c>
      <c r="B269">
        <v>0</v>
      </c>
    </row>
    <row r="270" spans="1:2" x14ac:dyDescent="0.25">
      <c r="A270" t="s">
        <v>900</v>
      </c>
      <c r="B270">
        <v>0</v>
      </c>
    </row>
    <row r="271" spans="1:2" x14ac:dyDescent="0.25">
      <c r="A271" t="s">
        <v>901</v>
      </c>
      <c r="B271">
        <v>0</v>
      </c>
    </row>
    <row r="272" spans="1:2" x14ac:dyDescent="0.25">
      <c r="A272" t="s">
        <v>902</v>
      </c>
      <c r="B272">
        <v>0</v>
      </c>
    </row>
    <row r="273" spans="1:2" x14ac:dyDescent="0.25">
      <c r="A273" t="s">
        <v>903</v>
      </c>
      <c r="B273">
        <v>0</v>
      </c>
    </row>
    <row r="274" spans="1:2" x14ac:dyDescent="0.25">
      <c r="A274" t="s">
        <v>904</v>
      </c>
      <c r="B274">
        <v>0</v>
      </c>
    </row>
    <row r="275" spans="1:2" x14ac:dyDescent="0.25">
      <c r="A275" t="s">
        <v>905</v>
      </c>
      <c r="B275">
        <v>0</v>
      </c>
    </row>
    <row r="276" spans="1:2" x14ac:dyDescent="0.25">
      <c r="A276" t="s">
        <v>906</v>
      </c>
      <c r="B276">
        <v>0</v>
      </c>
    </row>
    <row r="277" spans="1:2" x14ac:dyDescent="0.25">
      <c r="A277" t="s">
        <v>907</v>
      </c>
      <c r="B277">
        <v>0</v>
      </c>
    </row>
    <row r="278" spans="1:2" x14ac:dyDescent="0.25">
      <c r="A278" t="s">
        <v>908</v>
      </c>
      <c r="B278">
        <v>0</v>
      </c>
    </row>
    <row r="279" spans="1:2" x14ac:dyDescent="0.25">
      <c r="A279" t="s">
        <v>909</v>
      </c>
      <c r="B279">
        <v>0</v>
      </c>
    </row>
    <row r="280" spans="1:2" x14ac:dyDescent="0.25">
      <c r="A280" t="s">
        <v>910</v>
      </c>
      <c r="B280">
        <v>0</v>
      </c>
    </row>
    <row r="281" spans="1:2" x14ac:dyDescent="0.25">
      <c r="A281" t="s">
        <v>911</v>
      </c>
      <c r="B281">
        <v>0</v>
      </c>
    </row>
    <row r="282" spans="1:2" x14ac:dyDescent="0.25">
      <c r="A282" t="s">
        <v>912</v>
      </c>
      <c r="B282">
        <v>0</v>
      </c>
    </row>
    <row r="283" spans="1:2" x14ac:dyDescent="0.25">
      <c r="A283" t="s">
        <v>913</v>
      </c>
      <c r="B283">
        <v>0</v>
      </c>
    </row>
    <row r="284" spans="1:2" x14ac:dyDescent="0.25">
      <c r="A284" t="s">
        <v>914</v>
      </c>
      <c r="B284">
        <v>0</v>
      </c>
    </row>
    <row r="285" spans="1:2" x14ac:dyDescent="0.25">
      <c r="A285" t="s">
        <v>915</v>
      </c>
      <c r="B285">
        <v>0</v>
      </c>
    </row>
    <row r="286" spans="1:2" x14ac:dyDescent="0.25">
      <c r="A286" t="s">
        <v>916</v>
      </c>
      <c r="B286">
        <v>0</v>
      </c>
    </row>
    <row r="287" spans="1:2" x14ac:dyDescent="0.25">
      <c r="A287" t="s">
        <v>917</v>
      </c>
      <c r="B287">
        <v>0</v>
      </c>
    </row>
    <row r="288" spans="1:2" x14ac:dyDescent="0.25">
      <c r="A288" t="s">
        <v>918</v>
      </c>
      <c r="B288">
        <v>0</v>
      </c>
    </row>
    <row r="289" spans="1:2" x14ac:dyDescent="0.25">
      <c r="A289" t="s">
        <v>919</v>
      </c>
      <c r="B289">
        <v>0</v>
      </c>
    </row>
    <row r="290" spans="1:2" x14ac:dyDescent="0.25">
      <c r="A290" t="s">
        <v>920</v>
      </c>
      <c r="B290">
        <v>0</v>
      </c>
    </row>
    <row r="291" spans="1:2" x14ac:dyDescent="0.25">
      <c r="A291" t="s">
        <v>921</v>
      </c>
      <c r="B291">
        <v>0</v>
      </c>
    </row>
    <row r="292" spans="1:2" x14ac:dyDescent="0.25">
      <c r="A292" t="s">
        <v>922</v>
      </c>
      <c r="B292">
        <v>0</v>
      </c>
    </row>
    <row r="293" spans="1:2" x14ac:dyDescent="0.25">
      <c r="A293" t="s">
        <v>923</v>
      </c>
      <c r="B293">
        <v>0</v>
      </c>
    </row>
    <row r="294" spans="1:2" x14ac:dyDescent="0.25">
      <c r="A294" t="s">
        <v>924</v>
      </c>
      <c r="B294">
        <v>0</v>
      </c>
    </row>
    <row r="295" spans="1:2" x14ac:dyDescent="0.25">
      <c r="A295" t="s">
        <v>925</v>
      </c>
      <c r="B295">
        <v>0</v>
      </c>
    </row>
    <row r="296" spans="1:2" x14ac:dyDescent="0.25">
      <c r="A296" t="s">
        <v>926</v>
      </c>
      <c r="B296">
        <v>0</v>
      </c>
    </row>
    <row r="297" spans="1:2" x14ac:dyDescent="0.25">
      <c r="A297" t="s">
        <v>927</v>
      </c>
      <c r="B297">
        <v>0</v>
      </c>
    </row>
    <row r="298" spans="1:2" x14ac:dyDescent="0.25">
      <c r="A298" t="s">
        <v>928</v>
      </c>
      <c r="B298">
        <v>0</v>
      </c>
    </row>
    <row r="299" spans="1:2" x14ac:dyDescent="0.25">
      <c r="A299" t="s">
        <v>929</v>
      </c>
      <c r="B299">
        <v>0</v>
      </c>
    </row>
    <row r="300" spans="1:2" x14ac:dyDescent="0.25">
      <c r="A300" t="s">
        <v>930</v>
      </c>
      <c r="B300">
        <v>0</v>
      </c>
    </row>
    <row r="301" spans="1:2" x14ac:dyDescent="0.25">
      <c r="A301" t="s">
        <v>931</v>
      </c>
      <c r="B301">
        <v>0</v>
      </c>
    </row>
    <row r="302" spans="1:2" x14ac:dyDescent="0.25">
      <c r="A302" t="s">
        <v>932</v>
      </c>
      <c r="B302">
        <v>0</v>
      </c>
    </row>
    <row r="303" spans="1:2" x14ac:dyDescent="0.25">
      <c r="A303" t="s">
        <v>933</v>
      </c>
      <c r="B303">
        <v>0</v>
      </c>
    </row>
    <row r="304" spans="1:2" x14ac:dyDescent="0.25">
      <c r="A304" t="s">
        <v>934</v>
      </c>
      <c r="B304">
        <v>0</v>
      </c>
    </row>
    <row r="305" spans="1:2" x14ac:dyDescent="0.25">
      <c r="A305" t="s">
        <v>935</v>
      </c>
      <c r="B305">
        <v>0</v>
      </c>
    </row>
    <row r="306" spans="1:2" x14ac:dyDescent="0.25">
      <c r="A306" t="s">
        <v>936</v>
      </c>
      <c r="B306">
        <v>0</v>
      </c>
    </row>
    <row r="307" spans="1:2" x14ac:dyDescent="0.25">
      <c r="A307" t="s">
        <v>937</v>
      </c>
      <c r="B307">
        <v>0</v>
      </c>
    </row>
    <row r="308" spans="1:2" x14ac:dyDescent="0.25">
      <c r="A308" t="s">
        <v>938</v>
      </c>
      <c r="B308">
        <v>0</v>
      </c>
    </row>
    <row r="309" spans="1:2" x14ac:dyDescent="0.25">
      <c r="A309" t="s">
        <v>939</v>
      </c>
      <c r="B309">
        <v>0</v>
      </c>
    </row>
    <row r="310" spans="1:2" x14ac:dyDescent="0.25">
      <c r="A310" t="s">
        <v>940</v>
      </c>
      <c r="B310">
        <v>0</v>
      </c>
    </row>
    <row r="311" spans="1:2" x14ac:dyDescent="0.25">
      <c r="A311" t="s">
        <v>941</v>
      </c>
      <c r="B311">
        <v>0</v>
      </c>
    </row>
    <row r="312" spans="1:2" x14ac:dyDescent="0.25">
      <c r="A312" t="s">
        <v>942</v>
      </c>
      <c r="B312">
        <v>0</v>
      </c>
    </row>
    <row r="313" spans="1:2" x14ac:dyDescent="0.25">
      <c r="A313" t="s">
        <v>943</v>
      </c>
      <c r="B313">
        <v>0</v>
      </c>
    </row>
    <row r="314" spans="1:2" x14ac:dyDescent="0.25">
      <c r="A314" t="s">
        <v>944</v>
      </c>
      <c r="B314">
        <v>0</v>
      </c>
    </row>
    <row r="315" spans="1:2" x14ac:dyDescent="0.25">
      <c r="A315" t="s">
        <v>945</v>
      </c>
      <c r="B315">
        <v>0</v>
      </c>
    </row>
    <row r="316" spans="1:2" x14ac:dyDescent="0.25">
      <c r="A316" t="s">
        <v>946</v>
      </c>
      <c r="B316">
        <v>0</v>
      </c>
    </row>
    <row r="317" spans="1:2" x14ac:dyDescent="0.25">
      <c r="A317" t="s">
        <v>947</v>
      </c>
      <c r="B317">
        <v>0</v>
      </c>
    </row>
    <row r="318" spans="1:2" x14ac:dyDescent="0.25">
      <c r="A318" t="s">
        <v>948</v>
      </c>
      <c r="B318">
        <v>0</v>
      </c>
    </row>
    <row r="319" spans="1:2" x14ac:dyDescent="0.25">
      <c r="A319" t="s">
        <v>949</v>
      </c>
      <c r="B319">
        <v>0</v>
      </c>
    </row>
    <row r="320" spans="1:2" x14ac:dyDescent="0.25">
      <c r="A320" t="s">
        <v>950</v>
      </c>
      <c r="B320">
        <v>0</v>
      </c>
    </row>
    <row r="321" spans="1:2" x14ac:dyDescent="0.25">
      <c r="A321" t="s">
        <v>951</v>
      </c>
      <c r="B321">
        <v>0</v>
      </c>
    </row>
    <row r="322" spans="1:2" x14ac:dyDescent="0.25">
      <c r="A322" t="s">
        <v>952</v>
      </c>
      <c r="B322">
        <v>0</v>
      </c>
    </row>
    <row r="323" spans="1:2" x14ac:dyDescent="0.25">
      <c r="A323" t="s">
        <v>953</v>
      </c>
      <c r="B323">
        <v>0</v>
      </c>
    </row>
    <row r="324" spans="1:2" x14ac:dyDescent="0.25">
      <c r="A324" t="s">
        <v>954</v>
      </c>
      <c r="B324">
        <v>0</v>
      </c>
    </row>
    <row r="325" spans="1:2" x14ac:dyDescent="0.25">
      <c r="A325" t="s">
        <v>955</v>
      </c>
      <c r="B325">
        <v>1013264</v>
      </c>
    </row>
    <row r="326" spans="1:2" x14ac:dyDescent="0.25">
      <c r="A326" t="s">
        <v>956</v>
      </c>
      <c r="B326">
        <v>0</v>
      </c>
    </row>
    <row r="327" spans="1:2" x14ac:dyDescent="0.25">
      <c r="A327" t="s">
        <v>957</v>
      </c>
      <c r="B327">
        <v>0</v>
      </c>
    </row>
    <row r="328" spans="1:2" x14ac:dyDescent="0.25">
      <c r="A328" t="s">
        <v>958</v>
      </c>
      <c r="B328">
        <v>0</v>
      </c>
    </row>
    <row r="329" spans="1:2" x14ac:dyDescent="0.25">
      <c r="A329" t="s">
        <v>959</v>
      </c>
      <c r="B329">
        <v>0</v>
      </c>
    </row>
    <row r="330" spans="1:2" x14ac:dyDescent="0.25">
      <c r="A330" t="s">
        <v>960</v>
      </c>
      <c r="B330">
        <v>0</v>
      </c>
    </row>
    <row r="331" spans="1:2" x14ac:dyDescent="0.25">
      <c r="A331" t="s">
        <v>961</v>
      </c>
      <c r="B331">
        <v>0</v>
      </c>
    </row>
    <row r="332" spans="1:2" x14ac:dyDescent="0.25">
      <c r="A332" t="s">
        <v>962</v>
      </c>
      <c r="B332">
        <v>465248</v>
      </c>
    </row>
    <row r="333" spans="1:2" x14ac:dyDescent="0.25">
      <c r="A333" t="s">
        <v>963</v>
      </c>
      <c r="B333">
        <v>465248</v>
      </c>
    </row>
    <row r="334" spans="1:2" x14ac:dyDescent="0.25">
      <c r="A334" t="s">
        <v>964</v>
      </c>
      <c r="B334">
        <v>0</v>
      </c>
    </row>
    <row r="335" spans="1:2" x14ac:dyDescent="0.25">
      <c r="A335" t="s">
        <v>965</v>
      </c>
      <c r="B335">
        <v>0</v>
      </c>
    </row>
    <row r="336" spans="1:2" x14ac:dyDescent="0.25">
      <c r="A336" t="s">
        <v>966</v>
      </c>
      <c r="B336">
        <v>0</v>
      </c>
    </row>
    <row r="337" spans="1:2" x14ac:dyDescent="0.25">
      <c r="A337" t="s">
        <v>967</v>
      </c>
      <c r="B337">
        <v>0</v>
      </c>
    </row>
    <row r="338" spans="1:2" x14ac:dyDescent="0.25">
      <c r="A338" t="s">
        <v>968</v>
      </c>
      <c r="B338">
        <v>0</v>
      </c>
    </row>
    <row r="339" spans="1:2" x14ac:dyDescent="0.25">
      <c r="A339" t="s">
        <v>969</v>
      </c>
      <c r="B339">
        <v>0</v>
      </c>
    </row>
    <row r="340" spans="1:2" x14ac:dyDescent="0.25">
      <c r="A340" t="s">
        <v>970</v>
      </c>
      <c r="B340">
        <v>0</v>
      </c>
    </row>
    <row r="341" spans="1:2" x14ac:dyDescent="0.25">
      <c r="A341" t="s">
        <v>971</v>
      </c>
      <c r="B341">
        <v>0</v>
      </c>
    </row>
    <row r="342" spans="1:2" x14ac:dyDescent="0.25">
      <c r="A342" t="s">
        <v>972</v>
      </c>
      <c r="B342">
        <v>0</v>
      </c>
    </row>
    <row r="343" spans="1:2" x14ac:dyDescent="0.25">
      <c r="A343" t="s">
        <v>973</v>
      </c>
      <c r="B343">
        <v>0</v>
      </c>
    </row>
    <row r="344" spans="1:2" x14ac:dyDescent="0.25">
      <c r="A344" t="s">
        <v>974</v>
      </c>
      <c r="B344">
        <v>0</v>
      </c>
    </row>
    <row r="345" spans="1:2" x14ac:dyDescent="0.25">
      <c r="A345" t="s">
        <v>975</v>
      </c>
      <c r="B345">
        <v>0</v>
      </c>
    </row>
    <row r="346" spans="1:2" x14ac:dyDescent="0.25">
      <c r="A346" t="s">
        <v>976</v>
      </c>
      <c r="B346">
        <v>0</v>
      </c>
    </row>
    <row r="347" spans="1:2" x14ac:dyDescent="0.25">
      <c r="A347" t="s">
        <v>977</v>
      </c>
      <c r="B347">
        <v>0</v>
      </c>
    </row>
    <row r="348" spans="1:2" x14ac:dyDescent="0.25">
      <c r="A348" t="s">
        <v>978</v>
      </c>
      <c r="B348">
        <v>52352.5</v>
      </c>
    </row>
    <row r="349" spans="1:2" x14ac:dyDescent="0.25">
      <c r="A349" t="s">
        <v>979</v>
      </c>
      <c r="B349">
        <v>1296687.5</v>
      </c>
    </row>
    <row r="350" spans="1:2" x14ac:dyDescent="0.25">
      <c r="A350" t="s">
        <v>980</v>
      </c>
      <c r="B350">
        <v>0</v>
      </c>
    </row>
    <row r="351" spans="1:2" x14ac:dyDescent="0.25">
      <c r="A351" t="s">
        <v>981</v>
      </c>
      <c r="B351">
        <v>0</v>
      </c>
    </row>
    <row r="352" spans="1:2" x14ac:dyDescent="0.25">
      <c r="A352" t="s">
        <v>982</v>
      </c>
      <c r="B352">
        <v>0</v>
      </c>
    </row>
    <row r="353" spans="1:2" x14ac:dyDescent="0.25">
      <c r="A353" t="s">
        <v>983</v>
      </c>
      <c r="B353">
        <v>0</v>
      </c>
    </row>
    <row r="354" spans="1:2" x14ac:dyDescent="0.25">
      <c r="A354" t="s">
        <v>984</v>
      </c>
      <c r="B354">
        <v>0</v>
      </c>
    </row>
    <row r="355" spans="1:2" x14ac:dyDescent="0.25">
      <c r="A355" t="s">
        <v>985</v>
      </c>
      <c r="B355">
        <v>0</v>
      </c>
    </row>
    <row r="356" spans="1:2" x14ac:dyDescent="0.25">
      <c r="A356" t="s">
        <v>986</v>
      </c>
      <c r="B356">
        <v>0</v>
      </c>
    </row>
    <row r="357" spans="1:2" x14ac:dyDescent="0.25">
      <c r="A357" t="s">
        <v>987</v>
      </c>
      <c r="B357">
        <v>0</v>
      </c>
    </row>
    <row r="358" spans="1:2" x14ac:dyDescent="0.25">
      <c r="A358" t="s">
        <v>988</v>
      </c>
      <c r="B358">
        <v>0</v>
      </c>
    </row>
    <row r="359" spans="1:2" x14ac:dyDescent="0.25">
      <c r="A359" t="s">
        <v>989</v>
      </c>
      <c r="B359">
        <v>0</v>
      </c>
    </row>
    <row r="360" spans="1:2" x14ac:dyDescent="0.25">
      <c r="A360" t="s">
        <v>990</v>
      </c>
      <c r="B360">
        <v>0</v>
      </c>
    </row>
    <row r="361" spans="1:2" x14ac:dyDescent="0.25">
      <c r="A361" t="s">
        <v>991</v>
      </c>
      <c r="B361">
        <v>0</v>
      </c>
    </row>
    <row r="362" spans="1:2" x14ac:dyDescent="0.25">
      <c r="A362" t="s">
        <v>992</v>
      </c>
      <c r="B362">
        <v>0</v>
      </c>
    </row>
    <row r="363" spans="1:2" x14ac:dyDescent="0.25">
      <c r="A363" t="s">
        <v>993</v>
      </c>
      <c r="B363">
        <v>0</v>
      </c>
    </row>
    <row r="364" spans="1:2" x14ac:dyDescent="0.25">
      <c r="A364" t="s">
        <v>994</v>
      </c>
      <c r="B364">
        <v>0</v>
      </c>
    </row>
    <row r="365" spans="1:2" x14ac:dyDescent="0.25">
      <c r="A365" t="s">
        <v>995</v>
      </c>
      <c r="B365">
        <v>0</v>
      </c>
    </row>
    <row r="366" spans="1:2" x14ac:dyDescent="0.25">
      <c r="A366" t="s">
        <v>996</v>
      </c>
      <c r="B366">
        <v>0</v>
      </c>
    </row>
    <row r="367" spans="1:2" x14ac:dyDescent="0.25">
      <c r="A367" t="s">
        <v>997</v>
      </c>
      <c r="B367">
        <v>0</v>
      </c>
    </row>
    <row r="368" spans="1:2" x14ac:dyDescent="0.25">
      <c r="A368" t="s">
        <v>998</v>
      </c>
      <c r="B368">
        <v>0</v>
      </c>
    </row>
    <row r="369" spans="1:2" x14ac:dyDescent="0.25">
      <c r="A369" t="s">
        <v>999</v>
      </c>
      <c r="B369">
        <v>0</v>
      </c>
    </row>
    <row r="370" spans="1:2" x14ac:dyDescent="0.25">
      <c r="A370" t="s">
        <v>1000</v>
      </c>
      <c r="B370">
        <v>0</v>
      </c>
    </row>
    <row r="371" spans="1:2" x14ac:dyDescent="0.25">
      <c r="A371" t="s">
        <v>1001</v>
      </c>
      <c r="B371">
        <v>0</v>
      </c>
    </row>
    <row r="372" spans="1:2" x14ac:dyDescent="0.25">
      <c r="A372" t="s">
        <v>1002</v>
      </c>
      <c r="B372">
        <v>0</v>
      </c>
    </row>
    <row r="373" spans="1:2" x14ac:dyDescent="0.25">
      <c r="A373" t="s">
        <v>1003</v>
      </c>
      <c r="B373">
        <v>0</v>
      </c>
    </row>
    <row r="374" spans="1:2" x14ac:dyDescent="0.25">
      <c r="A374" t="s">
        <v>1004</v>
      </c>
      <c r="B374">
        <v>0</v>
      </c>
    </row>
    <row r="375" spans="1:2" x14ac:dyDescent="0.25">
      <c r="A375" t="s">
        <v>1005</v>
      </c>
      <c r="B375">
        <v>0</v>
      </c>
    </row>
    <row r="376" spans="1:2" x14ac:dyDescent="0.25">
      <c r="A376" t="s">
        <v>1006</v>
      </c>
      <c r="B376">
        <v>0</v>
      </c>
    </row>
    <row r="377" spans="1:2" x14ac:dyDescent="0.25">
      <c r="A377" t="s">
        <v>1007</v>
      </c>
      <c r="B377">
        <v>0</v>
      </c>
    </row>
    <row r="378" spans="1:2" x14ac:dyDescent="0.25">
      <c r="A378" t="s">
        <v>1008</v>
      </c>
      <c r="B378">
        <v>0</v>
      </c>
    </row>
    <row r="379" spans="1:2" x14ac:dyDescent="0.25">
      <c r="A379" t="s">
        <v>1009</v>
      </c>
      <c r="B379">
        <v>0</v>
      </c>
    </row>
    <row r="380" spans="1:2" x14ac:dyDescent="0.25">
      <c r="A380" t="s">
        <v>1010</v>
      </c>
      <c r="B380">
        <v>0</v>
      </c>
    </row>
    <row r="381" spans="1:2" x14ac:dyDescent="0.25">
      <c r="A381" t="s">
        <v>1011</v>
      </c>
      <c r="B381">
        <v>0</v>
      </c>
    </row>
    <row r="382" spans="1:2" x14ac:dyDescent="0.25">
      <c r="A382" t="s">
        <v>1012</v>
      </c>
      <c r="B382">
        <v>0</v>
      </c>
    </row>
    <row r="383" spans="1:2" x14ac:dyDescent="0.25">
      <c r="A383" t="s">
        <v>1013</v>
      </c>
      <c r="B383">
        <v>0</v>
      </c>
    </row>
    <row r="384" spans="1:2" x14ac:dyDescent="0.25">
      <c r="A384" t="s">
        <v>1014</v>
      </c>
      <c r="B384">
        <v>0</v>
      </c>
    </row>
    <row r="385" spans="1:2" x14ac:dyDescent="0.25">
      <c r="A385" t="s">
        <v>1015</v>
      </c>
      <c r="B385">
        <v>0</v>
      </c>
    </row>
    <row r="386" spans="1:2" x14ac:dyDescent="0.25">
      <c r="A386" t="s">
        <v>1016</v>
      </c>
      <c r="B386">
        <v>0</v>
      </c>
    </row>
    <row r="387" spans="1:2" x14ac:dyDescent="0.25">
      <c r="A387" t="s">
        <v>1017</v>
      </c>
      <c r="B387">
        <v>0</v>
      </c>
    </row>
    <row r="388" spans="1:2" x14ac:dyDescent="0.25">
      <c r="A388" t="s">
        <v>1018</v>
      </c>
      <c r="B388">
        <v>0</v>
      </c>
    </row>
    <row r="389" spans="1:2" x14ac:dyDescent="0.25">
      <c r="A389" t="s">
        <v>1019</v>
      </c>
      <c r="B389">
        <v>0</v>
      </c>
    </row>
    <row r="390" spans="1:2" x14ac:dyDescent="0.25">
      <c r="A390" t="s">
        <v>1020</v>
      </c>
      <c r="B390">
        <v>0</v>
      </c>
    </row>
    <row r="391" spans="1:2" x14ac:dyDescent="0.25">
      <c r="A391" t="s">
        <v>1021</v>
      </c>
      <c r="B391">
        <v>0</v>
      </c>
    </row>
    <row r="392" spans="1:2" x14ac:dyDescent="0.25">
      <c r="A392" t="s">
        <v>1022</v>
      </c>
      <c r="B392">
        <v>0</v>
      </c>
    </row>
    <row r="393" spans="1:2" x14ac:dyDescent="0.25">
      <c r="A393" t="s">
        <v>1023</v>
      </c>
      <c r="B393">
        <v>0</v>
      </c>
    </row>
    <row r="394" spans="1:2" x14ac:dyDescent="0.25">
      <c r="A394" t="s">
        <v>1024</v>
      </c>
      <c r="B394">
        <v>0</v>
      </c>
    </row>
    <row r="395" spans="1:2" x14ac:dyDescent="0.25">
      <c r="A395" t="s">
        <v>1025</v>
      </c>
      <c r="B395">
        <v>0</v>
      </c>
    </row>
    <row r="396" spans="1:2" x14ac:dyDescent="0.25">
      <c r="A396" t="s">
        <v>1026</v>
      </c>
      <c r="B396">
        <v>0</v>
      </c>
    </row>
    <row r="397" spans="1:2" x14ac:dyDescent="0.25">
      <c r="A397" t="s">
        <v>1027</v>
      </c>
      <c r="B397">
        <v>0</v>
      </c>
    </row>
    <row r="398" spans="1:2" x14ac:dyDescent="0.25">
      <c r="A398" t="s">
        <v>1028</v>
      </c>
      <c r="B398">
        <v>0</v>
      </c>
    </row>
    <row r="399" spans="1:2" x14ac:dyDescent="0.25">
      <c r="A399" t="s">
        <v>1029</v>
      </c>
      <c r="B399">
        <v>0</v>
      </c>
    </row>
    <row r="400" spans="1:2" x14ac:dyDescent="0.25">
      <c r="A400" t="s">
        <v>1030</v>
      </c>
      <c r="B400">
        <v>0</v>
      </c>
    </row>
    <row r="401" spans="1:2" x14ac:dyDescent="0.25">
      <c r="A401" t="s">
        <v>1031</v>
      </c>
      <c r="B401">
        <v>0</v>
      </c>
    </row>
    <row r="402" spans="1:2" x14ac:dyDescent="0.25">
      <c r="A402" t="s">
        <v>1032</v>
      </c>
      <c r="B402">
        <v>0</v>
      </c>
    </row>
    <row r="403" spans="1:2" x14ac:dyDescent="0.25">
      <c r="A403" t="s">
        <v>1033</v>
      </c>
      <c r="B403">
        <v>516867.6</v>
      </c>
    </row>
    <row r="404" spans="1:2" x14ac:dyDescent="0.25">
      <c r="A404" t="s">
        <v>1034</v>
      </c>
      <c r="B404">
        <v>0</v>
      </c>
    </row>
    <row r="405" spans="1:2" x14ac:dyDescent="0.25">
      <c r="A405" t="s">
        <v>1035</v>
      </c>
      <c r="B405">
        <v>0</v>
      </c>
    </row>
    <row r="406" spans="1:2" x14ac:dyDescent="0.25">
      <c r="A406" t="s">
        <v>1036</v>
      </c>
      <c r="B406">
        <v>0</v>
      </c>
    </row>
    <row r="407" spans="1:2" x14ac:dyDescent="0.25">
      <c r="A407" t="s">
        <v>1037</v>
      </c>
      <c r="B407">
        <v>0</v>
      </c>
    </row>
    <row r="408" spans="1:2" x14ac:dyDescent="0.25">
      <c r="A408" t="s">
        <v>1038</v>
      </c>
      <c r="B408">
        <v>0</v>
      </c>
    </row>
    <row r="409" spans="1:2" x14ac:dyDescent="0.25">
      <c r="A409" t="s">
        <v>1039</v>
      </c>
      <c r="B409">
        <v>0</v>
      </c>
    </row>
    <row r="410" spans="1:2" x14ac:dyDescent="0.25">
      <c r="A410" t="s">
        <v>1040</v>
      </c>
      <c r="B410">
        <v>0</v>
      </c>
    </row>
    <row r="411" spans="1:2" x14ac:dyDescent="0.25">
      <c r="A411" t="s">
        <v>1041</v>
      </c>
      <c r="B411">
        <v>0</v>
      </c>
    </row>
    <row r="412" spans="1:2" x14ac:dyDescent="0.25">
      <c r="A412" t="s">
        <v>1042</v>
      </c>
      <c r="B412">
        <v>0</v>
      </c>
    </row>
    <row r="413" spans="1:2" x14ac:dyDescent="0.25">
      <c r="A413" t="s">
        <v>1043</v>
      </c>
      <c r="B413">
        <v>0</v>
      </c>
    </row>
    <row r="414" spans="1:2" x14ac:dyDescent="0.25">
      <c r="A414" t="s">
        <v>1044</v>
      </c>
      <c r="B414">
        <v>0</v>
      </c>
    </row>
    <row r="415" spans="1:2" x14ac:dyDescent="0.25">
      <c r="A415" t="s">
        <v>1045</v>
      </c>
      <c r="B415">
        <v>0</v>
      </c>
    </row>
    <row r="416" spans="1:2" x14ac:dyDescent="0.25">
      <c r="A416" t="s">
        <v>1046</v>
      </c>
      <c r="B416">
        <v>0</v>
      </c>
    </row>
    <row r="417" spans="1:2" x14ac:dyDescent="0.25">
      <c r="A417" t="s">
        <v>1047</v>
      </c>
      <c r="B417">
        <v>0</v>
      </c>
    </row>
    <row r="418" spans="1:2" x14ac:dyDescent="0.25">
      <c r="A418" t="s">
        <v>1048</v>
      </c>
      <c r="B418">
        <v>0</v>
      </c>
    </row>
    <row r="419" spans="1:2" x14ac:dyDescent="0.25">
      <c r="A419" t="s">
        <v>1049</v>
      </c>
      <c r="B419">
        <v>0</v>
      </c>
    </row>
    <row r="420" spans="1:2" x14ac:dyDescent="0.25">
      <c r="A420" t="s">
        <v>1050</v>
      </c>
      <c r="B420">
        <v>0</v>
      </c>
    </row>
    <row r="421" spans="1:2" x14ac:dyDescent="0.25">
      <c r="A421" t="s">
        <v>1051</v>
      </c>
      <c r="B421">
        <v>2591232</v>
      </c>
    </row>
    <row r="422" spans="1:2" x14ac:dyDescent="0.25">
      <c r="A422" t="s">
        <v>1052</v>
      </c>
      <c r="B422">
        <v>0</v>
      </c>
    </row>
    <row r="423" spans="1:2" x14ac:dyDescent="0.25">
      <c r="A423" t="s">
        <v>1053</v>
      </c>
      <c r="B423">
        <v>0</v>
      </c>
    </row>
    <row r="424" spans="1:2" x14ac:dyDescent="0.25">
      <c r="A424" t="s">
        <v>1054</v>
      </c>
      <c r="B424">
        <v>0</v>
      </c>
    </row>
    <row r="425" spans="1:2" x14ac:dyDescent="0.25">
      <c r="A425" t="s">
        <v>1055</v>
      </c>
      <c r="B425">
        <v>0</v>
      </c>
    </row>
    <row r="426" spans="1:2" x14ac:dyDescent="0.25">
      <c r="A426" t="s">
        <v>1056</v>
      </c>
      <c r="B426">
        <v>0</v>
      </c>
    </row>
    <row r="427" spans="1:2" x14ac:dyDescent="0.25">
      <c r="A427" t="s">
        <v>1057</v>
      </c>
      <c r="B427">
        <v>0</v>
      </c>
    </row>
    <row r="428" spans="1:2" x14ac:dyDescent="0.25">
      <c r="A428" t="s">
        <v>1058</v>
      </c>
      <c r="B428">
        <v>701568</v>
      </c>
    </row>
    <row r="429" spans="1:2" x14ac:dyDescent="0.25">
      <c r="A429" t="s">
        <v>1059</v>
      </c>
      <c r="B429">
        <v>701568</v>
      </c>
    </row>
    <row r="430" spans="1:2" x14ac:dyDescent="0.25">
      <c r="A430" t="s">
        <v>1060</v>
      </c>
      <c r="B430">
        <v>0</v>
      </c>
    </row>
    <row r="431" spans="1:2" x14ac:dyDescent="0.25">
      <c r="A431" t="s">
        <v>1061</v>
      </c>
      <c r="B431">
        <v>0</v>
      </c>
    </row>
    <row r="432" spans="1:2" x14ac:dyDescent="0.25">
      <c r="A432" t="s">
        <v>1062</v>
      </c>
      <c r="B432">
        <v>0</v>
      </c>
    </row>
    <row r="433" spans="1:2" x14ac:dyDescent="0.25">
      <c r="A433" t="s">
        <v>1063</v>
      </c>
      <c r="B433">
        <v>0</v>
      </c>
    </row>
    <row r="434" spans="1:2" x14ac:dyDescent="0.25">
      <c r="A434" t="s">
        <v>1064</v>
      </c>
      <c r="B434">
        <v>0</v>
      </c>
    </row>
    <row r="435" spans="1:2" x14ac:dyDescent="0.25">
      <c r="A435" t="s">
        <v>1065</v>
      </c>
      <c r="B435">
        <v>0</v>
      </c>
    </row>
    <row r="436" spans="1:2" x14ac:dyDescent="0.25">
      <c r="A436" t="s">
        <v>1066</v>
      </c>
      <c r="B436">
        <v>0</v>
      </c>
    </row>
    <row r="437" spans="1:2" x14ac:dyDescent="0.25">
      <c r="A437" t="s">
        <v>1067</v>
      </c>
      <c r="B437">
        <v>0</v>
      </c>
    </row>
    <row r="438" spans="1:2" x14ac:dyDescent="0.25">
      <c r="A438" t="s">
        <v>1068</v>
      </c>
      <c r="B438">
        <v>0</v>
      </c>
    </row>
    <row r="439" spans="1:2" x14ac:dyDescent="0.25">
      <c r="A439" t="s">
        <v>1069</v>
      </c>
      <c r="B439">
        <v>0</v>
      </c>
    </row>
    <row r="440" spans="1:2" x14ac:dyDescent="0.25">
      <c r="A440" t="s">
        <v>1070</v>
      </c>
      <c r="B440">
        <v>0</v>
      </c>
    </row>
    <row r="441" spans="1:2" x14ac:dyDescent="0.25">
      <c r="A441" t="s">
        <v>1071</v>
      </c>
      <c r="B441">
        <v>0</v>
      </c>
    </row>
    <row r="442" spans="1:2" x14ac:dyDescent="0.25">
      <c r="A442" t="s">
        <v>1701</v>
      </c>
      <c r="B442">
        <v>0</v>
      </c>
    </row>
    <row r="443" spans="1:2" x14ac:dyDescent="0.25">
      <c r="A443" t="s">
        <v>110</v>
      </c>
      <c r="B443">
        <v>0</v>
      </c>
    </row>
    <row r="444" spans="1:2" x14ac:dyDescent="0.25">
      <c r="A444" t="s">
        <v>111</v>
      </c>
      <c r="B444">
        <v>0</v>
      </c>
    </row>
    <row r="445" spans="1:2" x14ac:dyDescent="0.25">
      <c r="A445" t="s">
        <v>112</v>
      </c>
      <c r="B445">
        <v>0</v>
      </c>
    </row>
    <row r="446" spans="1:2" x14ac:dyDescent="0.25">
      <c r="A446" t="s">
        <v>113</v>
      </c>
      <c r="B446">
        <v>0</v>
      </c>
    </row>
    <row r="447" spans="1:2" x14ac:dyDescent="0.25">
      <c r="A447" t="s">
        <v>114</v>
      </c>
      <c r="B447">
        <v>0</v>
      </c>
    </row>
    <row r="448" spans="1:2" x14ac:dyDescent="0.25">
      <c r="A448" t="s">
        <v>115</v>
      </c>
      <c r="B448">
        <v>245925</v>
      </c>
    </row>
    <row r="449" spans="1:2" x14ac:dyDescent="0.25">
      <c r="A449" t="s">
        <v>116</v>
      </c>
      <c r="B449">
        <v>0</v>
      </c>
    </row>
    <row r="450" spans="1:2" x14ac:dyDescent="0.25">
      <c r="A450" t="s">
        <v>117</v>
      </c>
      <c r="B450">
        <v>295110</v>
      </c>
    </row>
    <row r="451" spans="1:2" x14ac:dyDescent="0.25">
      <c r="A451" t="s">
        <v>118</v>
      </c>
      <c r="B451">
        <v>0</v>
      </c>
    </row>
    <row r="452" spans="1:2" x14ac:dyDescent="0.25">
      <c r="A452" t="s">
        <v>119</v>
      </c>
      <c r="B452">
        <v>0</v>
      </c>
    </row>
    <row r="453" spans="1:2" x14ac:dyDescent="0.25">
      <c r="A453" t="s">
        <v>120</v>
      </c>
      <c r="B453">
        <v>0</v>
      </c>
    </row>
    <row r="454" spans="1:2" x14ac:dyDescent="0.25">
      <c r="A454" t="s">
        <v>121</v>
      </c>
      <c r="B454">
        <v>0</v>
      </c>
    </row>
    <row r="455" spans="1:2" x14ac:dyDescent="0.25">
      <c r="A455" t="s">
        <v>122</v>
      </c>
      <c r="B455">
        <v>0</v>
      </c>
    </row>
    <row r="456" spans="1:2" x14ac:dyDescent="0.25">
      <c r="A456" t="s">
        <v>123</v>
      </c>
      <c r="B456">
        <v>0</v>
      </c>
    </row>
    <row r="457" spans="1:2" x14ac:dyDescent="0.25">
      <c r="A457" t="s">
        <v>124</v>
      </c>
      <c r="B457">
        <v>0</v>
      </c>
    </row>
    <row r="458" spans="1:2" x14ac:dyDescent="0.25">
      <c r="A458" t="s">
        <v>125</v>
      </c>
      <c r="B458">
        <v>0</v>
      </c>
    </row>
    <row r="459" spans="1:2" x14ac:dyDescent="0.25">
      <c r="A459" t="s">
        <v>126</v>
      </c>
      <c r="B459">
        <v>0</v>
      </c>
    </row>
    <row r="460" spans="1:2" x14ac:dyDescent="0.25">
      <c r="A460" t="s">
        <v>127</v>
      </c>
      <c r="B460">
        <v>0</v>
      </c>
    </row>
    <row r="461" spans="1:2" x14ac:dyDescent="0.25">
      <c r="A461" t="s">
        <v>128</v>
      </c>
      <c r="B461">
        <v>0</v>
      </c>
    </row>
    <row r="462" spans="1:2" x14ac:dyDescent="0.25">
      <c r="A462" t="s">
        <v>129</v>
      </c>
      <c r="B462">
        <v>0</v>
      </c>
    </row>
    <row r="463" spans="1:2" x14ac:dyDescent="0.25">
      <c r="A463" t="s">
        <v>130</v>
      </c>
      <c r="B463">
        <v>0</v>
      </c>
    </row>
    <row r="464" spans="1:2" x14ac:dyDescent="0.25">
      <c r="A464" t="s">
        <v>131</v>
      </c>
      <c r="B464">
        <v>0</v>
      </c>
    </row>
    <row r="465" spans="1:2" x14ac:dyDescent="0.25">
      <c r="A465" t="s">
        <v>132</v>
      </c>
      <c r="B465">
        <v>0</v>
      </c>
    </row>
    <row r="466" spans="1:2" x14ac:dyDescent="0.25">
      <c r="A466" t="s">
        <v>133</v>
      </c>
      <c r="B466">
        <v>0</v>
      </c>
    </row>
    <row r="467" spans="1:2" x14ac:dyDescent="0.25">
      <c r="A467" t="s">
        <v>134</v>
      </c>
      <c r="B467">
        <v>0</v>
      </c>
    </row>
    <row r="468" spans="1:2" x14ac:dyDescent="0.25">
      <c r="A468" t="s">
        <v>135</v>
      </c>
      <c r="B468">
        <v>0</v>
      </c>
    </row>
    <row r="469" spans="1:2" x14ac:dyDescent="0.25">
      <c r="A469" t="s">
        <v>136</v>
      </c>
      <c r="B469">
        <v>0</v>
      </c>
    </row>
    <row r="470" spans="1:2" x14ac:dyDescent="0.25">
      <c r="A470" t="s">
        <v>137</v>
      </c>
      <c r="B470">
        <v>0</v>
      </c>
    </row>
    <row r="471" spans="1:2" x14ac:dyDescent="0.25">
      <c r="A471" t="s">
        <v>138</v>
      </c>
      <c r="B471">
        <v>0</v>
      </c>
    </row>
    <row r="472" spans="1:2" x14ac:dyDescent="0.25">
      <c r="A472" t="s">
        <v>139</v>
      </c>
      <c r="B472">
        <v>0</v>
      </c>
    </row>
    <row r="473" spans="1:2" x14ac:dyDescent="0.25">
      <c r="A473" t="s">
        <v>140</v>
      </c>
      <c r="B473">
        <v>0</v>
      </c>
    </row>
    <row r="474" spans="1:2" x14ac:dyDescent="0.25">
      <c r="A474" t="s">
        <v>141</v>
      </c>
      <c r="B474">
        <v>0</v>
      </c>
    </row>
    <row r="475" spans="1:2" x14ac:dyDescent="0.25">
      <c r="A475" t="s">
        <v>142</v>
      </c>
      <c r="B475">
        <v>0</v>
      </c>
    </row>
    <row r="476" spans="1:2" x14ac:dyDescent="0.25">
      <c r="A476" t="s">
        <v>143</v>
      </c>
      <c r="B476">
        <v>0</v>
      </c>
    </row>
    <row r="477" spans="1:2" x14ac:dyDescent="0.25">
      <c r="A477" t="s">
        <v>144</v>
      </c>
      <c r="B477">
        <v>0</v>
      </c>
    </row>
    <row r="478" spans="1:2" x14ac:dyDescent="0.25">
      <c r="A478" t="s">
        <v>145</v>
      </c>
      <c r="B478">
        <v>0</v>
      </c>
    </row>
    <row r="479" spans="1:2" x14ac:dyDescent="0.25">
      <c r="A479" t="s">
        <v>146</v>
      </c>
      <c r="B479">
        <v>0</v>
      </c>
    </row>
    <row r="480" spans="1:2" x14ac:dyDescent="0.25">
      <c r="A480" t="s">
        <v>147</v>
      </c>
      <c r="B480">
        <v>0</v>
      </c>
    </row>
    <row r="481" spans="1:2" x14ac:dyDescent="0.25">
      <c r="A481" t="s">
        <v>148</v>
      </c>
      <c r="B481">
        <v>0</v>
      </c>
    </row>
    <row r="482" spans="1:2" x14ac:dyDescent="0.25">
      <c r="A482" t="s">
        <v>149</v>
      </c>
      <c r="B482">
        <v>0</v>
      </c>
    </row>
    <row r="483" spans="1:2" x14ac:dyDescent="0.25">
      <c r="A483" t="s">
        <v>150</v>
      </c>
      <c r="B483">
        <v>0</v>
      </c>
    </row>
    <row r="484" spans="1:2" x14ac:dyDescent="0.25">
      <c r="A484" t="s">
        <v>151</v>
      </c>
      <c r="B484">
        <v>0</v>
      </c>
    </row>
    <row r="485" spans="1:2" x14ac:dyDescent="0.25">
      <c r="A485" t="s">
        <v>152</v>
      </c>
      <c r="B485">
        <v>0</v>
      </c>
    </row>
    <row r="486" spans="1:2" x14ac:dyDescent="0.25">
      <c r="A486" t="s">
        <v>153</v>
      </c>
      <c r="B486">
        <v>0</v>
      </c>
    </row>
    <row r="487" spans="1:2" x14ac:dyDescent="0.25">
      <c r="A487" t="s">
        <v>154</v>
      </c>
      <c r="B487">
        <v>0</v>
      </c>
    </row>
    <row r="488" spans="1:2" x14ac:dyDescent="0.25">
      <c r="A488" t="s">
        <v>155</v>
      </c>
      <c r="B488">
        <v>0</v>
      </c>
    </row>
    <row r="489" spans="1:2" x14ac:dyDescent="0.25">
      <c r="A489" t="s">
        <v>156</v>
      </c>
      <c r="B489">
        <v>0</v>
      </c>
    </row>
    <row r="490" spans="1:2" x14ac:dyDescent="0.25">
      <c r="A490" t="s">
        <v>157</v>
      </c>
      <c r="B490">
        <v>0</v>
      </c>
    </row>
    <row r="491" spans="1:2" x14ac:dyDescent="0.25">
      <c r="A491" t="s">
        <v>158</v>
      </c>
      <c r="B491">
        <v>707224</v>
      </c>
    </row>
    <row r="492" spans="1:2" x14ac:dyDescent="0.25">
      <c r="A492" t="s">
        <v>159</v>
      </c>
      <c r="B492">
        <v>0</v>
      </c>
    </row>
    <row r="493" spans="1:2" x14ac:dyDescent="0.25">
      <c r="A493" t="s">
        <v>160</v>
      </c>
      <c r="B493">
        <v>0</v>
      </c>
    </row>
    <row r="494" spans="1:2" x14ac:dyDescent="0.25">
      <c r="A494" t="s">
        <v>161</v>
      </c>
      <c r="B494">
        <v>671653.34</v>
      </c>
    </row>
    <row r="495" spans="1:2" x14ac:dyDescent="0.25">
      <c r="A495" t="s">
        <v>162</v>
      </c>
      <c r="B495">
        <v>0</v>
      </c>
    </row>
    <row r="496" spans="1:2" x14ac:dyDescent="0.25">
      <c r="A496" t="s">
        <v>163</v>
      </c>
      <c r="B496">
        <v>0</v>
      </c>
    </row>
    <row r="497" spans="1:2" x14ac:dyDescent="0.25">
      <c r="A497" t="s">
        <v>164</v>
      </c>
      <c r="B497">
        <v>0</v>
      </c>
    </row>
    <row r="498" spans="1:2" x14ac:dyDescent="0.25">
      <c r="A498" t="s">
        <v>165</v>
      </c>
      <c r="B498">
        <v>0</v>
      </c>
    </row>
    <row r="499" spans="1:2" x14ac:dyDescent="0.25">
      <c r="A499" t="s">
        <v>166</v>
      </c>
      <c r="B499">
        <v>0</v>
      </c>
    </row>
    <row r="500" spans="1:2" x14ac:dyDescent="0.25">
      <c r="A500" t="s">
        <v>167</v>
      </c>
      <c r="B500">
        <v>514080</v>
      </c>
    </row>
    <row r="501" spans="1:2" x14ac:dyDescent="0.25">
      <c r="A501" t="s">
        <v>168</v>
      </c>
      <c r="B501">
        <v>514080</v>
      </c>
    </row>
    <row r="502" spans="1:2" x14ac:dyDescent="0.25">
      <c r="A502" t="s">
        <v>169</v>
      </c>
      <c r="B502">
        <v>0</v>
      </c>
    </row>
    <row r="503" spans="1:2" x14ac:dyDescent="0.25">
      <c r="A503" t="s">
        <v>170</v>
      </c>
      <c r="B503">
        <v>0</v>
      </c>
    </row>
    <row r="504" spans="1:2" x14ac:dyDescent="0.25">
      <c r="A504" t="s">
        <v>171</v>
      </c>
      <c r="B504">
        <v>0</v>
      </c>
    </row>
    <row r="505" spans="1:2" x14ac:dyDescent="0.25">
      <c r="A505" t="s">
        <v>172</v>
      </c>
      <c r="B505">
        <v>0</v>
      </c>
    </row>
    <row r="506" spans="1:2" x14ac:dyDescent="0.25">
      <c r="A506" t="s">
        <v>173</v>
      </c>
      <c r="B506">
        <v>0</v>
      </c>
    </row>
    <row r="507" spans="1:2" x14ac:dyDescent="0.25">
      <c r="A507" t="s">
        <v>174</v>
      </c>
      <c r="B507">
        <v>0</v>
      </c>
    </row>
    <row r="508" spans="1:2" x14ac:dyDescent="0.25">
      <c r="A508" t="s">
        <v>175</v>
      </c>
      <c r="B508">
        <v>0</v>
      </c>
    </row>
    <row r="509" spans="1:2" x14ac:dyDescent="0.25">
      <c r="A509" t="s">
        <v>176</v>
      </c>
      <c r="B509">
        <v>0</v>
      </c>
    </row>
    <row r="510" spans="1:2" x14ac:dyDescent="0.25">
      <c r="A510" t="s">
        <v>177</v>
      </c>
      <c r="B510">
        <v>0</v>
      </c>
    </row>
    <row r="511" spans="1:2" x14ac:dyDescent="0.25">
      <c r="A511" t="s">
        <v>178</v>
      </c>
      <c r="B511">
        <v>0</v>
      </c>
    </row>
    <row r="512" spans="1:2" x14ac:dyDescent="0.25">
      <c r="A512" t="s">
        <v>179</v>
      </c>
      <c r="B512">
        <v>0</v>
      </c>
    </row>
    <row r="513" spans="1:2" x14ac:dyDescent="0.25">
      <c r="A513" t="s">
        <v>180</v>
      </c>
      <c r="B513">
        <v>0</v>
      </c>
    </row>
    <row r="514" spans="1:2" x14ac:dyDescent="0.25">
      <c r="A514" t="s">
        <v>181</v>
      </c>
      <c r="B514">
        <v>0</v>
      </c>
    </row>
    <row r="515" spans="1:2" x14ac:dyDescent="0.25">
      <c r="A515" t="s">
        <v>182</v>
      </c>
      <c r="B515">
        <v>612584</v>
      </c>
    </row>
    <row r="516" spans="1:2" x14ac:dyDescent="0.25">
      <c r="A516" t="s">
        <v>183</v>
      </c>
      <c r="B516">
        <v>0</v>
      </c>
    </row>
    <row r="517" spans="1:2" x14ac:dyDescent="0.25">
      <c r="A517" t="s">
        <v>184</v>
      </c>
      <c r="B517">
        <v>0</v>
      </c>
    </row>
    <row r="518" spans="1:2" x14ac:dyDescent="0.25">
      <c r="A518" t="s">
        <v>185</v>
      </c>
      <c r="B518">
        <v>612584</v>
      </c>
    </row>
    <row r="519" spans="1:2" x14ac:dyDescent="0.25">
      <c r="A519" t="s">
        <v>186</v>
      </c>
      <c r="B519">
        <v>455672</v>
      </c>
    </row>
    <row r="520" spans="1:2" x14ac:dyDescent="0.25">
      <c r="A520" t="s">
        <v>187</v>
      </c>
      <c r="B520">
        <v>0</v>
      </c>
    </row>
    <row r="521" spans="1:2" x14ac:dyDescent="0.25">
      <c r="A521" t="s">
        <v>188</v>
      </c>
      <c r="B521">
        <v>0</v>
      </c>
    </row>
    <row r="522" spans="1:2" x14ac:dyDescent="0.25">
      <c r="A522" t="s">
        <v>189</v>
      </c>
      <c r="B522">
        <v>455672</v>
      </c>
    </row>
    <row r="523" spans="1:2" x14ac:dyDescent="0.25">
      <c r="A523" t="s">
        <v>190</v>
      </c>
      <c r="B523">
        <v>0</v>
      </c>
    </row>
    <row r="524" spans="1:2" x14ac:dyDescent="0.25">
      <c r="A524" t="s">
        <v>191</v>
      </c>
      <c r="B524">
        <v>0</v>
      </c>
    </row>
    <row r="525" spans="1:2" x14ac:dyDescent="0.25">
      <c r="A525" t="s">
        <v>192</v>
      </c>
      <c r="B525">
        <v>0</v>
      </c>
    </row>
    <row r="526" spans="1:2" x14ac:dyDescent="0.25">
      <c r="A526" t="s">
        <v>193</v>
      </c>
      <c r="B526">
        <v>0</v>
      </c>
    </row>
    <row r="527" spans="1:2" x14ac:dyDescent="0.25">
      <c r="A527" t="s">
        <v>194</v>
      </c>
      <c r="B527">
        <v>0</v>
      </c>
    </row>
    <row r="528" spans="1:2" x14ac:dyDescent="0.25">
      <c r="A528" t="s">
        <v>195</v>
      </c>
      <c r="B528">
        <v>0</v>
      </c>
    </row>
    <row r="529" spans="1:2" x14ac:dyDescent="0.25">
      <c r="A529" t="s">
        <v>196</v>
      </c>
      <c r="B529">
        <v>0</v>
      </c>
    </row>
    <row r="530" spans="1:2" x14ac:dyDescent="0.25">
      <c r="A530" t="s">
        <v>197</v>
      </c>
      <c r="B530">
        <v>0</v>
      </c>
    </row>
    <row r="531" spans="1:2" x14ac:dyDescent="0.25">
      <c r="A531" t="s">
        <v>198</v>
      </c>
      <c r="B531">
        <v>0</v>
      </c>
    </row>
    <row r="532" spans="1:2" x14ac:dyDescent="0.25">
      <c r="A532" t="s">
        <v>199</v>
      </c>
      <c r="B532">
        <v>0</v>
      </c>
    </row>
    <row r="533" spans="1:2" x14ac:dyDescent="0.25">
      <c r="A533" t="s">
        <v>200</v>
      </c>
      <c r="B533">
        <v>0</v>
      </c>
    </row>
    <row r="534" spans="1:2" x14ac:dyDescent="0.25">
      <c r="A534" t="s">
        <v>201</v>
      </c>
      <c r="B534">
        <v>0</v>
      </c>
    </row>
    <row r="535" spans="1:2" x14ac:dyDescent="0.25">
      <c r="A535" t="s">
        <v>202</v>
      </c>
      <c r="B535">
        <v>0</v>
      </c>
    </row>
    <row r="536" spans="1:2" x14ac:dyDescent="0.25">
      <c r="A536" t="s">
        <v>203</v>
      </c>
      <c r="B536">
        <v>0</v>
      </c>
    </row>
    <row r="537" spans="1:2" x14ac:dyDescent="0.25">
      <c r="A537" t="s">
        <v>204</v>
      </c>
      <c r="B537">
        <v>0</v>
      </c>
    </row>
    <row r="538" spans="1:2" x14ac:dyDescent="0.25">
      <c r="A538" t="s">
        <v>205</v>
      </c>
      <c r="B538">
        <v>0</v>
      </c>
    </row>
    <row r="539" spans="1:2" x14ac:dyDescent="0.25">
      <c r="A539" t="s">
        <v>206</v>
      </c>
      <c r="B539">
        <v>794416</v>
      </c>
    </row>
    <row r="540" spans="1:2" x14ac:dyDescent="0.25">
      <c r="A540" t="s">
        <v>207</v>
      </c>
      <c r="B540">
        <v>0</v>
      </c>
    </row>
    <row r="541" spans="1:2" x14ac:dyDescent="0.25">
      <c r="A541" t="s">
        <v>208</v>
      </c>
      <c r="B541">
        <v>0</v>
      </c>
    </row>
    <row r="542" spans="1:2" x14ac:dyDescent="0.25">
      <c r="A542" t="s">
        <v>209</v>
      </c>
      <c r="B542">
        <v>709699</v>
      </c>
    </row>
    <row r="543" spans="1:2" x14ac:dyDescent="0.25">
      <c r="A543" t="s">
        <v>210</v>
      </c>
      <c r="B543">
        <v>0</v>
      </c>
    </row>
    <row r="544" spans="1:2" x14ac:dyDescent="0.25">
      <c r="A544" t="s">
        <v>211</v>
      </c>
      <c r="B544">
        <v>0</v>
      </c>
    </row>
    <row r="545" spans="1:2" x14ac:dyDescent="0.25">
      <c r="A545" t="s">
        <v>212</v>
      </c>
      <c r="B545">
        <v>0</v>
      </c>
    </row>
    <row r="546" spans="1:2" x14ac:dyDescent="0.25">
      <c r="A546" t="s">
        <v>213</v>
      </c>
      <c r="B546">
        <v>0</v>
      </c>
    </row>
    <row r="547" spans="1:2" x14ac:dyDescent="0.25">
      <c r="A547" t="s">
        <v>214</v>
      </c>
      <c r="B547">
        <v>0</v>
      </c>
    </row>
    <row r="548" spans="1:2" x14ac:dyDescent="0.25">
      <c r="A548" t="s">
        <v>215</v>
      </c>
      <c r="B548">
        <v>526232</v>
      </c>
    </row>
    <row r="549" spans="1:2" x14ac:dyDescent="0.25">
      <c r="A549" t="s">
        <v>216</v>
      </c>
      <c r="B549">
        <v>0</v>
      </c>
    </row>
    <row r="550" spans="1:2" x14ac:dyDescent="0.25">
      <c r="A550" t="s">
        <v>217</v>
      </c>
      <c r="B550">
        <v>526232</v>
      </c>
    </row>
    <row r="551" spans="1:2" x14ac:dyDescent="0.25">
      <c r="A551" t="s">
        <v>218</v>
      </c>
      <c r="B551">
        <v>0</v>
      </c>
    </row>
    <row r="552" spans="1:2" x14ac:dyDescent="0.25">
      <c r="A552" t="s">
        <v>219</v>
      </c>
      <c r="B552">
        <v>0</v>
      </c>
    </row>
    <row r="553" spans="1:2" x14ac:dyDescent="0.25">
      <c r="A553" t="s">
        <v>220</v>
      </c>
      <c r="B553">
        <v>0</v>
      </c>
    </row>
    <row r="554" spans="1:2" x14ac:dyDescent="0.25">
      <c r="A554" t="s">
        <v>221</v>
      </c>
      <c r="B554">
        <v>0</v>
      </c>
    </row>
    <row r="555" spans="1:2" x14ac:dyDescent="0.25">
      <c r="A555" t="s">
        <v>222</v>
      </c>
      <c r="B555">
        <v>0</v>
      </c>
    </row>
    <row r="556" spans="1:2" x14ac:dyDescent="0.25">
      <c r="A556" t="s">
        <v>223</v>
      </c>
      <c r="B556">
        <v>0</v>
      </c>
    </row>
    <row r="557" spans="1:2" x14ac:dyDescent="0.25">
      <c r="A557" t="s">
        <v>224</v>
      </c>
      <c r="B557">
        <v>0</v>
      </c>
    </row>
    <row r="558" spans="1:2" x14ac:dyDescent="0.25">
      <c r="A558" t="s">
        <v>225</v>
      </c>
      <c r="B558">
        <v>0</v>
      </c>
    </row>
    <row r="559" spans="1:2" x14ac:dyDescent="0.25">
      <c r="A559" t="s">
        <v>226</v>
      </c>
      <c r="B559">
        <v>0</v>
      </c>
    </row>
    <row r="560" spans="1:2" x14ac:dyDescent="0.25">
      <c r="A560" t="s">
        <v>227</v>
      </c>
      <c r="B560">
        <v>0</v>
      </c>
    </row>
    <row r="561" spans="1:2" x14ac:dyDescent="0.25">
      <c r="A561" t="s">
        <v>228</v>
      </c>
      <c r="B561">
        <v>0</v>
      </c>
    </row>
    <row r="562" spans="1:2" x14ac:dyDescent="0.25">
      <c r="A562" t="s">
        <v>229</v>
      </c>
      <c r="B562">
        <v>0</v>
      </c>
    </row>
    <row r="563" spans="1:2" x14ac:dyDescent="0.25">
      <c r="A563" t="s">
        <v>230</v>
      </c>
      <c r="B563">
        <v>0</v>
      </c>
    </row>
    <row r="564" spans="1:2" x14ac:dyDescent="0.25">
      <c r="A564" t="s">
        <v>231</v>
      </c>
      <c r="B564">
        <v>0</v>
      </c>
    </row>
    <row r="565" spans="1:2" x14ac:dyDescent="0.25">
      <c r="A565" t="s">
        <v>232</v>
      </c>
      <c r="B565">
        <v>0</v>
      </c>
    </row>
    <row r="566" spans="1:2" x14ac:dyDescent="0.25">
      <c r="A566" t="s">
        <v>233</v>
      </c>
      <c r="B566">
        <v>0</v>
      </c>
    </row>
    <row r="567" spans="1:2" x14ac:dyDescent="0.25">
      <c r="A567" t="s">
        <v>234</v>
      </c>
      <c r="B567">
        <v>0</v>
      </c>
    </row>
    <row r="568" spans="1:2" x14ac:dyDescent="0.25">
      <c r="A568" t="s">
        <v>235</v>
      </c>
      <c r="B568">
        <v>0</v>
      </c>
    </row>
    <row r="569" spans="1:2" x14ac:dyDescent="0.25">
      <c r="A569" t="s">
        <v>236</v>
      </c>
      <c r="B569">
        <v>0</v>
      </c>
    </row>
    <row r="570" spans="1:2" x14ac:dyDescent="0.25">
      <c r="A570" t="s">
        <v>237</v>
      </c>
      <c r="B570">
        <v>0</v>
      </c>
    </row>
    <row r="571" spans="1:2" x14ac:dyDescent="0.25">
      <c r="A571" t="s">
        <v>238</v>
      </c>
      <c r="B571">
        <v>0</v>
      </c>
    </row>
    <row r="572" spans="1:2" x14ac:dyDescent="0.25">
      <c r="A572" t="s">
        <v>239</v>
      </c>
      <c r="B572">
        <v>0</v>
      </c>
    </row>
    <row r="573" spans="1:2" x14ac:dyDescent="0.25">
      <c r="A573" t="s">
        <v>240</v>
      </c>
      <c r="B573">
        <v>0</v>
      </c>
    </row>
    <row r="574" spans="1:2" x14ac:dyDescent="0.25">
      <c r="A574" t="s">
        <v>241</v>
      </c>
      <c r="B574">
        <v>0</v>
      </c>
    </row>
    <row r="575" spans="1:2" x14ac:dyDescent="0.25">
      <c r="A575" t="s">
        <v>242</v>
      </c>
      <c r="B575">
        <v>601748</v>
      </c>
    </row>
    <row r="576" spans="1:2" x14ac:dyDescent="0.25">
      <c r="A576" t="s">
        <v>243</v>
      </c>
      <c r="B576">
        <v>0</v>
      </c>
    </row>
    <row r="577" spans="1:2" x14ac:dyDescent="0.25">
      <c r="A577" t="s">
        <v>244</v>
      </c>
      <c r="B577">
        <v>601748</v>
      </c>
    </row>
    <row r="578" spans="1:2" x14ac:dyDescent="0.25">
      <c r="A578" t="s">
        <v>245</v>
      </c>
      <c r="B578">
        <v>0</v>
      </c>
    </row>
    <row r="579" spans="1:2" x14ac:dyDescent="0.25">
      <c r="A579" t="s">
        <v>246</v>
      </c>
      <c r="B579">
        <v>0</v>
      </c>
    </row>
    <row r="580" spans="1:2" x14ac:dyDescent="0.25">
      <c r="A580" t="s">
        <v>247</v>
      </c>
      <c r="B580">
        <v>561456</v>
      </c>
    </row>
    <row r="581" spans="1:2" x14ac:dyDescent="0.25">
      <c r="A581" t="s">
        <v>248</v>
      </c>
      <c r="B581">
        <v>0</v>
      </c>
    </row>
    <row r="582" spans="1:2" x14ac:dyDescent="0.25">
      <c r="A582" t="s">
        <v>249</v>
      </c>
      <c r="B582">
        <v>561456</v>
      </c>
    </row>
    <row r="583" spans="1:2" x14ac:dyDescent="0.25">
      <c r="A583" t="s">
        <v>250</v>
      </c>
      <c r="B583">
        <v>0</v>
      </c>
    </row>
    <row r="584" spans="1:2" x14ac:dyDescent="0.25">
      <c r="A584" t="s">
        <v>251</v>
      </c>
      <c r="B584">
        <v>0</v>
      </c>
    </row>
    <row r="585" spans="1:2" x14ac:dyDescent="0.25">
      <c r="A585" t="s">
        <v>252</v>
      </c>
      <c r="B585">
        <v>0</v>
      </c>
    </row>
    <row r="586" spans="1:2" x14ac:dyDescent="0.25">
      <c r="A586" t="s">
        <v>253</v>
      </c>
      <c r="B586">
        <v>0</v>
      </c>
    </row>
    <row r="587" spans="1:2" x14ac:dyDescent="0.25">
      <c r="A587" t="s">
        <v>254</v>
      </c>
      <c r="B587">
        <v>0</v>
      </c>
    </row>
    <row r="588" spans="1:2" x14ac:dyDescent="0.25">
      <c r="A588" t="s">
        <v>255</v>
      </c>
      <c r="B588">
        <v>0</v>
      </c>
    </row>
    <row r="589" spans="1:2" x14ac:dyDescent="0.25">
      <c r="A589" t="s">
        <v>256</v>
      </c>
      <c r="B589">
        <v>0</v>
      </c>
    </row>
    <row r="590" spans="1:2" x14ac:dyDescent="0.25">
      <c r="A590" t="s">
        <v>257</v>
      </c>
      <c r="B590">
        <v>0</v>
      </c>
    </row>
    <row r="591" spans="1:2" x14ac:dyDescent="0.25">
      <c r="A591" t="s">
        <v>258</v>
      </c>
      <c r="B591">
        <v>0</v>
      </c>
    </row>
    <row r="592" spans="1:2" x14ac:dyDescent="0.25">
      <c r="A592" t="s">
        <v>259</v>
      </c>
      <c r="B592">
        <v>0</v>
      </c>
    </row>
    <row r="593" spans="1:2" x14ac:dyDescent="0.25">
      <c r="A593" t="s">
        <v>260</v>
      </c>
      <c r="B593">
        <v>0</v>
      </c>
    </row>
    <row r="594" spans="1:2" x14ac:dyDescent="0.25">
      <c r="A594" t="s">
        <v>261</v>
      </c>
      <c r="B594">
        <v>0</v>
      </c>
    </row>
    <row r="595" spans="1:2" x14ac:dyDescent="0.25">
      <c r="A595" t="s">
        <v>262</v>
      </c>
      <c r="B595">
        <v>0</v>
      </c>
    </row>
    <row r="596" spans="1:2" x14ac:dyDescent="0.25">
      <c r="A596" t="s">
        <v>263</v>
      </c>
      <c r="B596">
        <v>0</v>
      </c>
    </row>
    <row r="597" spans="1:2" x14ac:dyDescent="0.25">
      <c r="A597" t="s">
        <v>264</v>
      </c>
      <c r="B597">
        <v>0</v>
      </c>
    </row>
    <row r="598" spans="1:2" x14ac:dyDescent="0.25">
      <c r="A598" t="s">
        <v>265</v>
      </c>
      <c r="B598">
        <v>0</v>
      </c>
    </row>
    <row r="599" spans="1:2" x14ac:dyDescent="0.25">
      <c r="A599" t="s">
        <v>266</v>
      </c>
      <c r="B599">
        <v>0</v>
      </c>
    </row>
    <row r="600" spans="1:2" x14ac:dyDescent="0.25">
      <c r="A600" t="s">
        <v>267</v>
      </c>
      <c r="B600">
        <v>0</v>
      </c>
    </row>
    <row r="601" spans="1:2" x14ac:dyDescent="0.25">
      <c r="A601" t="s">
        <v>268</v>
      </c>
      <c r="B601">
        <v>0</v>
      </c>
    </row>
    <row r="602" spans="1:2" x14ac:dyDescent="0.25">
      <c r="A602" t="s">
        <v>269</v>
      </c>
      <c r="B602">
        <v>0</v>
      </c>
    </row>
    <row r="603" spans="1:2" x14ac:dyDescent="0.25">
      <c r="A603" t="s">
        <v>270</v>
      </c>
      <c r="B603">
        <v>0</v>
      </c>
    </row>
    <row r="604" spans="1:2" x14ac:dyDescent="0.25">
      <c r="A604" t="s">
        <v>271</v>
      </c>
      <c r="B604">
        <v>0</v>
      </c>
    </row>
    <row r="605" spans="1:2" x14ac:dyDescent="0.25">
      <c r="A605" t="s">
        <v>272</v>
      </c>
      <c r="B605">
        <v>0</v>
      </c>
    </row>
    <row r="606" spans="1:2" x14ac:dyDescent="0.25">
      <c r="A606" t="s">
        <v>273</v>
      </c>
      <c r="B606">
        <v>0</v>
      </c>
    </row>
    <row r="607" spans="1:2" x14ac:dyDescent="0.25">
      <c r="A607" t="s">
        <v>274</v>
      </c>
      <c r="B607">
        <v>0</v>
      </c>
    </row>
    <row r="608" spans="1:2" x14ac:dyDescent="0.25">
      <c r="A608" t="s">
        <v>275</v>
      </c>
      <c r="B608">
        <v>0</v>
      </c>
    </row>
    <row r="609" spans="1:2" x14ac:dyDescent="0.25">
      <c r="A609" t="s">
        <v>276</v>
      </c>
      <c r="B609">
        <v>0</v>
      </c>
    </row>
    <row r="610" spans="1:2" x14ac:dyDescent="0.25">
      <c r="A610" t="s">
        <v>277</v>
      </c>
      <c r="B610">
        <v>0</v>
      </c>
    </row>
    <row r="611" spans="1:2" x14ac:dyDescent="0.25">
      <c r="A611" t="s">
        <v>278</v>
      </c>
      <c r="B611">
        <v>0</v>
      </c>
    </row>
    <row r="612" spans="1:2" x14ac:dyDescent="0.25">
      <c r="A612" t="s">
        <v>279</v>
      </c>
      <c r="B612">
        <v>0</v>
      </c>
    </row>
    <row r="613" spans="1:2" x14ac:dyDescent="0.25">
      <c r="A613" t="s">
        <v>280</v>
      </c>
      <c r="B613">
        <v>0</v>
      </c>
    </row>
    <row r="614" spans="1:2" x14ac:dyDescent="0.25">
      <c r="A614" t="s">
        <v>281</v>
      </c>
      <c r="B614">
        <v>0</v>
      </c>
    </row>
    <row r="615" spans="1:2" x14ac:dyDescent="0.25">
      <c r="A615" t="s">
        <v>282</v>
      </c>
      <c r="B615">
        <v>0</v>
      </c>
    </row>
    <row r="616" spans="1:2" x14ac:dyDescent="0.25">
      <c r="A616" t="s">
        <v>283</v>
      </c>
      <c r="B616">
        <v>0</v>
      </c>
    </row>
    <row r="617" spans="1:2" x14ac:dyDescent="0.25">
      <c r="A617" t="s">
        <v>284</v>
      </c>
      <c r="B617">
        <v>0</v>
      </c>
    </row>
    <row r="618" spans="1:2" x14ac:dyDescent="0.25">
      <c r="A618" t="s">
        <v>285</v>
      </c>
      <c r="B618">
        <v>0</v>
      </c>
    </row>
    <row r="619" spans="1:2" x14ac:dyDescent="0.25">
      <c r="A619" t="s">
        <v>286</v>
      </c>
      <c r="B619">
        <v>0</v>
      </c>
    </row>
    <row r="620" spans="1:2" x14ac:dyDescent="0.25">
      <c r="A620" t="s">
        <v>287</v>
      </c>
      <c r="B620">
        <v>0</v>
      </c>
    </row>
    <row r="621" spans="1:2" x14ac:dyDescent="0.25">
      <c r="A621" t="s">
        <v>288</v>
      </c>
      <c r="B621">
        <v>0</v>
      </c>
    </row>
    <row r="622" spans="1:2" x14ac:dyDescent="0.25">
      <c r="A622" t="s">
        <v>289</v>
      </c>
      <c r="B622">
        <v>0</v>
      </c>
    </row>
    <row r="623" spans="1:2" x14ac:dyDescent="0.25">
      <c r="A623" t="s">
        <v>290</v>
      </c>
      <c r="B623">
        <v>0</v>
      </c>
    </row>
    <row r="624" spans="1:2" x14ac:dyDescent="0.25">
      <c r="A624" t="s">
        <v>291</v>
      </c>
      <c r="B624">
        <v>0</v>
      </c>
    </row>
    <row r="625" spans="1:2" x14ac:dyDescent="0.25">
      <c r="A625" t="s">
        <v>292</v>
      </c>
      <c r="B625">
        <v>124918.64</v>
      </c>
    </row>
    <row r="626" spans="1:2" x14ac:dyDescent="0.25">
      <c r="A626" t="s">
        <v>293</v>
      </c>
      <c r="B626">
        <v>0</v>
      </c>
    </row>
    <row r="627" spans="1:2" x14ac:dyDescent="0.25">
      <c r="A627" t="s">
        <v>294</v>
      </c>
      <c r="B627">
        <v>0</v>
      </c>
    </row>
    <row r="628" spans="1:2" x14ac:dyDescent="0.25">
      <c r="A628" t="s">
        <v>295</v>
      </c>
      <c r="B628">
        <v>0</v>
      </c>
    </row>
    <row r="629" spans="1:2" x14ac:dyDescent="0.25">
      <c r="A629" t="s">
        <v>296</v>
      </c>
      <c r="B629">
        <v>0</v>
      </c>
    </row>
    <row r="630" spans="1:2" x14ac:dyDescent="0.25">
      <c r="A630" t="s">
        <v>297</v>
      </c>
      <c r="B630">
        <v>0</v>
      </c>
    </row>
    <row r="631" spans="1:2" x14ac:dyDescent="0.25">
      <c r="A631" t="s">
        <v>298</v>
      </c>
      <c r="B631">
        <v>0</v>
      </c>
    </row>
    <row r="632" spans="1:2" x14ac:dyDescent="0.25">
      <c r="A632" t="s">
        <v>299</v>
      </c>
      <c r="B632">
        <v>0</v>
      </c>
    </row>
    <row r="633" spans="1:2" x14ac:dyDescent="0.25">
      <c r="A633" t="s">
        <v>300</v>
      </c>
      <c r="B633">
        <v>0</v>
      </c>
    </row>
    <row r="634" spans="1:2" x14ac:dyDescent="0.25">
      <c r="A634" t="s">
        <v>301</v>
      </c>
      <c r="B634">
        <v>0</v>
      </c>
    </row>
    <row r="635" spans="1:2" x14ac:dyDescent="0.25">
      <c r="A635" t="s">
        <v>302</v>
      </c>
      <c r="B635">
        <v>0</v>
      </c>
    </row>
    <row r="636" spans="1:2" x14ac:dyDescent="0.25">
      <c r="A636" t="s">
        <v>303</v>
      </c>
      <c r="B636">
        <v>0</v>
      </c>
    </row>
    <row r="637" spans="1:2" x14ac:dyDescent="0.25">
      <c r="A637" t="s">
        <v>304</v>
      </c>
      <c r="B637">
        <v>0</v>
      </c>
    </row>
    <row r="638" spans="1:2" x14ac:dyDescent="0.25">
      <c r="A638" t="s">
        <v>305</v>
      </c>
      <c r="B638">
        <v>0</v>
      </c>
    </row>
    <row r="639" spans="1:2" x14ac:dyDescent="0.25">
      <c r="A639" t="s">
        <v>306</v>
      </c>
      <c r="B639">
        <v>0</v>
      </c>
    </row>
    <row r="640" spans="1:2" x14ac:dyDescent="0.25">
      <c r="A640" t="s">
        <v>307</v>
      </c>
      <c r="B640">
        <v>0</v>
      </c>
    </row>
    <row r="641" spans="1:2" x14ac:dyDescent="0.25">
      <c r="A641" t="s">
        <v>308</v>
      </c>
      <c r="B641">
        <v>0</v>
      </c>
    </row>
    <row r="642" spans="1:2" x14ac:dyDescent="0.25">
      <c r="A642" t="s">
        <v>309</v>
      </c>
      <c r="B642">
        <v>0</v>
      </c>
    </row>
    <row r="643" spans="1:2" x14ac:dyDescent="0.25">
      <c r="A643" t="s">
        <v>310</v>
      </c>
      <c r="B643">
        <v>0</v>
      </c>
    </row>
    <row r="644" spans="1:2" x14ac:dyDescent="0.25">
      <c r="A644" t="s">
        <v>311</v>
      </c>
      <c r="B644">
        <v>0</v>
      </c>
    </row>
    <row r="645" spans="1:2" x14ac:dyDescent="0.25">
      <c r="A645" t="s">
        <v>312</v>
      </c>
      <c r="B645">
        <v>0</v>
      </c>
    </row>
    <row r="646" spans="1:2" x14ac:dyDescent="0.25">
      <c r="A646" t="s">
        <v>313</v>
      </c>
      <c r="B646">
        <v>0</v>
      </c>
    </row>
    <row r="647" spans="1:2" x14ac:dyDescent="0.25">
      <c r="A647" t="s">
        <v>314</v>
      </c>
      <c r="B647">
        <v>0</v>
      </c>
    </row>
    <row r="648" spans="1:2" x14ac:dyDescent="0.25">
      <c r="A648" t="s">
        <v>315</v>
      </c>
      <c r="B648">
        <v>0</v>
      </c>
    </row>
    <row r="649" spans="1:2" x14ac:dyDescent="0.25">
      <c r="A649" t="s">
        <v>316</v>
      </c>
      <c r="B649">
        <v>0</v>
      </c>
    </row>
    <row r="650" spans="1:2" x14ac:dyDescent="0.25">
      <c r="A650" t="s">
        <v>317</v>
      </c>
      <c r="B650">
        <v>0</v>
      </c>
    </row>
    <row r="651" spans="1:2" x14ac:dyDescent="0.25">
      <c r="A651" t="s">
        <v>318</v>
      </c>
      <c r="B651">
        <v>0</v>
      </c>
    </row>
    <row r="652" spans="1:2" x14ac:dyDescent="0.25">
      <c r="A652" t="s">
        <v>319</v>
      </c>
      <c r="B652">
        <v>0</v>
      </c>
    </row>
    <row r="653" spans="1:2" x14ac:dyDescent="0.25">
      <c r="A653" t="s">
        <v>320</v>
      </c>
      <c r="B653">
        <v>0</v>
      </c>
    </row>
    <row r="654" spans="1:2" x14ac:dyDescent="0.25">
      <c r="A654" t="s">
        <v>321</v>
      </c>
      <c r="B654">
        <v>0</v>
      </c>
    </row>
    <row r="655" spans="1:2" x14ac:dyDescent="0.25">
      <c r="A655" t="s">
        <v>322</v>
      </c>
      <c r="B655">
        <v>0</v>
      </c>
    </row>
    <row r="656" spans="1:2" x14ac:dyDescent="0.25">
      <c r="A656" t="s">
        <v>323</v>
      </c>
      <c r="B656">
        <v>0</v>
      </c>
    </row>
    <row r="657" spans="1:2" x14ac:dyDescent="0.25">
      <c r="A657" t="s">
        <v>324</v>
      </c>
      <c r="B657">
        <v>0</v>
      </c>
    </row>
    <row r="658" spans="1:2" x14ac:dyDescent="0.25">
      <c r="A658" t="s">
        <v>325</v>
      </c>
      <c r="B658">
        <v>0</v>
      </c>
    </row>
    <row r="659" spans="1:2" x14ac:dyDescent="0.25">
      <c r="A659" t="s">
        <v>326</v>
      </c>
      <c r="B659">
        <v>0</v>
      </c>
    </row>
    <row r="660" spans="1:2" x14ac:dyDescent="0.25">
      <c r="A660" t="s">
        <v>327</v>
      </c>
      <c r="B660">
        <v>0</v>
      </c>
    </row>
    <row r="661" spans="1:2" x14ac:dyDescent="0.25">
      <c r="A661" t="s">
        <v>328</v>
      </c>
      <c r="B661">
        <v>0</v>
      </c>
    </row>
    <row r="662" spans="1:2" x14ac:dyDescent="0.25">
      <c r="A662" t="s">
        <v>329</v>
      </c>
      <c r="B662">
        <v>0</v>
      </c>
    </row>
    <row r="663" spans="1:2" x14ac:dyDescent="0.25">
      <c r="A663" t="s">
        <v>330</v>
      </c>
      <c r="B663">
        <v>0</v>
      </c>
    </row>
    <row r="664" spans="1:2" x14ac:dyDescent="0.25">
      <c r="A664" t="s">
        <v>331</v>
      </c>
      <c r="B664">
        <v>0</v>
      </c>
    </row>
    <row r="665" spans="1:2" x14ac:dyDescent="0.25">
      <c r="A665" t="s">
        <v>332</v>
      </c>
      <c r="B665">
        <v>0</v>
      </c>
    </row>
    <row r="666" spans="1:2" x14ac:dyDescent="0.25">
      <c r="A666" t="s">
        <v>333</v>
      </c>
      <c r="B666">
        <v>0</v>
      </c>
    </row>
    <row r="667" spans="1:2" x14ac:dyDescent="0.25">
      <c r="A667" t="s">
        <v>334</v>
      </c>
      <c r="B667">
        <v>0</v>
      </c>
    </row>
    <row r="668" spans="1:2" x14ac:dyDescent="0.25">
      <c r="A668" t="s">
        <v>335</v>
      </c>
      <c r="B668">
        <v>0</v>
      </c>
    </row>
    <row r="669" spans="1:2" x14ac:dyDescent="0.25">
      <c r="A669" t="s">
        <v>336</v>
      </c>
      <c r="B669">
        <v>0</v>
      </c>
    </row>
    <row r="670" spans="1:2" x14ac:dyDescent="0.25">
      <c r="A670" t="s">
        <v>337</v>
      </c>
      <c r="B670">
        <v>0</v>
      </c>
    </row>
    <row r="671" spans="1:2" x14ac:dyDescent="0.25">
      <c r="A671" t="s">
        <v>338</v>
      </c>
      <c r="B671">
        <v>147582.6</v>
      </c>
    </row>
    <row r="672" spans="1:2" x14ac:dyDescent="0.25">
      <c r="A672" t="s">
        <v>339</v>
      </c>
      <c r="B672">
        <v>0</v>
      </c>
    </row>
    <row r="673" spans="1:2" x14ac:dyDescent="0.25">
      <c r="A673" t="s">
        <v>340</v>
      </c>
      <c r="B673">
        <v>0</v>
      </c>
    </row>
    <row r="674" spans="1:2" x14ac:dyDescent="0.25">
      <c r="A674" t="s">
        <v>341</v>
      </c>
      <c r="B674">
        <v>0</v>
      </c>
    </row>
    <row r="675" spans="1:2" x14ac:dyDescent="0.25">
      <c r="A675" t="s">
        <v>342</v>
      </c>
      <c r="B675">
        <v>0</v>
      </c>
    </row>
    <row r="676" spans="1:2" x14ac:dyDescent="0.25">
      <c r="A676" t="s">
        <v>343</v>
      </c>
      <c r="B676">
        <v>0</v>
      </c>
    </row>
    <row r="677" spans="1:2" x14ac:dyDescent="0.25">
      <c r="A677" t="s">
        <v>344</v>
      </c>
      <c r="B677">
        <v>0</v>
      </c>
    </row>
    <row r="678" spans="1:2" x14ac:dyDescent="0.25">
      <c r="A678" t="s">
        <v>345</v>
      </c>
      <c r="B678">
        <v>0</v>
      </c>
    </row>
    <row r="679" spans="1:2" x14ac:dyDescent="0.25">
      <c r="A679" t="s">
        <v>346</v>
      </c>
      <c r="B679">
        <v>0</v>
      </c>
    </row>
    <row r="680" spans="1:2" x14ac:dyDescent="0.25">
      <c r="A680" t="s">
        <v>347</v>
      </c>
      <c r="B680">
        <v>0</v>
      </c>
    </row>
    <row r="681" spans="1:2" x14ac:dyDescent="0.25">
      <c r="A681" t="s">
        <v>348</v>
      </c>
      <c r="B681">
        <v>0</v>
      </c>
    </row>
    <row r="682" spans="1:2" x14ac:dyDescent="0.25">
      <c r="A682" t="s">
        <v>349</v>
      </c>
      <c r="B682">
        <v>0</v>
      </c>
    </row>
    <row r="683" spans="1:2" x14ac:dyDescent="0.25">
      <c r="A683" t="s">
        <v>350</v>
      </c>
      <c r="B683">
        <v>0</v>
      </c>
    </row>
    <row r="684" spans="1:2" x14ac:dyDescent="0.25">
      <c r="A684" t="s">
        <v>351</v>
      </c>
      <c r="B684">
        <v>506632</v>
      </c>
    </row>
    <row r="685" spans="1:2" x14ac:dyDescent="0.25">
      <c r="A685" t="s">
        <v>352</v>
      </c>
      <c r="B685">
        <v>0</v>
      </c>
    </row>
    <row r="686" spans="1:2" x14ac:dyDescent="0.25">
      <c r="A686" t="s">
        <v>353</v>
      </c>
      <c r="B686">
        <v>506632</v>
      </c>
    </row>
    <row r="687" spans="1:2" x14ac:dyDescent="0.25">
      <c r="A687" t="s">
        <v>354</v>
      </c>
      <c r="B687">
        <v>465248</v>
      </c>
    </row>
    <row r="688" spans="1:2" x14ac:dyDescent="0.25">
      <c r="A688" t="s">
        <v>355</v>
      </c>
      <c r="B688">
        <v>0</v>
      </c>
    </row>
    <row r="689" spans="1:2" x14ac:dyDescent="0.25">
      <c r="A689" t="s">
        <v>356</v>
      </c>
      <c r="B689">
        <v>0</v>
      </c>
    </row>
    <row r="690" spans="1:2" x14ac:dyDescent="0.25">
      <c r="A690" t="s">
        <v>357</v>
      </c>
      <c r="B690">
        <v>465248</v>
      </c>
    </row>
    <row r="691" spans="1:2" x14ac:dyDescent="0.25">
      <c r="A691" t="s">
        <v>358</v>
      </c>
      <c r="B691">
        <v>0</v>
      </c>
    </row>
    <row r="692" spans="1:2" x14ac:dyDescent="0.25">
      <c r="A692" t="s">
        <v>359</v>
      </c>
      <c r="B692">
        <v>0</v>
      </c>
    </row>
    <row r="693" spans="1:2" x14ac:dyDescent="0.25">
      <c r="A693" t="s">
        <v>360</v>
      </c>
      <c r="B693">
        <v>0</v>
      </c>
    </row>
    <row r="694" spans="1:2" x14ac:dyDescent="0.25">
      <c r="A694" t="s">
        <v>361</v>
      </c>
      <c r="B694">
        <v>0</v>
      </c>
    </row>
    <row r="695" spans="1:2" x14ac:dyDescent="0.25">
      <c r="A695" t="s">
        <v>362</v>
      </c>
      <c r="B695">
        <v>47100</v>
      </c>
    </row>
    <row r="696" spans="1:2" x14ac:dyDescent="0.25">
      <c r="A696" t="s">
        <v>363</v>
      </c>
      <c r="B696">
        <v>0</v>
      </c>
    </row>
    <row r="697" spans="1:2" x14ac:dyDescent="0.25">
      <c r="A697" t="s">
        <v>364</v>
      </c>
      <c r="B697">
        <v>0</v>
      </c>
    </row>
    <row r="698" spans="1:2" x14ac:dyDescent="0.25">
      <c r="A698" t="s">
        <v>365</v>
      </c>
      <c r="B698">
        <v>187867.2</v>
      </c>
    </row>
    <row r="699" spans="1:2" x14ac:dyDescent="0.25">
      <c r="A699" t="s">
        <v>366</v>
      </c>
      <c r="B699">
        <v>0</v>
      </c>
    </row>
    <row r="700" spans="1:2" x14ac:dyDescent="0.25">
      <c r="A700" t="s">
        <v>367</v>
      </c>
      <c r="B700">
        <v>0</v>
      </c>
    </row>
    <row r="701" spans="1:2" x14ac:dyDescent="0.25">
      <c r="A701" t="s">
        <v>368</v>
      </c>
      <c r="B701">
        <v>0</v>
      </c>
    </row>
    <row r="702" spans="1:2" x14ac:dyDescent="0.25">
      <c r="A702" t="s">
        <v>369</v>
      </c>
      <c r="B702">
        <v>0</v>
      </c>
    </row>
    <row r="703" spans="1:2" x14ac:dyDescent="0.25">
      <c r="A703" t="s">
        <v>370</v>
      </c>
      <c r="B703">
        <v>0</v>
      </c>
    </row>
    <row r="704" spans="1:2" x14ac:dyDescent="0.25">
      <c r="A704" t="s">
        <v>371</v>
      </c>
      <c r="B704">
        <v>0</v>
      </c>
    </row>
    <row r="705" spans="1:2" x14ac:dyDescent="0.25">
      <c r="A705" t="s">
        <v>372</v>
      </c>
      <c r="B705">
        <v>0</v>
      </c>
    </row>
    <row r="706" spans="1:2" x14ac:dyDescent="0.25">
      <c r="A706" t="s">
        <v>373</v>
      </c>
      <c r="B706">
        <v>0</v>
      </c>
    </row>
    <row r="707" spans="1:2" x14ac:dyDescent="0.25">
      <c r="A707" t="s">
        <v>374</v>
      </c>
      <c r="B707">
        <v>0</v>
      </c>
    </row>
    <row r="708" spans="1:2" x14ac:dyDescent="0.25">
      <c r="A708" t="s">
        <v>375</v>
      </c>
      <c r="B708">
        <v>0</v>
      </c>
    </row>
    <row r="709" spans="1:2" x14ac:dyDescent="0.25">
      <c r="A709" t="s">
        <v>376</v>
      </c>
      <c r="B709">
        <v>0</v>
      </c>
    </row>
    <row r="710" spans="1:2" x14ac:dyDescent="0.25">
      <c r="A710" t="s">
        <v>377</v>
      </c>
      <c r="B710">
        <v>0</v>
      </c>
    </row>
    <row r="711" spans="1:2" x14ac:dyDescent="0.25">
      <c r="A711" t="s">
        <v>378</v>
      </c>
      <c r="B711">
        <v>0</v>
      </c>
    </row>
    <row r="712" spans="1:2" x14ac:dyDescent="0.25">
      <c r="A712" t="s">
        <v>379</v>
      </c>
      <c r="B712">
        <v>0</v>
      </c>
    </row>
    <row r="713" spans="1:2" x14ac:dyDescent="0.25">
      <c r="A713" t="s">
        <v>380</v>
      </c>
      <c r="B713">
        <v>0</v>
      </c>
    </row>
    <row r="714" spans="1:2" x14ac:dyDescent="0.25">
      <c r="A714" t="s">
        <v>381</v>
      </c>
      <c r="B714">
        <v>0</v>
      </c>
    </row>
    <row r="715" spans="1:2" x14ac:dyDescent="0.25">
      <c r="A715" t="s">
        <v>382</v>
      </c>
      <c r="B715">
        <v>0</v>
      </c>
    </row>
    <row r="716" spans="1:2" x14ac:dyDescent="0.25">
      <c r="A716" t="s">
        <v>383</v>
      </c>
      <c r="B716">
        <v>0</v>
      </c>
    </row>
    <row r="717" spans="1:2" x14ac:dyDescent="0.25">
      <c r="A717" t="s">
        <v>384</v>
      </c>
      <c r="B717">
        <v>0</v>
      </c>
    </row>
    <row r="718" spans="1:2" x14ac:dyDescent="0.25">
      <c r="A718" t="s">
        <v>385</v>
      </c>
      <c r="B718">
        <v>0</v>
      </c>
    </row>
    <row r="719" spans="1:2" x14ac:dyDescent="0.25">
      <c r="A719" t="s">
        <v>386</v>
      </c>
      <c r="B719">
        <v>0</v>
      </c>
    </row>
    <row r="720" spans="1:2" x14ac:dyDescent="0.25">
      <c r="A720" t="s">
        <v>387</v>
      </c>
      <c r="B720">
        <v>674520</v>
      </c>
    </row>
    <row r="721" spans="1:2" x14ac:dyDescent="0.25">
      <c r="A721" t="s">
        <v>388</v>
      </c>
      <c r="B721">
        <v>674520</v>
      </c>
    </row>
    <row r="722" spans="1:2" x14ac:dyDescent="0.25">
      <c r="A722" t="s">
        <v>389</v>
      </c>
      <c r="B722">
        <v>0</v>
      </c>
    </row>
    <row r="723" spans="1:2" x14ac:dyDescent="0.25">
      <c r="A723" t="s">
        <v>390</v>
      </c>
      <c r="B723">
        <v>0</v>
      </c>
    </row>
    <row r="724" spans="1:2" x14ac:dyDescent="0.25">
      <c r="A724" t="s">
        <v>391</v>
      </c>
      <c r="B724">
        <v>648424</v>
      </c>
    </row>
    <row r="725" spans="1:2" x14ac:dyDescent="0.25">
      <c r="A725" t="s">
        <v>392</v>
      </c>
      <c r="B725">
        <v>0</v>
      </c>
    </row>
    <row r="726" spans="1:2" x14ac:dyDescent="0.25">
      <c r="A726" t="s">
        <v>393</v>
      </c>
      <c r="B726">
        <v>648424</v>
      </c>
    </row>
    <row r="727" spans="1:2" x14ac:dyDescent="0.25">
      <c r="A727" t="s">
        <v>394</v>
      </c>
      <c r="B727">
        <v>0</v>
      </c>
    </row>
    <row r="728" spans="1:2" x14ac:dyDescent="0.25">
      <c r="A728" t="s">
        <v>395</v>
      </c>
      <c r="B728">
        <v>0</v>
      </c>
    </row>
    <row r="729" spans="1:2" x14ac:dyDescent="0.25">
      <c r="A729" t="s">
        <v>396</v>
      </c>
      <c r="B729">
        <v>0</v>
      </c>
    </row>
    <row r="730" spans="1:2" x14ac:dyDescent="0.25">
      <c r="A730" t="s">
        <v>397</v>
      </c>
      <c r="B730">
        <v>0</v>
      </c>
    </row>
    <row r="731" spans="1:2" x14ac:dyDescent="0.25">
      <c r="A731" t="s">
        <v>398</v>
      </c>
      <c r="B731">
        <v>0</v>
      </c>
    </row>
    <row r="732" spans="1:2" x14ac:dyDescent="0.25">
      <c r="A732" t="s">
        <v>399</v>
      </c>
      <c r="B732">
        <v>0</v>
      </c>
    </row>
    <row r="733" spans="1:2" x14ac:dyDescent="0.25">
      <c r="A733" t="s">
        <v>400</v>
      </c>
      <c r="B733">
        <v>0</v>
      </c>
    </row>
    <row r="734" spans="1:2" x14ac:dyDescent="0.25">
      <c r="A734" t="s">
        <v>401</v>
      </c>
      <c r="B734">
        <v>0</v>
      </c>
    </row>
    <row r="735" spans="1:2" x14ac:dyDescent="0.25">
      <c r="A735" t="s">
        <v>402</v>
      </c>
      <c r="B735">
        <v>0</v>
      </c>
    </row>
    <row r="736" spans="1:2" x14ac:dyDescent="0.25">
      <c r="A736" t="s">
        <v>403</v>
      </c>
      <c r="B736">
        <v>0</v>
      </c>
    </row>
    <row r="737" spans="1:2" x14ac:dyDescent="0.25">
      <c r="A737" t="s">
        <v>404</v>
      </c>
      <c r="B737">
        <v>0</v>
      </c>
    </row>
    <row r="738" spans="1:2" x14ac:dyDescent="0.25">
      <c r="A738" t="s">
        <v>405</v>
      </c>
      <c r="B738">
        <v>0</v>
      </c>
    </row>
    <row r="739" spans="1:2" x14ac:dyDescent="0.25">
      <c r="A739" t="s">
        <v>406</v>
      </c>
      <c r="B739">
        <v>0</v>
      </c>
    </row>
    <row r="740" spans="1:2" x14ac:dyDescent="0.25">
      <c r="A740" t="s">
        <v>407</v>
      </c>
      <c r="B740">
        <v>0</v>
      </c>
    </row>
    <row r="741" spans="1:2" x14ac:dyDescent="0.25">
      <c r="A741" t="s">
        <v>408</v>
      </c>
      <c r="B741">
        <v>0</v>
      </c>
    </row>
    <row r="742" spans="1:2" x14ac:dyDescent="0.25">
      <c r="A742" t="s">
        <v>409</v>
      </c>
      <c r="B742">
        <v>0</v>
      </c>
    </row>
    <row r="743" spans="1:2" x14ac:dyDescent="0.25">
      <c r="A743" t="s">
        <v>410</v>
      </c>
      <c r="B743">
        <v>0</v>
      </c>
    </row>
    <row r="744" spans="1:2" x14ac:dyDescent="0.25">
      <c r="A744" t="s">
        <v>411</v>
      </c>
      <c r="B744">
        <v>0</v>
      </c>
    </row>
    <row r="745" spans="1:2" x14ac:dyDescent="0.25">
      <c r="A745" t="s">
        <v>412</v>
      </c>
      <c r="B745">
        <v>0</v>
      </c>
    </row>
    <row r="746" spans="1:2" x14ac:dyDescent="0.25">
      <c r="A746" t="s">
        <v>413</v>
      </c>
      <c r="B746">
        <v>0</v>
      </c>
    </row>
    <row r="747" spans="1:2" x14ac:dyDescent="0.25">
      <c r="A747" t="s">
        <v>414</v>
      </c>
      <c r="B747">
        <v>0</v>
      </c>
    </row>
    <row r="748" spans="1:2" x14ac:dyDescent="0.25">
      <c r="A748" t="s">
        <v>415</v>
      </c>
      <c r="B748">
        <v>0</v>
      </c>
    </row>
    <row r="749" spans="1:2" x14ac:dyDescent="0.25">
      <c r="A749" t="s">
        <v>416</v>
      </c>
      <c r="B749">
        <v>0</v>
      </c>
    </row>
    <row r="750" spans="1:2" x14ac:dyDescent="0.25">
      <c r="A750" t="s">
        <v>417</v>
      </c>
      <c r="B750">
        <v>0</v>
      </c>
    </row>
    <row r="751" spans="1:2" x14ac:dyDescent="0.25">
      <c r="A751" t="s">
        <v>418</v>
      </c>
      <c r="B751">
        <v>0</v>
      </c>
    </row>
    <row r="752" spans="1:2" x14ac:dyDescent="0.25">
      <c r="A752" t="s">
        <v>419</v>
      </c>
      <c r="B752">
        <v>0</v>
      </c>
    </row>
    <row r="753" spans="1:2" x14ac:dyDescent="0.25">
      <c r="A753" t="s">
        <v>420</v>
      </c>
      <c r="B753">
        <v>0</v>
      </c>
    </row>
    <row r="754" spans="1:2" x14ac:dyDescent="0.25">
      <c r="A754" t="s">
        <v>421</v>
      </c>
      <c r="B754">
        <v>0</v>
      </c>
    </row>
    <row r="755" spans="1:2" x14ac:dyDescent="0.25">
      <c r="A755" t="s">
        <v>422</v>
      </c>
      <c r="B755">
        <v>0</v>
      </c>
    </row>
    <row r="756" spans="1:2" x14ac:dyDescent="0.25">
      <c r="A756" t="s">
        <v>423</v>
      </c>
      <c r="B756">
        <v>0</v>
      </c>
    </row>
    <row r="757" spans="1:2" x14ac:dyDescent="0.25">
      <c r="A757" t="s">
        <v>424</v>
      </c>
      <c r="B757">
        <v>0</v>
      </c>
    </row>
    <row r="758" spans="1:2" x14ac:dyDescent="0.25">
      <c r="A758" t="s">
        <v>425</v>
      </c>
      <c r="B758">
        <v>0</v>
      </c>
    </row>
    <row r="759" spans="1:2" x14ac:dyDescent="0.25">
      <c r="A759" t="s">
        <v>426</v>
      </c>
      <c r="B759">
        <v>0</v>
      </c>
    </row>
    <row r="760" spans="1:2" x14ac:dyDescent="0.25">
      <c r="A760" t="s">
        <v>427</v>
      </c>
      <c r="B760">
        <v>0</v>
      </c>
    </row>
    <row r="761" spans="1:2" x14ac:dyDescent="0.25">
      <c r="A761" t="s">
        <v>428</v>
      </c>
      <c r="B761">
        <v>0</v>
      </c>
    </row>
    <row r="762" spans="1:2" x14ac:dyDescent="0.25">
      <c r="A762" t="s">
        <v>429</v>
      </c>
      <c r="B762">
        <v>0</v>
      </c>
    </row>
    <row r="763" spans="1:2" x14ac:dyDescent="0.25">
      <c r="A763" t="s">
        <v>430</v>
      </c>
      <c r="B763">
        <v>0</v>
      </c>
    </row>
    <row r="764" spans="1:2" x14ac:dyDescent="0.25">
      <c r="A764" t="s">
        <v>431</v>
      </c>
      <c r="B764">
        <v>0</v>
      </c>
    </row>
    <row r="765" spans="1:2" x14ac:dyDescent="0.25">
      <c r="A765" t="s">
        <v>432</v>
      </c>
      <c r="B765">
        <v>0</v>
      </c>
    </row>
    <row r="766" spans="1:2" x14ac:dyDescent="0.25">
      <c r="A766" t="s">
        <v>433</v>
      </c>
      <c r="B766">
        <v>0</v>
      </c>
    </row>
    <row r="767" spans="1:2" x14ac:dyDescent="0.25">
      <c r="A767" t="s">
        <v>434</v>
      </c>
      <c r="B767">
        <v>147582.6</v>
      </c>
    </row>
    <row r="768" spans="1:2" x14ac:dyDescent="0.25">
      <c r="A768" t="s">
        <v>435</v>
      </c>
      <c r="B768">
        <v>0</v>
      </c>
    </row>
    <row r="769" spans="1:2" x14ac:dyDescent="0.25">
      <c r="A769" t="s">
        <v>436</v>
      </c>
      <c r="B769">
        <v>151687.35999999999</v>
      </c>
    </row>
    <row r="770" spans="1:2" x14ac:dyDescent="0.25">
      <c r="A770" t="s">
        <v>437</v>
      </c>
      <c r="B770">
        <v>0</v>
      </c>
    </row>
    <row r="771" spans="1:2" x14ac:dyDescent="0.25">
      <c r="A771" t="s">
        <v>438</v>
      </c>
      <c r="B771">
        <v>0</v>
      </c>
    </row>
    <row r="772" spans="1:2" x14ac:dyDescent="0.25">
      <c r="A772" t="s">
        <v>439</v>
      </c>
      <c r="B772">
        <v>0</v>
      </c>
    </row>
    <row r="773" spans="1:2" x14ac:dyDescent="0.25">
      <c r="A773" t="s">
        <v>440</v>
      </c>
      <c r="B773">
        <v>0</v>
      </c>
    </row>
    <row r="774" spans="1:2" x14ac:dyDescent="0.25">
      <c r="A774" t="s">
        <v>441</v>
      </c>
      <c r="B774">
        <v>0</v>
      </c>
    </row>
    <row r="775" spans="1:2" x14ac:dyDescent="0.25">
      <c r="A775" t="s">
        <v>442</v>
      </c>
      <c r="B775">
        <v>0</v>
      </c>
    </row>
    <row r="776" spans="1:2" x14ac:dyDescent="0.25">
      <c r="A776" t="s">
        <v>443</v>
      </c>
      <c r="B776">
        <v>0</v>
      </c>
    </row>
    <row r="777" spans="1:2" x14ac:dyDescent="0.25">
      <c r="A777" t="s">
        <v>444</v>
      </c>
      <c r="B777">
        <v>0</v>
      </c>
    </row>
    <row r="778" spans="1:2" x14ac:dyDescent="0.25">
      <c r="A778" t="s">
        <v>445</v>
      </c>
      <c r="B778">
        <v>0</v>
      </c>
    </row>
    <row r="779" spans="1:2" x14ac:dyDescent="0.25">
      <c r="A779" t="s">
        <v>446</v>
      </c>
      <c r="B779">
        <v>0</v>
      </c>
    </row>
    <row r="780" spans="1:2" x14ac:dyDescent="0.25">
      <c r="A780" t="s">
        <v>447</v>
      </c>
      <c r="B780">
        <v>0</v>
      </c>
    </row>
    <row r="781" spans="1:2" x14ac:dyDescent="0.25">
      <c r="A781" t="s">
        <v>448</v>
      </c>
      <c r="B781">
        <v>0</v>
      </c>
    </row>
    <row r="782" spans="1:2" x14ac:dyDescent="0.25">
      <c r="A782" t="s">
        <v>449</v>
      </c>
      <c r="B782">
        <v>35570.660000000003</v>
      </c>
    </row>
    <row r="783" spans="1:2" x14ac:dyDescent="0.25">
      <c r="A783" t="s">
        <v>450</v>
      </c>
      <c r="B783">
        <v>0</v>
      </c>
    </row>
    <row r="784" spans="1:2" x14ac:dyDescent="0.25">
      <c r="A784" t="s">
        <v>451</v>
      </c>
      <c r="B784">
        <v>0</v>
      </c>
    </row>
    <row r="785" spans="1:2" x14ac:dyDescent="0.25">
      <c r="A785" t="s">
        <v>452</v>
      </c>
      <c r="B785">
        <v>0</v>
      </c>
    </row>
    <row r="786" spans="1:2" x14ac:dyDescent="0.25">
      <c r="A786" t="s">
        <v>453</v>
      </c>
      <c r="B786">
        <v>0</v>
      </c>
    </row>
    <row r="787" spans="1:2" x14ac:dyDescent="0.25">
      <c r="A787" t="s">
        <v>454</v>
      </c>
      <c r="B787">
        <v>0</v>
      </c>
    </row>
    <row r="788" spans="1:2" x14ac:dyDescent="0.25">
      <c r="A788" t="s">
        <v>455</v>
      </c>
      <c r="B788">
        <v>0</v>
      </c>
    </row>
    <row r="789" spans="1:2" x14ac:dyDescent="0.25">
      <c r="A789" t="s">
        <v>456</v>
      </c>
      <c r="B789">
        <v>0</v>
      </c>
    </row>
    <row r="790" spans="1:2" x14ac:dyDescent="0.25">
      <c r="A790" t="s">
        <v>457</v>
      </c>
      <c r="B790">
        <v>0</v>
      </c>
    </row>
    <row r="791" spans="1:2" x14ac:dyDescent="0.25">
      <c r="A791" t="s">
        <v>458</v>
      </c>
      <c r="B791">
        <v>0</v>
      </c>
    </row>
    <row r="792" spans="1:2" x14ac:dyDescent="0.25">
      <c r="A792" t="s">
        <v>459</v>
      </c>
      <c r="B792">
        <v>582400</v>
      </c>
    </row>
    <row r="793" spans="1:2" x14ac:dyDescent="0.25">
      <c r="A793" t="s">
        <v>460</v>
      </c>
      <c r="B793">
        <v>582400</v>
      </c>
    </row>
    <row r="794" spans="1:2" x14ac:dyDescent="0.25">
      <c r="A794" t="s">
        <v>461</v>
      </c>
      <c r="B794">
        <v>0</v>
      </c>
    </row>
    <row r="795" spans="1:2" x14ac:dyDescent="0.25">
      <c r="A795" t="s">
        <v>462</v>
      </c>
      <c r="B795">
        <v>566552</v>
      </c>
    </row>
    <row r="796" spans="1:2" x14ac:dyDescent="0.25">
      <c r="A796" t="s">
        <v>463</v>
      </c>
      <c r="B796">
        <v>0</v>
      </c>
    </row>
    <row r="797" spans="1:2" x14ac:dyDescent="0.25">
      <c r="A797" t="s">
        <v>464</v>
      </c>
      <c r="B797">
        <v>0</v>
      </c>
    </row>
    <row r="798" spans="1:2" x14ac:dyDescent="0.25">
      <c r="A798" t="s">
        <v>465</v>
      </c>
      <c r="B798">
        <v>566552</v>
      </c>
    </row>
    <row r="799" spans="1:2" x14ac:dyDescent="0.25">
      <c r="A799" t="s">
        <v>466</v>
      </c>
      <c r="B799">
        <v>0</v>
      </c>
    </row>
    <row r="800" spans="1:2" x14ac:dyDescent="0.25">
      <c r="A800" t="s">
        <v>467</v>
      </c>
      <c r="B800">
        <v>0</v>
      </c>
    </row>
    <row r="801" spans="1:2" x14ac:dyDescent="0.25">
      <c r="A801" t="s">
        <v>468</v>
      </c>
      <c r="B801">
        <v>0</v>
      </c>
    </row>
    <row r="802" spans="1:2" x14ac:dyDescent="0.25">
      <c r="A802" t="s">
        <v>469</v>
      </c>
      <c r="B802">
        <v>1.0939032999999999E-23</v>
      </c>
    </row>
    <row r="803" spans="1:2" x14ac:dyDescent="0.25">
      <c r="A803" t="s">
        <v>470</v>
      </c>
      <c r="B803">
        <v>0</v>
      </c>
    </row>
    <row r="804" spans="1:2" x14ac:dyDescent="0.25">
      <c r="A804" t="s">
        <v>471</v>
      </c>
      <c r="B804">
        <v>0</v>
      </c>
    </row>
    <row r="805" spans="1:2" x14ac:dyDescent="0.25">
      <c r="A805" t="s">
        <v>472</v>
      </c>
      <c r="B805">
        <v>0</v>
      </c>
    </row>
    <row r="806" spans="1:2" x14ac:dyDescent="0.25">
      <c r="A806" t="s">
        <v>473</v>
      </c>
      <c r="B806">
        <v>0</v>
      </c>
    </row>
    <row r="807" spans="1:2" x14ac:dyDescent="0.25">
      <c r="A807" t="s">
        <v>474</v>
      </c>
      <c r="B807">
        <v>0</v>
      </c>
    </row>
    <row r="808" spans="1:2" x14ac:dyDescent="0.25">
      <c r="A808" t="s">
        <v>475</v>
      </c>
      <c r="B808">
        <v>0</v>
      </c>
    </row>
    <row r="809" spans="1:2" x14ac:dyDescent="0.25">
      <c r="A809" t="s">
        <v>476</v>
      </c>
      <c r="B809">
        <v>0</v>
      </c>
    </row>
    <row r="810" spans="1:2" x14ac:dyDescent="0.25">
      <c r="A810" t="s">
        <v>477</v>
      </c>
      <c r="B810">
        <v>0</v>
      </c>
    </row>
    <row r="811" spans="1:2" x14ac:dyDescent="0.25">
      <c r="A811" t="s">
        <v>478</v>
      </c>
      <c r="B811">
        <v>0</v>
      </c>
    </row>
    <row r="812" spans="1:2" x14ac:dyDescent="0.25">
      <c r="A812" t="s">
        <v>479</v>
      </c>
      <c r="B812">
        <v>0</v>
      </c>
    </row>
    <row r="813" spans="1:2" x14ac:dyDescent="0.25">
      <c r="A813" t="s">
        <v>480</v>
      </c>
      <c r="B813">
        <v>0</v>
      </c>
    </row>
    <row r="814" spans="1:2" x14ac:dyDescent="0.25">
      <c r="A814" t="s">
        <v>481</v>
      </c>
      <c r="B814">
        <v>0</v>
      </c>
    </row>
    <row r="815" spans="1:2" x14ac:dyDescent="0.25">
      <c r="A815" t="s">
        <v>482</v>
      </c>
      <c r="B815">
        <v>0</v>
      </c>
    </row>
    <row r="816" spans="1:2" x14ac:dyDescent="0.25">
      <c r="A816" t="s">
        <v>483</v>
      </c>
      <c r="B816">
        <v>1248516</v>
      </c>
    </row>
    <row r="817" spans="1:2" x14ac:dyDescent="0.25">
      <c r="A817" t="s">
        <v>484</v>
      </c>
      <c r="B817">
        <v>1107748.8</v>
      </c>
    </row>
    <row r="818" spans="1:2" x14ac:dyDescent="0.25">
      <c r="A818" t="s">
        <v>485</v>
      </c>
      <c r="B818">
        <v>0</v>
      </c>
    </row>
    <row r="819" spans="1:2" x14ac:dyDescent="0.25">
      <c r="A819" t="s">
        <v>486</v>
      </c>
      <c r="B819">
        <v>701568</v>
      </c>
    </row>
    <row r="820" spans="1:2" x14ac:dyDescent="0.25">
      <c r="A820" t="s">
        <v>487</v>
      </c>
      <c r="B820">
        <v>0</v>
      </c>
    </row>
    <row r="821" spans="1:2" x14ac:dyDescent="0.25">
      <c r="A821" t="s">
        <v>488</v>
      </c>
      <c r="B821">
        <v>701568</v>
      </c>
    </row>
    <row r="822" spans="1:2" x14ac:dyDescent="0.25">
      <c r="A822" t="s">
        <v>489</v>
      </c>
      <c r="B822">
        <v>0</v>
      </c>
    </row>
    <row r="823" spans="1:2" x14ac:dyDescent="0.25">
      <c r="A823" t="s">
        <v>490</v>
      </c>
      <c r="B823">
        <v>0</v>
      </c>
    </row>
    <row r="824" spans="1:2" x14ac:dyDescent="0.25">
      <c r="A824" t="s">
        <v>491</v>
      </c>
      <c r="B824">
        <v>0</v>
      </c>
    </row>
    <row r="825" spans="1:2" x14ac:dyDescent="0.25">
      <c r="A825" t="s">
        <v>492</v>
      </c>
      <c r="B825">
        <v>0</v>
      </c>
    </row>
    <row r="826" spans="1:2" x14ac:dyDescent="0.25">
      <c r="A826" t="s">
        <v>493</v>
      </c>
      <c r="B826">
        <v>0</v>
      </c>
    </row>
    <row r="827" spans="1:2" x14ac:dyDescent="0.25">
      <c r="A827" t="s">
        <v>1072</v>
      </c>
      <c r="B827">
        <v>0</v>
      </c>
    </row>
    <row r="828" spans="1:2" x14ac:dyDescent="0.25">
      <c r="A828" t="s">
        <v>1073</v>
      </c>
      <c r="B828">
        <v>0</v>
      </c>
    </row>
    <row r="829" spans="1:2" x14ac:dyDescent="0.25">
      <c r="A829" t="s">
        <v>1074</v>
      </c>
      <c r="B829">
        <v>0</v>
      </c>
    </row>
    <row r="830" spans="1:2" x14ac:dyDescent="0.25">
      <c r="A830" t="s">
        <v>1075</v>
      </c>
      <c r="B830">
        <v>0</v>
      </c>
    </row>
    <row r="831" spans="1:2" x14ac:dyDescent="0.25">
      <c r="A831" t="s">
        <v>1076</v>
      </c>
      <c r="B831">
        <v>0</v>
      </c>
    </row>
    <row r="832" spans="1:2" x14ac:dyDescent="0.25">
      <c r="A832" t="s">
        <v>1077</v>
      </c>
      <c r="B832">
        <v>0</v>
      </c>
    </row>
    <row r="833" spans="1:2" x14ac:dyDescent="0.25">
      <c r="A833" t="s">
        <v>1078</v>
      </c>
      <c r="B833">
        <v>0</v>
      </c>
    </row>
    <row r="834" spans="1:2" x14ac:dyDescent="0.25">
      <c r="A834" t="s">
        <v>1079</v>
      </c>
      <c r="B834">
        <v>0</v>
      </c>
    </row>
    <row r="835" spans="1:2" x14ac:dyDescent="0.25">
      <c r="A835" t="s">
        <v>1080</v>
      </c>
      <c r="B835">
        <v>0</v>
      </c>
    </row>
    <row r="836" spans="1:2" x14ac:dyDescent="0.25">
      <c r="A836" t="s">
        <v>1081</v>
      </c>
      <c r="B836">
        <v>0</v>
      </c>
    </row>
    <row r="837" spans="1:2" x14ac:dyDescent="0.25">
      <c r="A837" t="s">
        <v>1082</v>
      </c>
      <c r="B837">
        <v>0</v>
      </c>
    </row>
    <row r="838" spans="1:2" x14ac:dyDescent="0.25">
      <c r="A838" t="s">
        <v>1083</v>
      </c>
      <c r="B838">
        <v>0</v>
      </c>
    </row>
    <row r="839" spans="1:2" x14ac:dyDescent="0.25">
      <c r="A839" t="s">
        <v>1084</v>
      </c>
      <c r="B839">
        <v>0</v>
      </c>
    </row>
    <row r="840" spans="1:2" x14ac:dyDescent="0.25">
      <c r="A840" t="s">
        <v>1085</v>
      </c>
      <c r="B840">
        <v>0</v>
      </c>
    </row>
    <row r="841" spans="1:2" x14ac:dyDescent="0.25">
      <c r="A841" t="s">
        <v>494</v>
      </c>
      <c r="B841">
        <v>0</v>
      </c>
    </row>
    <row r="842" spans="1:2" x14ac:dyDescent="0.25">
      <c r="A842" t="s">
        <v>495</v>
      </c>
      <c r="B842">
        <v>0</v>
      </c>
    </row>
    <row r="843" spans="1:2" x14ac:dyDescent="0.25">
      <c r="A843" t="s">
        <v>1086</v>
      </c>
      <c r="B843">
        <v>0</v>
      </c>
    </row>
    <row r="844" spans="1:2" x14ac:dyDescent="0.25">
      <c r="A844" t="s">
        <v>1087</v>
      </c>
      <c r="B844">
        <v>0</v>
      </c>
    </row>
    <row r="845" spans="1:2" x14ac:dyDescent="0.25">
      <c r="A845" t="s">
        <v>1088</v>
      </c>
      <c r="B845">
        <v>120236</v>
      </c>
    </row>
    <row r="846" spans="1:2" x14ac:dyDescent="0.25">
      <c r="A846" t="s">
        <v>1089</v>
      </c>
      <c r="B846">
        <v>144283.20000000001</v>
      </c>
    </row>
    <row r="847" spans="1:2" x14ac:dyDescent="0.25">
      <c r="A847" t="s">
        <v>1090</v>
      </c>
      <c r="B847">
        <v>0</v>
      </c>
    </row>
    <row r="848" spans="1:2" x14ac:dyDescent="0.25">
      <c r="A848" t="s">
        <v>1091</v>
      </c>
      <c r="B848">
        <v>0</v>
      </c>
    </row>
    <row r="849" spans="1:2" x14ac:dyDescent="0.25">
      <c r="A849" t="s">
        <v>1092</v>
      </c>
      <c r="B849">
        <v>0</v>
      </c>
    </row>
    <row r="850" spans="1:2" x14ac:dyDescent="0.25">
      <c r="A850" t="s">
        <v>1093</v>
      </c>
      <c r="B850">
        <v>0</v>
      </c>
    </row>
    <row r="851" spans="1:2" x14ac:dyDescent="0.25">
      <c r="A851" t="s">
        <v>1094</v>
      </c>
      <c r="B851">
        <v>0</v>
      </c>
    </row>
    <row r="852" spans="1:2" x14ac:dyDescent="0.25">
      <c r="A852" t="s">
        <v>1095</v>
      </c>
      <c r="B852">
        <v>0</v>
      </c>
    </row>
    <row r="853" spans="1:2" x14ac:dyDescent="0.25">
      <c r="A853" t="s">
        <v>1096</v>
      </c>
      <c r="B853">
        <v>0</v>
      </c>
    </row>
    <row r="854" spans="1:2" x14ac:dyDescent="0.25">
      <c r="A854" t="s">
        <v>1097</v>
      </c>
      <c r="B854">
        <v>0</v>
      </c>
    </row>
    <row r="855" spans="1:2" x14ac:dyDescent="0.25">
      <c r="A855" t="s">
        <v>1098</v>
      </c>
      <c r="B855">
        <v>125689</v>
      </c>
    </row>
    <row r="856" spans="1:2" x14ac:dyDescent="0.25">
      <c r="A856" t="s">
        <v>1099</v>
      </c>
      <c r="B856">
        <v>150826.79999999999</v>
      </c>
    </row>
    <row r="857" spans="1:2" x14ac:dyDescent="0.25">
      <c r="A857" t="s">
        <v>1100</v>
      </c>
      <c r="B857">
        <v>0</v>
      </c>
    </row>
    <row r="858" spans="1:2" x14ac:dyDescent="0.25">
      <c r="A858" t="s">
        <v>1101</v>
      </c>
      <c r="B858">
        <v>0</v>
      </c>
    </row>
    <row r="859" spans="1:2" x14ac:dyDescent="0.25">
      <c r="A859" t="s">
        <v>496</v>
      </c>
      <c r="B859">
        <v>0</v>
      </c>
    </row>
    <row r="860" spans="1:2" x14ac:dyDescent="0.25">
      <c r="A860" t="s">
        <v>497</v>
      </c>
      <c r="B860">
        <v>0</v>
      </c>
    </row>
    <row r="861" spans="1:2" x14ac:dyDescent="0.25">
      <c r="A861" t="s">
        <v>1102</v>
      </c>
      <c r="B861">
        <v>0</v>
      </c>
    </row>
    <row r="862" spans="1:2" x14ac:dyDescent="0.25">
      <c r="A862" t="s">
        <v>1103</v>
      </c>
      <c r="B862">
        <v>0</v>
      </c>
    </row>
    <row r="863" spans="1:2" x14ac:dyDescent="0.25">
      <c r="A863" t="s">
        <v>1104</v>
      </c>
      <c r="B863">
        <v>0</v>
      </c>
    </row>
    <row r="864" spans="1:2" x14ac:dyDescent="0.25">
      <c r="A864" t="s">
        <v>1105</v>
      </c>
      <c r="B864">
        <v>0</v>
      </c>
    </row>
    <row r="865" spans="1:2" x14ac:dyDescent="0.25">
      <c r="A865" t="s">
        <v>1106</v>
      </c>
      <c r="B865">
        <v>0</v>
      </c>
    </row>
    <row r="866" spans="1:2" x14ac:dyDescent="0.25">
      <c r="A866" t="s">
        <v>1107</v>
      </c>
      <c r="B866">
        <v>0</v>
      </c>
    </row>
    <row r="867" spans="1:2" x14ac:dyDescent="0.25">
      <c r="A867" t="s">
        <v>1108</v>
      </c>
      <c r="B867">
        <v>0</v>
      </c>
    </row>
    <row r="868" spans="1:2" x14ac:dyDescent="0.25">
      <c r="A868" t="s">
        <v>1109</v>
      </c>
      <c r="B868">
        <v>0</v>
      </c>
    </row>
    <row r="869" spans="1:2" x14ac:dyDescent="0.25">
      <c r="A869" t="s">
        <v>1110</v>
      </c>
      <c r="B869">
        <v>0</v>
      </c>
    </row>
    <row r="870" spans="1:2" x14ac:dyDescent="0.25">
      <c r="A870" t="s">
        <v>1111</v>
      </c>
      <c r="B870">
        <v>0</v>
      </c>
    </row>
    <row r="871" spans="1:2" x14ac:dyDescent="0.25">
      <c r="A871" t="s">
        <v>1112</v>
      </c>
      <c r="B871">
        <v>0</v>
      </c>
    </row>
    <row r="872" spans="1:2" x14ac:dyDescent="0.25">
      <c r="A872" t="s">
        <v>1113</v>
      </c>
      <c r="B872">
        <v>0</v>
      </c>
    </row>
    <row r="873" spans="1:2" x14ac:dyDescent="0.25">
      <c r="A873" t="s">
        <v>1114</v>
      </c>
      <c r="B873">
        <v>0</v>
      </c>
    </row>
    <row r="874" spans="1:2" x14ac:dyDescent="0.25">
      <c r="A874" t="s">
        <v>1115</v>
      </c>
      <c r="B874">
        <v>0</v>
      </c>
    </row>
    <row r="875" spans="1:2" x14ac:dyDescent="0.25">
      <c r="A875" t="s">
        <v>1116</v>
      </c>
      <c r="B875">
        <v>0</v>
      </c>
    </row>
    <row r="876" spans="1:2" x14ac:dyDescent="0.25">
      <c r="A876" t="s">
        <v>1117</v>
      </c>
      <c r="B876">
        <v>0</v>
      </c>
    </row>
    <row r="877" spans="1:2" x14ac:dyDescent="0.25">
      <c r="A877" t="s">
        <v>498</v>
      </c>
      <c r="B877">
        <v>0</v>
      </c>
    </row>
    <row r="878" spans="1:2" x14ac:dyDescent="0.25">
      <c r="A878" t="s">
        <v>499</v>
      </c>
      <c r="B878">
        <v>0</v>
      </c>
    </row>
    <row r="879" spans="1:2" x14ac:dyDescent="0.25">
      <c r="A879" t="s">
        <v>1118</v>
      </c>
      <c r="B879">
        <v>0</v>
      </c>
    </row>
    <row r="880" spans="1:2" x14ac:dyDescent="0.25">
      <c r="A880" t="s">
        <v>1119</v>
      </c>
      <c r="B880">
        <v>0</v>
      </c>
    </row>
    <row r="881" spans="1:2" x14ac:dyDescent="0.25">
      <c r="A881" t="s">
        <v>1120</v>
      </c>
      <c r="B881">
        <v>0</v>
      </c>
    </row>
    <row r="882" spans="1:2" x14ac:dyDescent="0.25">
      <c r="A882" t="s">
        <v>1121</v>
      </c>
      <c r="B882">
        <v>0</v>
      </c>
    </row>
    <row r="883" spans="1:2" x14ac:dyDescent="0.25">
      <c r="A883" t="s">
        <v>1122</v>
      </c>
      <c r="B883">
        <v>0</v>
      </c>
    </row>
    <row r="884" spans="1:2" x14ac:dyDescent="0.25">
      <c r="A884" t="s">
        <v>1123</v>
      </c>
      <c r="B884">
        <v>0</v>
      </c>
    </row>
    <row r="885" spans="1:2" x14ac:dyDescent="0.25">
      <c r="A885" t="s">
        <v>1124</v>
      </c>
      <c r="B885">
        <v>0</v>
      </c>
    </row>
    <row r="886" spans="1:2" x14ac:dyDescent="0.25">
      <c r="A886" t="s">
        <v>1125</v>
      </c>
      <c r="B886">
        <v>0</v>
      </c>
    </row>
    <row r="887" spans="1:2" x14ac:dyDescent="0.25">
      <c r="A887" t="s">
        <v>1126</v>
      </c>
      <c r="B887">
        <v>0</v>
      </c>
    </row>
    <row r="888" spans="1:2" x14ac:dyDescent="0.25">
      <c r="A888" t="s">
        <v>1127</v>
      </c>
      <c r="B888">
        <v>0</v>
      </c>
    </row>
    <row r="889" spans="1:2" x14ac:dyDescent="0.25">
      <c r="A889" t="s">
        <v>1128</v>
      </c>
      <c r="B889">
        <v>0</v>
      </c>
    </row>
    <row r="890" spans="1:2" x14ac:dyDescent="0.25">
      <c r="A890" t="s">
        <v>1129</v>
      </c>
      <c r="B890">
        <v>0</v>
      </c>
    </row>
    <row r="891" spans="1:2" x14ac:dyDescent="0.25">
      <c r="A891" t="s">
        <v>1130</v>
      </c>
      <c r="B891">
        <v>0</v>
      </c>
    </row>
    <row r="892" spans="1:2" x14ac:dyDescent="0.25">
      <c r="A892" t="s">
        <v>1131</v>
      </c>
      <c r="B892">
        <v>0</v>
      </c>
    </row>
    <row r="893" spans="1:2" x14ac:dyDescent="0.25">
      <c r="A893" t="s">
        <v>1132</v>
      </c>
      <c r="B893">
        <v>0</v>
      </c>
    </row>
    <row r="894" spans="1:2" x14ac:dyDescent="0.25">
      <c r="A894" t="s">
        <v>1133</v>
      </c>
      <c r="B894">
        <v>0</v>
      </c>
    </row>
    <row r="895" spans="1:2" x14ac:dyDescent="0.25">
      <c r="A895" t="s">
        <v>500</v>
      </c>
      <c r="B895">
        <v>0</v>
      </c>
    </row>
    <row r="896" spans="1:2" x14ac:dyDescent="0.25">
      <c r="A896" t="s">
        <v>501</v>
      </c>
      <c r="B896">
        <v>0</v>
      </c>
    </row>
    <row r="897" spans="1:2" x14ac:dyDescent="0.25">
      <c r="A897" t="s">
        <v>1134</v>
      </c>
      <c r="B897">
        <v>0</v>
      </c>
    </row>
    <row r="898" spans="1:2" x14ac:dyDescent="0.25">
      <c r="A898" t="s">
        <v>1135</v>
      </c>
      <c r="B898">
        <v>0</v>
      </c>
    </row>
    <row r="899" spans="1:2" x14ac:dyDescent="0.25">
      <c r="A899" t="s">
        <v>1136</v>
      </c>
      <c r="B899">
        <v>0</v>
      </c>
    </row>
    <row r="900" spans="1:2" x14ac:dyDescent="0.25">
      <c r="A900" t="s">
        <v>1137</v>
      </c>
      <c r="B900">
        <v>0</v>
      </c>
    </row>
    <row r="901" spans="1:2" x14ac:dyDescent="0.25">
      <c r="A901" t="s">
        <v>1138</v>
      </c>
      <c r="B901">
        <v>0</v>
      </c>
    </row>
    <row r="902" spans="1:2" x14ac:dyDescent="0.25">
      <c r="A902" t="s">
        <v>1139</v>
      </c>
      <c r="B902">
        <v>0</v>
      </c>
    </row>
    <row r="903" spans="1:2" x14ac:dyDescent="0.25">
      <c r="A903" t="s">
        <v>1140</v>
      </c>
      <c r="B903">
        <v>0</v>
      </c>
    </row>
    <row r="904" spans="1:2" x14ac:dyDescent="0.25">
      <c r="A904" t="s">
        <v>1141</v>
      </c>
      <c r="B904">
        <v>0</v>
      </c>
    </row>
    <row r="905" spans="1:2" x14ac:dyDescent="0.25">
      <c r="A905" t="s">
        <v>1142</v>
      </c>
      <c r="B905">
        <v>0</v>
      </c>
    </row>
    <row r="906" spans="1:2" x14ac:dyDescent="0.25">
      <c r="A906" t="s">
        <v>1143</v>
      </c>
      <c r="B906">
        <v>0</v>
      </c>
    </row>
    <row r="907" spans="1:2" x14ac:dyDescent="0.25">
      <c r="A907" t="s">
        <v>1144</v>
      </c>
      <c r="B907">
        <v>0</v>
      </c>
    </row>
    <row r="908" spans="1:2" x14ac:dyDescent="0.25">
      <c r="A908" t="s">
        <v>1145</v>
      </c>
      <c r="B908">
        <v>0</v>
      </c>
    </row>
    <row r="909" spans="1:2" x14ac:dyDescent="0.25">
      <c r="A909" t="s">
        <v>1146</v>
      </c>
      <c r="B909">
        <v>0</v>
      </c>
    </row>
    <row r="910" spans="1:2" x14ac:dyDescent="0.25">
      <c r="A910" t="s">
        <v>1147</v>
      </c>
      <c r="B910">
        <v>0</v>
      </c>
    </row>
    <row r="911" spans="1:2" x14ac:dyDescent="0.25">
      <c r="A911" t="s">
        <v>1148</v>
      </c>
      <c r="B911">
        <v>0</v>
      </c>
    </row>
    <row r="912" spans="1:2" x14ac:dyDescent="0.25">
      <c r="A912" t="s">
        <v>1149</v>
      </c>
      <c r="B912">
        <v>0</v>
      </c>
    </row>
    <row r="913" spans="1:2" x14ac:dyDescent="0.25">
      <c r="A913" t="s">
        <v>502</v>
      </c>
      <c r="B913">
        <v>0</v>
      </c>
    </row>
    <row r="914" spans="1:2" x14ac:dyDescent="0.25">
      <c r="A914" t="s">
        <v>503</v>
      </c>
      <c r="B914">
        <v>0</v>
      </c>
    </row>
    <row r="915" spans="1:2" x14ac:dyDescent="0.25">
      <c r="A915" t="s">
        <v>1150</v>
      </c>
      <c r="B915">
        <v>0</v>
      </c>
    </row>
    <row r="916" spans="1:2" x14ac:dyDescent="0.25">
      <c r="A916" t="s">
        <v>1151</v>
      </c>
      <c r="B916">
        <v>0</v>
      </c>
    </row>
    <row r="917" spans="1:2" x14ac:dyDescent="0.25">
      <c r="A917" t="s">
        <v>1152</v>
      </c>
      <c r="B917">
        <v>0</v>
      </c>
    </row>
    <row r="918" spans="1:2" x14ac:dyDescent="0.25">
      <c r="A918" t="s">
        <v>1153</v>
      </c>
      <c r="B918">
        <v>0</v>
      </c>
    </row>
    <row r="919" spans="1:2" x14ac:dyDescent="0.25">
      <c r="A919" t="s">
        <v>1154</v>
      </c>
      <c r="B919">
        <v>0</v>
      </c>
    </row>
    <row r="920" spans="1:2" x14ac:dyDescent="0.25">
      <c r="A920" t="s">
        <v>1155</v>
      </c>
      <c r="B920">
        <v>0</v>
      </c>
    </row>
    <row r="921" spans="1:2" x14ac:dyDescent="0.25">
      <c r="A921" t="s">
        <v>1156</v>
      </c>
      <c r="B921">
        <v>0</v>
      </c>
    </row>
    <row r="922" spans="1:2" x14ac:dyDescent="0.25">
      <c r="A922" t="s">
        <v>1157</v>
      </c>
      <c r="B922">
        <v>0</v>
      </c>
    </row>
    <row r="923" spans="1:2" x14ac:dyDescent="0.25">
      <c r="A923" t="s">
        <v>1158</v>
      </c>
      <c r="B923">
        <v>0</v>
      </c>
    </row>
    <row r="924" spans="1:2" x14ac:dyDescent="0.25">
      <c r="A924" t="s">
        <v>1159</v>
      </c>
      <c r="B924">
        <v>0</v>
      </c>
    </row>
    <row r="925" spans="1:2" x14ac:dyDescent="0.25">
      <c r="A925" t="s">
        <v>1160</v>
      </c>
      <c r="B925">
        <v>0</v>
      </c>
    </row>
    <row r="926" spans="1:2" x14ac:dyDescent="0.25">
      <c r="A926" t="s">
        <v>1161</v>
      </c>
      <c r="B926">
        <v>0</v>
      </c>
    </row>
    <row r="927" spans="1:2" x14ac:dyDescent="0.25">
      <c r="A927" t="s">
        <v>1162</v>
      </c>
      <c r="B927">
        <v>0</v>
      </c>
    </row>
    <row r="928" spans="1:2" x14ac:dyDescent="0.25">
      <c r="A928" t="s">
        <v>1163</v>
      </c>
      <c r="B928">
        <v>0</v>
      </c>
    </row>
    <row r="929" spans="1:2" x14ac:dyDescent="0.25">
      <c r="A929" t="s">
        <v>1164</v>
      </c>
      <c r="B929">
        <v>0</v>
      </c>
    </row>
    <row r="930" spans="1:2" x14ac:dyDescent="0.25">
      <c r="A930" t="s">
        <v>1165</v>
      </c>
      <c r="B930">
        <v>0</v>
      </c>
    </row>
    <row r="931" spans="1:2" x14ac:dyDescent="0.25">
      <c r="A931" t="s">
        <v>504</v>
      </c>
      <c r="B931">
        <v>0</v>
      </c>
    </row>
    <row r="932" spans="1:2" x14ac:dyDescent="0.25">
      <c r="A932" t="s">
        <v>505</v>
      </c>
      <c r="B932">
        <v>0</v>
      </c>
    </row>
    <row r="933" spans="1:2" x14ac:dyDescent="0.25">
      <c r="A933" t="s">
        <v>1166</v>
      </c>
      <c r="B933">
        <v>0</v>
      </c>
    </row>
    <row r="934" spans="1:2" x14ac:dyDescent="0.25">
      <c r="A934" t="s">
        <v>1167</v>
      </c>
      <c r="B934">
        <v>0</v>
      </c>
    </row>
    <row r="935" spans="1:2" x14ac:dyDescent="0.25">
      <c r="A935" t="s">
        <v>1168</v>
      </c>
      <c r="B935">
        <v>0</v>
      </c>
    </row>
    <row r="936" spans="1:2" x14ac:dyDescent="0.25">
      <c r="A936" t="s">
        <v>1169</v>
      </c>
      <c r="B936">
        <v>0</v>
      </c>
    </row>
    <row r="937" spans="1:2" x14ac:dyDescent="0.25">
      <c r="A937" t="s">
        <v>1170</v>
      </c>
      <c r="B937">
        <v>0</v>
      </c>
    </row>
    <row r="938" spans="1:2" x14ac:dyDescent="0.25">
      <c r="A938" t="s">
        <v>1171</v>
      </c>
      <c r="B938">
        <v>0</v>
      </c>
    </row>
    <row r="939" spans="1:2" x14ac:dyDescent="0.25">
      <c r="A939" t="s">
        <v>1172</v>
      </c>
      <c r="B939">
        <v>0</v>
      </c>
    </row>
    <row r="940" spans="1:2" x14ac:dyDescent="0.25">
      <c r="A940" t="s">
        <v>1173</v>
      </c>
      <c r="B940">
        <v>0</v>
      </c>
    </row>
    <row r="941" spans="1:2" x14ac:dyDescent="0.25">
      <c r="A941" t="s">
        <v>1174</v>
      </c>
      <c r="B941">
        <v>612584</v>
      </c>
    </row>
    <row r="942" spans="1:2" x14ac:dyDescent="0.25">
      <c r="A942" t="s">
        <v>1175</v>
      </c>
      <c r="B942">
        <v>106614.8</v>
      </c>
    </row>
    <row r="943" spans="1:2" x14ac:dyDescent="0.25">
      <c r="A943" t="s">
        <v>1176</v>
      </c>
      <c r="B943">
        <v>0</v>
      </c>
    </row>
    <row r="944" spans="1:2" x14ac:dyDescent="0.25">
      <c r="A944" t="s">
        <v>1177</v>
      </c>
      <c r="B944">
        <v>0</v>
      </c>
    </row>
    <row r="945" spans="1:2" x14ac:dyDescent="0.25">
      <c r="A945" t="s">
        <v>1178</v>
      </c>
      <c r="B945">
        <v>0</v>
      </c>
    </row>
    <row r="946" spans="1:2" x14ac:dyDescent="0.25">
      <c r="A946" t="s">
        <v>1179</v>
      </c>
      <c r="B946">
        <v>0</v>
      </c>
    </row>
    <row r="947" spans="1:2" x14ac:dyDescent="0.25">
      <c r="A947" t="s">
        <v>1180</v>
      </c>
      <c r="B947">
        <v>0</v>
      </c>
    </row>
    <row r="948" spans="1:2" x14ac:dyDescent="0.25">
      <c r="A948" t="s">
        <v>1181</v>
      </c>
      <c r="B948">
        <v>0</v>
      </c>
    </row>
    <row r="949" spans="1:2" x14ac:dyDescent="0.25">
      <c r="A949" t="s">
        <v>506</v>
      </c>
      <c r="B949">
        <v>0</v>
      </c>
    </row>
    <row r="950" spans="1:2" x14ac:dyDescent="0.25">
      <c r="A950" t="s">
        <v>507</v>
      </c>
      <c r="B950">
        <v>0</v>
      </c>
    </row>
    <row r="951" spans="1:2" x14ac:dyDescent="0.25">
      <c r="A951" t="s">
        <v>1182</v>
      </c>
      <c r="B951">
        <v>0</v>
      </c>
    </row>
    <row r="952" spans="1:2" x14ac:dyDescent="0.25">
      <c r="A952" t="s">
        <v>1183</v>
      </c>
      <c r="B952">
        <v>0</v>
      </c>
    </row>
    <row r="953" spans="1:2" x14ac:dyDescent="0.25">
      <c r="A953" t="s">
        <v>1184</v>
      </c>
      <c r="B953">
        <v>0</v>
      </c>
    </row>
    <row r="954" spans="1:2" x14ac:dyDescent="0.25">
      <c r="A954" t="s">
        <v>1185</v>
      </c>
      <c r="B954">
        <v>0</v>
      </c>
    </row>
    <row r="955" spans="1:2" x14ac:dyDescent="0.25">
      <c r="A955" t="s">
        <v>1186</v>
      </c>
      <c r="B955">
        <v>0</v>
      </c>
    </row>
    <row r="956" spans="1:2" x14ac:dyDescent="0.25">
      <c r="A956" t="s">
        <v>1187</v>
      </c>
      <c r="B956">
        <v>0</v>
      </c>
    </row>
    <row r="957" spans="1:2" x14ac:dyDescent="0.25">
      <c r="A957" t="s">
        <v>1188</v>
      </c>
      <c r="B957">
        <v>0</v>
      </c>
    </row>
    <row r="958" spans="1:2" x14ac:dyDescent="0.25">
      <c r="A958" t="s">
        <v>1189</v>
      </c>
      <c r="B958">
        <v>0</v>
      </c>
    </row>
    <row r="959" spans="1:2" x14ac:dyDescent="0.25">
      <c r="A959" t="s">
        <v>1190</v>
      </c>
      <c r="B959">
        <v>385599</v>
      </c>
    </row>
    <row r="960" spans="1:2" x14ac:dyDescent="0.25">
      <c r="A960" t="s">
        <v>1191</v>
      </c>
      <c r="B960">
        <v>0</v>
      </c>
    </row>
    <row r="961" spans="1:2" x14ac:dyDescent="0.25">
      <c r="A961" t="s">
        <v>1192</v>
      </c>
      <c r="B961">
        <v>0</v>
      </c>
    </row>
    <row r="962" spans="1:2" x14ac:dyDescent="0.25">
      <c r="A962" t="s">
        <v>1193</v>
      </c>
      <c r="B962">
        <v>0</v>
      </c>
    </row>
    <row r="963" spans="1:2" x14ac:dyDescent="0.25">
      <c r="A963" t="s">
        <v>1194</v>
      </c>
      <c r="B963">
        <v>0</v>
      </c>
    </row>
    <row r="964" spans="1:2" x14ac:dyDescent="0.25">
      <c r="A964" t="s">
        <v>1195</v>
      </c>
      <c r="B964">
        <v>0</v>
      </c>
    </row>
    <row r="965" spans="1:2" x14ac:dyDescent="0.25">
      <c r="A965" t="s">
        <v>1196</v>
      </c>
      <c r="B965">
        <v>0</v>
      </c>
    </row>
    <row r="966" spans="1:2" x14ac:dyDescent="0.25">
      <c r="A966" t="s">
        <v>1197</v>
      </c>
      <c r="B966">
        <v>0</v>
      </c>
    </row>
    <row r="967" spans="1:2" x14ac:dyDescent="0.25">
      <c r="A967" t="s">
        <v>508</v>
      </c>
      <c r="B967">
        <v>0</v>
      </c>
    </row>
    <row r="968" spans="1:2" x14ac:dyDescent="0.25">
      <c r="A968" t="s">
        <v>509</v>
      </c>
      <c r="B968">
        <v>0</v>
      </c>
    </row>
    <row r="969" spans="1:2" x14ac:dyDescent="0.25">
      <c r="A969" t="s">
        <v>1198</v>
      </c>
      <c r="B969">
        <v>0</v>
      </c>
    </row>
    <row r="970" spans="1:2" x14ac:dyDescent="0.25">
      <c r="A970" t="s">
        <v>1199</v>
      </c>
      <c r="B970">
        <v>0</v>
      </c>
    </row>
    <row r="971" spans="1:2" x14ac:dyDescent="0.25">
      <c r="A971" t="s">
        <v>1200</v>
      </c>
      <c r="B971">
        <v>0</v>
      </c>
    </row>
    <row r="972" spans="1:2" x14ac:dyDescent="0.25">
      <c r="A972" t="s">
        <v>1201</v>
      </c>
      <c r="B972">
        <v>0</v>
      </c>
    </row>
    <row r="973" spans="1:2" x14ac:dyDescent="0.25">
      <c r="A973" t="s">
        <v>1202</v>
      </c>
      <c r="B973">
        <v>0</v>
      </c>
    </row>
    <row r="974" spans="1:2" x14ac:dyDescent="0.25">
      <c r="A974" t="s">
        <v>1203</v>
      </c>
      <c r="B974">
        <v>0</v>
      </c>
    </row>
    <row r="975" spans="1:2" x14ac:dyDescent="0.25">
      <c r="A975" t="s">
        <v>1204</v>
      </c>
      <c r="B975">
        <v>0</v>
      </c>
    </row>
    <row r="976" spans="1:2" x14ac:dyDescent="0.25">
      <c r="A976" t="s">
        <v>1205</v>
      </c>
      <c r="B976">
        <v>0</v>
      </c>
    </row>
    <row r="977" spans="1:2" x14ac:dyDescent="0.25">
      <c r="A977" t="s">
        <v>1206</v>
      </c>
      <c r="B977">
        <v>0</v>
      </c>
    </row>
    <row r="978" spans="1:2" x14ac:dyDescent="0.25">
      <c r="A978" t="s">
        <v>1207</v>
      </c>
      <c r="B978">
        <v>0</v>
      </c>
    </row>
    <row r="979" spans="1:2" x14ac:dyDescent="0.25">
      <c r="A979" t="s">
        <v>1208</v>
      </c>
      <c r="B979">
        <v>0</v>
      </c>
    </row>
    <row r="980" spans="1:2" x14ac:dyDescent="0.25">
      <c r="A980" t="s">
        <v>1209</v>
      </c>
      <c r="B980">
        <v>0</v>
      </c>
    </row>
    <row r="981" spans="1:2" x14ac:dyDescent="0.25">
      <c r="A981" t="s">
        <v>1210</v>
      </c>
      <c r="B981">
        <v>0</v>
      </c>
    </row>
    <row r="982" spans="1:2" x14ac:dyDescent="0.25">
      <c r="A982" t="s">
        <v>1211</v>
      </c>
      <c r="B982">
        <v>0</v>
      </c>
    </row>
    <row r="983" spans="1:2" x14ac:dyDescent="0.25">
      <c r="A983" t="s">
        <v>1212</v>
      </c>
      <c r="B983">
        <v>0</v>
      </c>
    </row>
    <row r="984" spans="1:2" x14ac:dyDescent="0.25">
      <c r="A984" t="s">
        <v>1213</v>
      </c>
      <c r="B984">
        <v>0</v>
      </c>
    </row>
    <row r="985" spans="1:2" x14ac:dyDescent="0.25">
      <c r="A985" t="s">
        <v>510</v>
      </c>
      <c r="B985">
        <v>0</v>
      </c>
    </row>
    <row r="986" spans="1:2" x14ac:dyDescent="0.25">
      <c r="A986" t="s">
        <v>511</v>
      </c>
      <c r="B986">
        <v>0</v>
      </c>
    </row>
    <row r="987" spans="1:2" x14ac:dyDescent="0.25">
      <c r="A987" t="s">
        <v>1214</v>
      </c>
      <c r="B987">
        <v>0</v>
      </c>
    </row>
    <row r="988" spans="1:2" x14ac:dyDescent="0.25">
      <c r="A988" t="s">
        <v>1215</v>
      </c>
      <c r="B988">
        <v>0</v>
      </c>
    </row>
    <row r="989" spans="1:2" x14ac:dyDescent="0.25">
      <c r="A989" t="s">
        <v>1216</v>
      </c>
      <c r="B989">
        <v>0</v>
      </c>
    </row>
    <row r="990" spans="1:2" x14ac:dyDescent="0.25">
      <c r="A990" t="s">
        <v>1217</v>
      </c>
      <c r="B990">
        <v>0</v>
      </c>
    </row>
    <row r="991" spans="1:2" x14ac:dyDescent="0.25">
      <c r="A991" t="s">
        <v>1218</v>
      </c>
      <c r="B991">
        <v>0</v>
      </c>
    </row>
    <row r="992" spans="1:2" x14ac:dyDescent="0.25">
      <c r="A992" t="s">
        <v>1219</v>
      </c>
      <c r="B992">
        <v>0</v>
      </c>
    </row>
    <row r="993" spans="1:2" x14ac:dyDescent="0.25">
      <c r="A993" t="s">
        <v>1220</v>
      </c>
      <c r="B993">
        <v>0</v>
      </c>
    </row>
    <row r="994" spans="1:2" x14ac:dyDescent="0.25">
      <c r="A994" t="s">
        <v>1221</v>
      </c>
      <c r="B994">
        <v>0</v>
      </c>
    </row>
    <row r="995" spans="1:2" x14ac:dyDescent="0.25">
      <c r="A995" t="s">
        <v>1222</v>
      </c>
      <c r="B995">
        <v>0</v>
      </c>
    </row>
    <row r="996" spans="1:2" x14ac:dyDescent="0.25">
      <c r="A996" t="s">
        <v>1223</v>
      </c>
      <c r="B996">
        <v>0</v>
      </c>
    </row>
    <row r="997" spans="1:2" x14ac:dyDescent="0.25">
      <c r="A997" t="s">
        <v>1224</v>
      </c>
      <c r="B997">
        <v>0</v>
      </c>
    </row>
    <row r="998" spans="1:2" x14ac:dyDescent="0.25">
      <c r="A998" t="s">
        <v>1225</v>
      </c>
      <c r="B998">
        <v>0</v>
      </c>
    </row>
    <row r="999" spans="1:2" x14ac:dyDescent="0.25">
      <c r="A999" t="s">
        <v>1226</v>
      </c>
      <c r="B999">
        <v>0</v>
      </c>
    </row>
    <row r="1000" spans="1:2" x14ac:dyDescent="0.25">
      <c r="A1000" t="s">
        <v>1227</v>
      </c>
      <c r="B1000">
        <v>0</v>
      </c>
    </row>
    <row r="1001" spans="1:2" x14ac:dyDescent="0.25">
      <c r="A1001" t="s">
        <v>1228</v>
      </c>
      <c r="B1001">
        <v>0</v>
      </c>
    </row>
    <row r="1002" spans="1:2" x14ac:dyDescent="0.25">
      <c r="A1002" t="s">
        <v>1229</v>
      </c>
      <c r="B1002">
        <v>0</v>
      </c>
    </row>
    <row r="1003" spans="1:2" x14ac:dyDescent="0.25">
      <c r="A1003" t="s">
        <v>512</v>
      </c>
      <c r="B1003">
        <v>388093</v>
      </c>
    </row>
    <row r="1004" spans="1:2" x14ac:dyDescent="0.25">
      <c r="A1004" t="s">
        <v>513</v>
      </c>
      <c r="B1004">
        <v>560642.80000000005</v>
      </c>
    </row>
    <row r="1005" spans="1:2" x14ac:dyDescent="0.25">
      <c r="A1005" t="s">
        <v>1230</v>
      </c>
      <c r="B1005">
        <v>0</v>
      </c>
    </row>
    <row r="1006" spans="1:2" x14ac:dyDescent="0.25">
      <c r="A1006" t="s">
        <v>1231</v>
      </c>
      <c r="B1006">
        <v>0</v>
      </c>
    </row>
    <row r="1007" spans="1:2" x14ac:dyDescent="0.25">
      <c r="A1007" t="s">
        <v>1232</v>
      </c>
      <c r="B1007">
        <v>0</v>
      </c>
    </row>
    <row r="1008" spans="1:2" x14ac:dyDescent="0.25">
      <c r="A1008" t="s">
        <v>1233</v>
      </c>
      <c r="B1008">
        <v>0</v>
      </c>
    </row>
    <row r="1009" spans="1:2" x14ac:dyDescent="0.25">
      <c r="A1009" t="s">
        <v>1234</v>
      </c>
      <c r="B1009">
        <v>0</v>
      </c>
    </row>
    <row r="1010" spans="1:2" x14ac:dyDescent="0.25">
      <c r="A1010" t="s">
        <v>1235</v>
      </c>
      <c r="B1010">
        <v>0</v>
      </c>
    </row>
    <row r="1011" spans="1:2" x14ac:dyDescent="0.25">
      <c r="A1011" t="s">
        <v>1236</v>
      </c>
      <c r="B1011">
        <v>0</v>
      </c>
    </row>
    <row r="1012" spans="1:2" x14ac:dyDescent="0.25">
      <c r="A1012" t="s">
        <v>1237</v>
      </c>
      <c r="B1012">
        <v>0</v>
      </c>
    </row>
    <row r="1013" spans="1:2" x14ac:dyDescent="0.25">
      <c r="A1013" t="s">
        <v>1238</v>
      </c>
      <c r="B1013">
        <v>0</v>
      </c>
    </row>
    <row r="1014" spans="1:2" x14ac:dyDescent="0.25">
      <c r="A1014" t="s">
        <v>1239</v>
      </c>
      <c r="B1014">
        <v>0</v>
      </c>
    </row>
    <row r="1015" spans="1:2" x14ac:dyDescent="0.25">
      <c r="A1015" t="s">
        <v>1240</v>
      </c>
      <c r="B1015">
        <v>0</v>
      </c>
    </row>
    <row r="1016" spans="1:2" x14ac:dyDescent="0.25">
      <c r="A1016" t="s">
        <v>1241</v>
      </c>
      <c r="B1016">
        <v>0</v>
      </c>
    </row>
    <row r="1017" spans="1:2" x14ac:dyDescent="0.25">
      <c r="A1017" t="s">
        <v>1242</v>
      </c>
      <c r="B1017">
        <v>0</v>
      </c>
    </row>
    <row r="1018" spans="1:2" x14ac:dyDescent="0.25">
      <c r="A1018" t="s">
        <v>1243</v>
      </c>
      <c r="B1018">
        <v>0</v>
      </c>
    </row>
    <row r="1019" spans="1:2" x14ac:dyDescent="0.25">
      <c r="A1019" t="s">
        <v>1244</v>
      </c>
      <c r="B1019">
        <v>0</v>
      </c>
    </row>
    <row r="1020" spans="1:2" x14ac:dyDescent="0.25">
      <c r="A1020" t="s">
        <v>1245</v>
      </c>
      <c r="B1020">
        <v>0</v>
      </c>
    </row>
    <row r="1021" spans="1:2" x14ac:dyDescent="0.25">
      <c r="A1021" t="s">
        <v>514</v>
      </c>
      <c r="B1021">
        <v>0</v>
      </c>
    </row>
    <row r="1022" spans="1:2" x14ac:dyDescent="0.25">
      <c r="A1022" t="s">
        <v>515</v>
      </c>
      <c r="B1022">
        <v>0</v>
      </c>
    </row>
    <row r="1023" spans="1:2" x14ac:dyDescent="0.25">
      <c r="A1023" t="s">
        <v>1246</v>
      </c>
      <c r="B1023">
        <v>0</v>
      </c>
    </row>
    <row r="1024" spans="1:2" x14ac:dyDescent="0.25">
      <c r="A1024" t="s">
        <v>1247</v>
      </c>
      <c r="B1024">
        <v>0</v>
      </c>
    </row>
    <row r="1025" spans="1:2" x14ac:dyDescent="0.25">
      <c r="A1025" t="s">
        <v>1248</v>
      </c>
      <c r="B1025">
        <v>0</v>
      </c>
    </row>
    <row r="1026" spans="1:2" x14ac:dyDescent="0.25">
      <c r="A1026" t="s">
        <v>1249</v>
      </c>
      <c r="B1026">
        <v>0</v>
      </c>
    </row>
    <row r="1027" spans="1:2" x14ac:dyDescent="0.25">
      <c r="A1027" t="s">
        <v>1250</v>
      </c>
      <c r="B1027">
        <v>0</v>
      </c>
    </row>
    <row r="1028" spans="1:2" x14ac:dyDescent="0.25">
      <c r="A1028" t="s">
        <v>1251</v>
      </c>
      <c r="B1028">
        <v>0</v>
      </c>
    </row>
    <row r="1029" spans="1:2" x14ac:dyDescent="0.25">
      <c r="A1029" t="s">
        <v>1252</v>
      </c>
      <c r="B1029">
        <v>0</v>
      </c>
    </row>
    <row r="1030" spans="1:2" x14ac:dyDescent="0.25">
      <c r="A1030" t="s">
        <v>1253</v>
      </c>
      <c r="B1030">
        <v>0</v>
      </c>
    </row>
    <row r="1031" spans="1:2" x14ac:dyDescent="0.25">
      <c r="A1031" t="s">
        <v>1254</v>
      </c>
      <c r="B1031">
        <v>0</v>
      </c>
    </row>
    <row r="1032" spans="1:2" x14ac:dyDescent="0.25">
      <c r="A1032" t="s">
        <v>1255</v>
      </c>
      <c r="B1032">
        <v>0</v>
      </c>
    </row>
    <row r="1033" spans="1:2" x14ac:dyDescent="0.25">
      <c r="A1033" t="s">
        <v>1256</v>
      </c>
      <c r="B1033">
        <v>0</v>
      </c>
    </row>
    <row r="1034" spans="1:2" x14ac:dyDescent="0.25">
      <c r="A1034" t="s">
        <v>1257</v>
      </c>
      <c r="B1034">
        <v>0</v>
      </c>
    </row>
    <row r="1035" spans="1:2" x14ac:dyDescent="0.25">
      <c r="A1035" t="s">
        <v>1258</v>
      </c>
      <c r="B1035">
        <v>0</v>
      </c>
    </row>
    <row r="1036" spans="1:2" x14ac:dyDescent="0.25">
      <c r="A1036" t="s">
        <v>1259</v>
      </c>
      <c r="B1036">
        <v>0</v>
      </c>
    </row>
    <row r="1037" spans="1:2" x14ac:dyDescent="0.25">
      <c r="A1037" t="s">
        <v>1260</v>
      </c>
      <c r="B1037">
        <v>0</v>
      </c>
    </row>
    <row r="1038" spans="1:2" x14ac:dyDescent="0.25">
      <c r="A1038" t="s">
        <v>1261</v>
      </c>
      <c r="B1038">
        <v>0</v>
      </c>
    </row>
    <row r="1039" spans="1:2" x14ac:dyDescent="0.25">
      <c r="A1039" t="s">
        <v>516</v>
      </c>
      <c r="B1039">
        <v>526232</v>
      </c>
    </row>
    <row r="1040" spans="1:2" x14ac:dyDescent="0.25">
      <c r="A1040" t="s">
        <v>517</v>
      </c>
      <c r="B1040">
        <v>526232</v>
      </c>
    </row>
    <row r="1041" spans="1:2" x14ac:dyDescent="0.25">
      <c r="A1041" t="s">
        <v>1262</v>
      </c>
      <c r="B1041">
        <v>0</v>
      </c>
    </row>
    <row r="1042" spans="1:2" x14ac:dyDescent="0.25">
      <c r="A1042" t="s">
        <v>1263</v>
      </c>
      <c r="B1042">
        <v>0</v>
      </c>
    </row>
    <row r="1043" spans="1:2" x14ac:dyDescent="0.25">
      <c r="A1043" t="s">
        <v>1264</v>
      </c>
      <c r="B1043">
        <v>0</v>
      </c>
    </row>
    <row r="1044" spans="1:2" x14ac:dyDescent="0.25">
      <c r="A1044" t="s">
        <v>1265</v>
      </c>
      <c r="B1044">
        <v>0</v>
      </c>
    </row>
    <row r="1045" spans="1:2" x14ac:dyDescent="0.25">
      <c r="A1045" t="s">
        <v>1266</v>
      </c>
      <c r="B1045">
        <v>0</v>
      </c>
    </row>
    <row r="1046" spans="1:2" x14ac:dyDescent="0.25">
      <c r="A1046" t="s">
        <v>1267</v>
      </c>
      <c r="B1046">
        <v>0</v>
      </c>
    </row>
    <row r="1047" spans="1:2" x14ac:dyDescent="0.25">
      <c r="A1047" t="s">
        <v>1268</v>
      </c>
      <c r="B1047">
        <v>0</v>
      </c>
    </row>
    <row r="1048" spans="1:2" x14ac:dyDescent="0.25">
      <c r="A1048" t="s">
        <v>1269</v>
      </c>
      <c r="B1048">
        <v>0</v>
      </c>
    </row>
    <row r="1049" spans="1:2" x14ac:dyDescent="0.25">
      <c r="A1049" t="s">
        <v>1270</v>
      </c>
      <c r="B1049">
        <v>0</v>
      </c>
    </row>
    <row r="1050" spans="1:2" x14ac:dyDescent="0.25">
      <c r="A1050" t="s">
        <v>1271</v>
      </c>
      <c r="B1050">
        <v>1203496</v>
      </c>
    </row>
    <row r="1051" spans="1:2" x14ac:dyDescent="0.25">
      <c r="A1051" t="s">
        <v>1272</v>
      </c>
      <c r="B1051">
        <v>0</v>
      </c>
    </row>
    <row r="1052" spans="1:2" x14ac:dyDescent="0.25">
      <c r="A1052" t="s">
        <v>1273</v>
      </c>
      <c r="B1052">
        <v>0</v>
      </c>
    </row>
    <row r="1053" spans="1:2" x14ac:dyDescent="0.25">
      <c r="A1053" t="s">
        <v>1274</v>
      </c>
      <c r="B1053">
        <v>0</v>
      </c>
    </row>
    <row r="1054" spans="1:2" x14ac:dyDescent="0.25">
      <c r="A1054" t="s">
        <v>1275</v>
      </c>
      <c r="B1054">
        <v>0</v>
      </c>
    </row>
    <row r="1055" spans="1:2" x14ac:dyDescent="0.25">
      <c r="A1055" t="s">
        <v>1276</v>
      </c>
      <c r="B1055">
        <v>0</v>
      </c>
    </row>
    <row r="1056" spans="1:2" x14ac:dyDescent="0.25">
      <c r="A1056" t="s">
        <v>1277</v>
      </c>
      <c r="B1056">
        <v>0</v>
      </c>
    </row>
    <row r="1057" spans="1:2" x14ac:dyDescent="0.25">
      <c r="A1057" t="s">
        <v>518</v>
      </c>
      <c r="B1057">
        <v>0</v>
      </c>
    </row>
    <row r="1058" spans="1:2" x14ac:dyDescent="0.25">
      <c r="A1058" t="s">
        <v>519</v>
      </c>
      <c r="B1058">
        <v>0</v>
      </c>
    </row>
    <row r="1059" spans="1:2" x14ac:dyDescent="0.25">
      <c r="A1059" t="s">
        <v>1278</v>
      </c>
      <c r="B1059">
        <v>0</v>
      </c>
    </row>
    <row r="1060" spans="1:2" x14ac:dyDescent="0.25">
      <c r="A1060" t="s">
        <v>1279</v>
      </c>
      <c r="B1060">
        <v>0</v>
      </c>
    </row>
    <row r="1061" spans="1:2" x14ac:dyDescent="0.25">
      <c r="A1061" t="s">
        <v>1280</v>
      </c>
      <c r="B1061">
        <v>0</v>
      </c>
    </row>
    <row r="1062" spans="1:2" x14ac:dyDescent="0.25">
      <c r="A1062" t="s">
        <v>1281</v>
      </c>
      <c r="B1062">
        <v>0</v>
      </c>
    </row>
    <row r="1063" spans="1:2" x14ac:dyDescent="0.25">
      <c r="A1063" t="s">
        <v>1282</v>
      </c>
      <c r="B1063">
        <v>0</v>
      </c>
    </row>
    <row r="1064" spans="1:2" x14ac:dyDescent="0.25">
      <c r="A1064" t="s">
        <v>1283</v>
      </c>
      <c r="B1064">
        <v>0</v>
      </c>
    </row>
    <row r="1065" spans="1:2" x14ac:dyDescent="0.25">
      <c r="A1065" t="s">
        <v>1284</v>
      </c>
      <c r="B1065">
        <v>0</v>
      </c>
    </row>
    <row r="1066" spans="1:2" x14ac:dyDescent="0.25">
      <c r="A1066" t="s">
        <v>1285</v>
      </c>
      <c r="B1066">
        <v>0</v>
      </c>
    </row>
    <row r="1067" spans="1:2" x14ac:dyDescent="0.25">
      <c r="A1067" t="s">
        <v>1286</v>
      </c>
      <c r="B1067">
        <v>561456</v>
      </c>
    </row>
    <row r="1068" spans="1:2" x14ac:dyDescent="0.25">
      <c r="A1068" t="s">
        <v>1287</v>
      </c>
      <c r="B1068">
        <v>561456</v>
      </c>
    </row>
    <row r="1069" spans="1:2" x14ac:dyDescent="0.25">
      <c r="A1069" t="s">
        <v>1288</v>
      </c>
      <c r="B1069">
        <v>0</v>
      </c>
    </row>
    <row r="1070" spans="1:2" x14ac:dyDescent="0.25">
      <c r="A1070" t="s">
        <v>1289</v>
      </c>
      <c r="B1070">
        <v>0</v>
      </c>
    </row>
    <row r="1071" spans="1:2" x14ac:dyDescent="0.25">
      <c r="A1071" t="s">
        <v>1290</v>
      </c>
      <c r="B1071">
        <v>0</v>
      </c>
    </row>
    <row r="1072" spans="1:2" x14ac:dyDescent="0.25">
      <c r="A1072" t="s">
        <v>1291</v>
      </c>
      <c r="B1072">
        <v>0</v>
      </c>
    </row>
    <row r="1073" spans="1:2" x14ac:dyDescent="0.25">
      <c r="A1073" t="s">
        <v>1292</v>
      </c>
      <c r="B1073">
        <v>0</v>
      </c>
    </row>
    <row r="1074" spans="1:2" x14ac:dyDescent="0.25">
      <c r="A1074" t="s">
        <v>1293</v>
      </c>
      <c r="B1074">
        <v>0</v>
      </c>
    </row>
    <row r="1075" spans="1:2" x14ac:dyDescent="0.25">
      <c r="A1075" t="s">
        <v>520</v>
      </c>
      <c r="B1075">
        <v>0</v>
      </c>
    </row>
    <row r="1076" spans="1:2" x14ac:dyDescent="0.25">
      <c r="A1076" t="s">
        <v>521</v>
      </c>
      <c r="B1076">
        <v>0</v>
      </c>
    </row>
    <row r="1077" spans="1:2" x14ac:dyDescent="0.25">
      <c r="A1077" t="s">
        <v>1294</v>
      </c>
      <c r="B1077">
        <v>0</v>
      </c>
    </row>
    <row r="1078" spans="1:2" x14ac:dyDescent="0.25">
      <c r="A1078" t="s">
        <v>1295</v>
      </c>
      <c r="B1078">
        <v>0</v>
      </c>
    </row>
    <row r="1079" spans="1:2" x14ac:dyDescent="0.25">
      <c r="A1079" t="s">
        <v>1296</v>
      </c>
      <c r="B1079">
        <v>0</v>
      </c>
    </row>
    <row r="1080" spans="1:2" x14ac:dyDescent="0.25">
      <c r="A1080" t="s">
        <v>1297</v>
      </c>
      <c r="B1080">
        <v>0</v>
      </c>
    </row>
    <row r="1081" spans="1:2" x14ac:dyDescent="0.25">
      <c r="A1081" t="s">
        <v>1298</v>
      </c>
      <c r="B1081">
        <v>0</v>
      </c>
    </row>
    <row r="1082" spans="1:2" x14ac:dyDescent="0.25">
      <c r="A1082" t="s">
        <v>1299</v>
      </c>
      <c r="B1082">
        <v>0</v>
      </c>
    </row>
    <row r="1083" spans="1:2" x14ac:dyDescent="0.25">
      <c r="A1083" t="s">
        <v>1300</v>
      </c>
      <c r="B1083">
        <v>0</v>
      </c>
    </row>
    <row r="1084" spans="1:2" x14ac:dyDescent="0.25">
      <c r="A1084" t="s">
        <v>1301</v>
      </c>
      <c r="B1084">
        <v>0</v>
      </c>
    </row>
    <row r="1085" spans="1:2" x14ac:dyDescent="0.25">
      <c r="A1085" t="s">
        <v>1302</v>
      </c>
      <c r="B1085">
        <v>0</v>
      </c>
    </row>
    <row r="1086" spans="1:2" x14ac:dyDescent="0.25">
      <c r="A1086" t="s">
        <v>1303</v>
      </c>
      <c r="B1086">
        <v>0</v>
      </c>
    </row>
    <row r="1087" spans="1:2" x14ac:dyDescent="0.25">
      <c r="A1087" t="s">
        <v>1304</v>
      </c>
      <c r="B1087">
        <v>0</v>
      </c>
    </row>
    <row r="1088" spans="1:2" x14ac:dyDescent="0.25">
      <c r="A1088" t="s">
        <v>1305</v>
      </c>
      <c r="B1088">
        <v>0</v>
      </c>
    </row>
    <row r="1089" spans="1:2" x14ac:dyDescent="0.25">
      <c r="A1089" t="s">
        <v>1306</v>
      </c>
      <c r="B1089">
        <v>0</v>
      </c>
    </row>
    <row r="1090" spans="1:2" x14ac:dyDescent="0.25">
      <c r="A1090" t="s">
        <v>1307</v>
      </c>
      <c r="B1090">
        <v>0</v>
      </c>
    </row>
    <row r="1091" spans="1:2" x14ac:dyDescent="0.25">
      <c r="A1091" t="s">
        <v>1308</v>
      </c>
      <c r="B1091">
        <v>0</v>
      </c>
    </row>
    <row r="1092" spans="1:2" x14ac:dyDescent="0.25">
      <c r="A1092" t="s">
        <v>1309</v>
      </c>
      <c r="B1092">
        <v>0</v>
      </c>
    </row>
    <row r="1093" spans="1:2" x14ac:dyDescent="0.25">
      <c r="A1093" t="s">
        <v>522</v>
      </c>
      <c r="B1093">
        <v>0</v>
      </c>
    </row>
    <row r="1094" spans="1:2" x14ac:dyDescent="0.25">
      <c r="A1094" t="s">
        <v>523</v>
      </c>
      <c r="B1094">
        <v>0</v>
      </c>
    </row>
    <row r="1095" spans="1:2" x14ac:dyDescent="0.25">
      <c r="A1095" t="s">
        <v>1310</v>
      </c>
      <c r="B1095">
        <v>0</v>
      </c>
    </row>
    <row r="1096" spans="1:2" x14ac:dyDescent="0.25">
      <c r="A1096" t="s">
        <v>1311</v>
      </c>
      <c r="B1096">
        <v>0</v>
      </c>
    </row>
    <row r="1097" spans="1:2" x14ac:dyDescent="0.25">
      <c r="A1097" t="s">
        <v>1312</v>
      </c>
      <c r="B1097">
        <v>0</v>
      </c>
    </row>
    <row r="1098" spans="1:2" x14ac:dyDescent="0.25">
      <c r="A1098" t="s">
        <v>1313</v>
      </c>
      <c r="B1098">
        <v>0</v>
      </c>
    </row>
    <row r="1099" spans="1:2" x14ac:dyDescent="0.25">
      <c r="A1099" t="s">
        <v>1314</v>
      </c>
      <c r="B1099">
        <v>0</v>
      </c>
    </row>
    <row r="1100" spans="1:2" x14ac:dyDescent="0.25">
      <c r="A1100" t="s">
        <v>1315</v>
      </c>
      <c r="B1100">
        <v>0</v>
      </c>
    </row>
    <row r="1101" spans="1:2" x14ac:dyDescent="0.25">
      <c r="A1101" t="s">
        <v>1316</v>
      </c>
      <c r="B1101">
        <v>0</v>
      </c>
    </row>
    <row r="1102" spans="1:2" x14ac:dyDescent="0.25">
      <c r="A1102" t="s">
        <v>1317</v>
      </c>
      <c r="B1102">
        <v>0</v>
      </c>
    </row>
    <row r="1103" spans="1:2" x14ac:dyDescent="0.25">
      <c r="A1103" t="s">
        <v>1318</v>
      </c>
      <c r="B1103">
        <v>0</v>
      </c>
    </row>
    <row r="1104" spans="1:2" x14ac:dyDescent="0.25">
      <c r="A1104" t="s">
        <v>1319</v>
      </c>
      <c r="B1104">
        <v>0</v>
      </c>
    </row>
    <row r="1105" spans="1:2" x14ac:dyDescent="0.25">
      <c r="A1105" t="s">
        <v>1320</v>
      </c>
      <c r="B1105">
        <v>0</v>
      </c>
    </row>
    <row r="1106" spans="1:2" x14ac:dyDescent="0.25">
      <c r="A1106" t="s">
        <v>1321</v>
      </c>
      <c r="B1106">
        <v>0</v>
      </c>
    </row>
    <row r="1107" spans="1:2" x14ac:dyDescent="0.25">
      <c r="A1107" t="s">
        <v>1322</v>
      </c>
      <c r="B1107">
        <v>0</v>
      </c>
    </row>
    <row r="1108" spans="1:2" x14ac:dyDescent="0.25">
      <c r="A1108" t="s">
        <v>1323</v>
      </c>
      <c r="B1108">
        <v>0</v>
      </c>
    </row>
    <row r="1109" spans="1:2" x14ac:dyDescent="0.25">
      <c r="A1109" t="s">
        <v>1324</v>
      </c>
      <c r="B1109">
        <v>0</v>
      </c>
    </row>
    <row r="1110" spans="1:2" x14ac:dyDescent="0.25">
      <c r="A1110" t="s">
        <v>1325</v>
      </c>
      <c r="B1110">
        <v>0</v>
      </c>
    </row>
    <row r="1111" spans="1:2" x14ac:dyDescent="0.25">
      <c r="A1111" t="s">
        <v>524</v>
      </c>
      <c r="B1111">
        <v>0</v>
      </c>
    </row>
    <row r="1112" spans="1:2" x14ac:dyDescent="0.25">
      <c r="A1112" t="s">
        <v>525</v>
      </c>
      <c r="B1112">
        <v>0</v>
      </c>
    </row>
    <row r="1113" spans="1:2" x14ac:dyDescent="0.25">
      <c r="A1113" t="s">
        <v>1326</v>
      </c>
      <c r="B1113">
        <v>0</v>
      </c>
    </row>
    <row r="1114" spans="1:2" x14ac:dyDescent="0.25">
      <c r="A1114" t="s">
        <v>1327</v>
      </c>
      <c r="B1114">
        <v>0</v>
      </c>
    </row>
    <row r="1115" spans="1:2" x14ac:dyDescent="0.25">
      <c r="A1115" t="s">
        <v>1328</v>
      </c>
      <c r="B1115">
        <v>0</v>
      </c>
    </row>
    <row r="1116" spans="1:2" x14ac:dyDescent="0.25">
      <c r="A1116" t="s">
        <v>1329</v>
      </c>
      <c r="B1116">
        <v>0</v>
      </c>
    </row>
    <row r="1117" spans="1:2" x14ac:dyDescent="0.25">
      <c r="A1117" t="s">
        <v>1330</v>
      </c>
      <c r="B1117">
        <v>0</v>
      </c>
    </row>
    <row r="1118" spans="1:2" x14ac:dyDescent="0.25">
      <c r="A1118" t="s">
        <v>1331</v>
      </c>
      <c r="B1118">
        <v>0</v>
      </c>
    </row>
    <row r="1119" spans="1:2" x14ac:dyDescent="0.25">
      <c r="A1119" t="s">
        <v>1332</v>
      </c>
      <c r="B1119">
        <v>0</v>
      </c>
    </row>
    <row r="1120" spans="1:2" x14ac:dyDescent="0.25">
      <c r="A1120" t="s">
        <v>1333</v>
      </c>
      <c r="B1120">
        <v>0</v>
      </c>
    </row>
    <row r="1121" spans="1:2" x14ac:dyDescent="0.25">
      <c r="A1121" t="s">
        <v>1334</v>
      </c>
      <c r="B1121">
        <v>0</v>
      </c>
    </row>
    <row r="1122" spans="1:2" x14ac:dyDescent="0.25">
      <c r="A1122" t="s">
        <v>1335</v>
      </c>
      <c r="B1122">
        <v>0</v>
      </c>
    </row>
    <row r="1123" spans="1:2" x14ac:dyDescent="0.25">
      <c r="A1123" t="s">
        <v>1336</v>
      </c>
      <c r="B1123">
        <v>0</v>
      </c>
    </row>
    <row r="1124" spans="1:2" x14ac:dyDescent="0.25">
      <c r="A1124" t="s">
        <v>1337</v>
      </c>
      <c r="B1124">
        <v>0</v>
      </c>
    </row>
    <row r="1125" spans="1:2" x14ac:dyDescent="0.25">
      <c r="A1125" t="s">
        <v>1338</v>
      </c>
      <c r="B1125">
        <v>0</v>
      </c>
    </row>
    <row r="1126" spans="1:2" x14ac:dyDescent="0.25">
      <c r="A1126" t="s">
        <v>1339</v>
      </c>
      <c r="B1126">
        <v>0</v>
      </c>
    </row>
    <row r="1127" spans="1:2" x14ac:dyDescent="0.25">
      <c r="A1127" t="s">
        <v>1340</v>
      </c>
      <c r="B1127">
        <v>0</v>
      </c>
    </row>
    <row r="1128" spans="1:2" x14ac:dyDescent="0.25">
      <c r="A1128" t="s">
        <v>1341</v>
      </c>
      <c r="B1128">
        <v>0</v>
      </c>
    </row>
    <row r="1129" spans="1:2" x14ac:dyDescent="0.25">
      <c r="A1129" t="s">
        <v>526</v>
      </c>
      <c r="B1129">
        <v>0</v>
      </c>
    </row>
    <row r="1130" spans="1:2" x14ac:dyDescent="0.25">
      <c r="A1130" t="s">
        <v>527</v>
      </c>
      <c r="B1130">
        <v>0</v>
      </c>
    </row>
    <row r="1131" spans="1:2" x14ac:dyDescent="0.25">
      <c r="A1131" t="s">
        <v>1342</v>
      </c>
      <c r="B1131">
        <v>0</v>
      </c>
    </row>
    <row r="1132" spans="1:2" x14ac:dyDescent="0.25">
      <c r="A1132" t="s">
        <v>1343</v>
      </c>
      <c r="B1132">
        <v>0</v>
      </c>
    </row>
    <row r="1133" spans="1:2" x14ac:dyDescent="0.25">
      <c r="A1133" t="s">
        <v>1344</v>
      </c>
      <c r="B1133">
        <v>0</v>
      </c>
    </row>
    <row r="1134" spans="1:2" x14ac:dyDescent="0.25">
      <c r="A1134" t="s">
        <v>1345</v>
      </c>
      <c r="B1134">
        <v>0</v>
      </c>
    </row>
    <row r="1135" spans="1:2" x14ac:dyDescent="0.25">
      <c r="A1135" t="s">
        <v>1346</v>
      </c>
      <c r="B1135">
        <v>0</v>
      </c>
    </row>
    <row r="1136" spans="1:2" x14ac:dyDescent="0.25">
      <c r="A1136" t="s">
        <v>1347</v>
      </c>
      <c r="B1136">
        <v>0</v>
      </c>
    </row>
    <row r="1137" spans="1:2" x14ac:dyDescent="0.25">
      <c r="A1137" t="s">
        <v>1348</v>
      </c>
      <c r="B1137">
        <v>0</v>
      </c>
    </row>
    <row r="1138" spans="1:2" x14ac:dyDescent="0.25">
      <c r="A1138" t="s">
        <v>1349</v>
      </c>
      <c r="B1138">
        <v>0</v>
      </c>
    </row>
    <row r="1139" spans="1:2" x14ac:dyDescent="0.25">
      <c r="A1139" t="s">
        <v>1350</v>
      </c>
      <c r="B1139">
        <v>0</v>
      </c>
    </row>
    <row r="1140" spans="1:2" x14ac:dyDescent="0.25">
      <c r="A1140" t="s">
        <v>1351</v>
      </c>
      <c r="B1140">
        <v>0</v>
      </c>
    </row>
    <row r="1141" spans="1:2" x14ac:dyDescent="0.25">
      <c r="A1141" t="s">
        <v>1352</v>
      </c>
      <c r="B1141">
        <v>0</v>
      </c>
    </row>
    <row r="1142" spans="1:2" x14ac:dyDescent="0.25">
      <c r="A1142" t="s">
        <v>1353</v>
      </c>
      <c r="B1142">
        <v>0</v>
      </c>
    </row>
    <row r="1143" spans="1:2" x14ac:dyDescent="0.25">
      <c r="A1143" t="s">
        <v>1354</v>
      </c>
      <c r="B1143">
        <v>0</v>
      </c>
    </row>
    <row r="1144" spans="1:2" x14ac:dyDescent="0.25">
      <c r="A1144" t="s">
        <v>1355</v>
      </c>
      <c r="B1144">
        <v>0</v>
      </c>
    </row>
    <row r="1145" spans="1:2" x14ac:dyDescent="0.25">
      <c r="A1145" t="s">
        <v>1356</v>
      </c>
      <c r="B1145">
        <v>0</v>
      </c>
    </row>
    <row r="1146" spans="1:2" x14ac:dyDescent="0.25">
      <c r="A1146" t="s">
        <v>1357</v>
      </c>
      <c r="B1146">
        <v>0</v>
      </c>
    </row>
    <row r="1147" spans="1:2" x14ac:dyDescent="0.25">
      <c r="A1147" t="s">
        <v>528</v>
      </c>
      <c r="B1147">
        <v>0</v>
      </c>
    </row>
    <row r="1148" spans="1:2" x14ac:dyDescent="0.25">
      <c r="A1148" t="s">
        <v>529</v>
      </c>
      <c r="B1148">
        <v>0</v>
      </c>
    </row>
    <row r="1149" spans="1:2" x14ac:dyDescent="0.25">
      <c r="A1149" t="s">
        <v>1358</v>
      </c>
      <c r="B1149">
        <v>0</v>
      </c>
    </row>
    <row r="1150" spans="1:2" x14ac:dyDescent="0.25">
      <c r="A1150" t="s">
        <v>1359</v>
      </c>
      <c r="B1150">
        <v>0</v>
      </c>
    </row>
    <row r="1151" spans="1:2" x14ac:dyDescent="0.25">
      <c r="A1151" t="s">
        <v>1360</v>
      </c>
      <c r="B1151">
        <v>0</v>
      </c>
    </row>
    <row r="1152" spans="1:2" x14ac:dyDescent="0.25">
      <c r="A1152" t="s">
        <v>1361</v>
      </c>
      <c r="B1152">
        <v>0</v>
      </c>
    </row>
    <row r="1153" spans="1:2" x14ac:dyDescent="0.25">
      <c r="A1153" t="s">
        <v>1362</v>
      </c>
      <c r="B1153">
        <v>0</v>
      </c>
    </row>
    <row r="1154" spans="1:2" x14ac:dyDescent="0.25">
      <c r="A1154" t="s">
        <v>1363</v>
      </c>
      <c r="B1154">
        <v>0</v>
      </c>
    </row>
    <row r="1155" spans="1:2" x14ac:dyDescent="0.25">
      <c r="A1155" t="s">
        <v>1364</v>
      </c>
      <c r="B1155">
        <v>0</v>
      </c>
    </row>
    <row r="1156" spans="1:2" x14ac:dyDescent="0.25">
      <c r="A1156" t="s">
        <v>1365</v>
      </c>
      <c r="B1156">
        <v>0</v>
      </c>
    </row>
    <row r="1157" spans="1:2" x14ac:dyDescent="0.25">
      <c r="A1157" t="s">
        <v>1366</v>
      </c>
      <c r="B1157">
        <v>0</v>
      </c>
    </row>
    <row r="1158" spans="1:2" x14ac:dyDescent="0.25">
      <c r="A1158" t="s">
        <v>1367</v>
      </c>
      <c r="B1158">
        <v>0</v>
      </c>
    </row>
    <row r="1159" spans="1:2" x14ac:dyDescent="0.25">
      <c r="A1159" t="s">
        <v>1368</v>
      </c>
      <c r="B1159">
        <v>0</v>
      </c>
    </row>
    <row r="1160" spans="1:2" x14ac:dyDescent="0.25">
      <c r="A1160" t="s">
        <v>1369</v>
      </c>
      <c r="B1160">
        <v>0</v>
      </c>
    </row>
    <row r="1161" spans="1:2" x14ac:dyDescent="0.25">
      <c r="A1161" t="s">
        <v>1370</v>
      </c>
      <c r="B1161">
        <v>0</v>
      </c>
    </row>
    <row r="1162" spans="1:2" x14ac:dyDescent="0.25">
      <c r="A1162" t="s">
        <v>1371</v>
      </c>
      <c r="B1162">
        <v>0</v>
      </c>
    </row>
    <row r="1163" spans="1:2" x14ac:dyDescent="0.25">
      <c r="A1163" t="s">
        <v>1372</v>
      </c>
      <c r="B1163">
        <v>0</v>
      </c>
    </row>
    <row r="1164" spans="1:2" x14ac:dyDescent="0.25">
      <c r="A1164" t="s">
        <v>1373</v>
      </c>
      <c r="B1164">
        <v>0</v>
      </c>
    </row>
    <row r="1165" spans="1:2" x14ac:dyDescent="0.25">
      <c r="A1165" t="s">
        <v>530</v>
      </c>
      <c r="B1165">
        <v>0</v>
      </c>
    </row>
    <row r="1166" spans="1:2" x14ac:dyDescent="0.25">
      <c r="A1166" t="s">
        <v>531</v>
      </c>
      <c r="B1166">
        <v>0</v>
      </c>
    </row>
    <row r="1167" spans="1:2" x14ac:dyDescent="0.25">
      <c r="A1167" t="s">
        <v>1374</v>
      </c>
      <c r="B1167">
        <v>0</v>
      </c>
    </row>
    <row r="1168" spans="1:2" x14ac:dyDescent="0.25">
      <c r="A1168" t="s">
        <v>1375</v>
      </c>
      <c r="B1168">
        <v>0</v>
      </c>
    </row>
    <row r="1169" spans="1:2" x14ac:dyDescent="0.25">
      <c r="A1169" t="s">
        <v>1376</v>
      </c>
      <c r="B1169">
        <v>0</v>
      </c>
    </row>
    <row r="1170" spans="1:2" x14ac:dyDescent="0.25">
      <c r="A1170" t="s">
        <v>1377</v>
      </c>
      <c r="B1170">
        <v>0</v>
      </c>
    </row>
    <row r="1171" spans="1:2" x14ac:dyDescent="0.25">
      <c r="A1171" t="s">
        <v>1378</v>
      </c>
      <c r="B1171">
        <v>0</v>
      </c>
    </row>
    <row r="1172" spans="1:2" x14ac:dyDescent="0.25">
      <c r="A1172" t="s">
        <v>1379</v>
      </c>
      <c r="B1172">
        <v>0</v>
      </c>
    </row>
    <row r="1173" spans="1:2" x14ac:dyDescent="0.25">
      <c r="A1173" t="s">
        <v>1380</v>
      </c>
      <c r="B1173">
        <v>0</v>
      </c>
    </row>
    <row r="1174" spans="1:2" x14ac:dyDescent="0.25">
      <c r="A1174" t="s">
        <v>1381</v>
      </c>
      <c r="B1174">
        <v>0</v>
      </c>
    </row>
    <row r="1175" spans="1:2" x14ac:dyDescent="0.25">
      <c r="A1175" t="s">
        <v>1382</v>
      </c>
      <c r="B1175">
        <v>0</v>
      </c>
    </row>
    <row r="1176" spans="1:2" x14ac:dyDescent="0.25">
      <c r="A1176" t="s">
        <v>1383</v>
      </c>
      <c r="B1176">
        <v>0</v>
      </c>
    </row>
    <row r="1177" spans="1:2" x14ac:dyDescent="0.25">
      <c r="A1177" t="s">
        <v>1384</v>
      </c>
      <c r="B1177">
        <v>0</v>
      </c>
    </row>
    <row r="1178" spans="1:2" x14ac:dyDescent="0.25">
      <c r="A1178" t="s">
        <v>1385</v>
      </c>
      <c r="B1178">
        <v>0</v>
      </c>
    </row>
    <row r="1179" spans="1:2" x14ac:dyDescent="0.25">
      <c r="A1179" t="s">
        <v>1386</v>
      </c>
      <c r="B1179">
        <v>0</v>
      </c>
    </row>
    <row r="1180" spans="1:2" x14ac:dyDescent="0.25">
      <c r="A1180" t="s">
        <v>1387</v>
      </c>
      <c r="B1180">
        <v>0</v>
      </c>
    </row>
    <row r="1181" spans="1:2" x14ac:dyDescent="0.25">
      <c r="A1181" t="s">
        <v>1388</v>
      </c>
      <c r="B1181">
        <v>0</v>
      </c>
    </row>
    <row r="1182" spans="1:2" x14ac:dyDescent="0.25">
      <c r="A1182" t="s">
        <v>1389</v>
      </c>
      <c r="B1182">
        <v>0</v>
      </c>
    </row>
    <row r="1183" spans="1:2" x14ac:dyDescent="0.25">
      <c r="A1183" t="s">
        <v>532</v>
      </c>
      <c r="B1183">
        <v>0</v>
      </c>
    </row>
    <row r="1184" spans="1:2" x14ac:dyDescent="0.25">
      <c r="A1184" t="s">
        <v>533</v>
      </c>
      <c r="B1184">
        <v>0</v>
      </c>
    </row>
    <row r="1185" spans="1:2" x14ac:dyDescent="0.25">
      <c r="A1185" t="s">
        <v>1390</v>
      </c>
      <c r="B1185">
        <v>0</v>
      </c>
    </row>
    <row r="1186" spans="1:2" x14ac:dyDescent="0.25">
      <c r="A1186" t="s">
        <v>1391</v>
      </c>
      <c r="B1186">
        <v>0</v>
      </c>
    </row>
    <row r="1187" spans="1:2" x14ac:dyDescent="0.25">
      <c r="A1187" t="s">
        <v>1392</v>
      </c>
      <c r="B1187">
        <v>0</v>
      </c>
    </row>
    <row r="1188" spans="1:2" x14ac:dyDescent="0.25">
      <c r="A1188" t="s">
        <v>1393</v>
      </c>
      <c r="B1188">
        <v>0</v>
      </c>
    </row>
    <row r="1189" spans="1:2" x14ac:dyDescent="0.25">
      <c r="A1189" t="s">
        <v>1394</v>
      </c>
      <c r="B1189">
        <v>0</v>
      </c>
    </row>
    <row r="1190" spans="1:2" x14ac:dyDescent="0.25">
      <c r="A1190" t="s">
        <v>1395</v>
      </c>
      <c r="B1190">
        <v>0</v>
      </c>
    </row>
    <row r="1191" spans="1:2" x14ac:dyDescent="0.25">
      <c r="A1191" t="s">
        <v>1396</v>
      </c>
      <c r="B1191">
        <v>0</v>
      </c>
    </row>
    <row r="1192" spans="1:2" x14ac:dyDescent="0.25">
      <c r="A1192" t="s">
        <v>1397</v>
      </c>
      <c r="B1192">
        <v>0</v>
      </c>
    </row>
    <row r="1193" spans="1:2" x14ac:dyDescent="0.25">
      <c r="A1193" t="s">
        <v>1398</v>
      </c>
      <c r="B1193">
        <v>0</v>
      </c>
    </row>
    <row r="1194" spans="1:2" x14ac:dyDescent="0.25">
      <c r="A1194" t="s">
        <v>1399</v>
      </c>
      <c r="B1194">
        <v>0</v>
      </c>
    </row>
    <row r="1195" spans="1:2" x14ac:dyDescent="0.25">
      <c r="A1195" t="s">
        <v>1400</v>
      </c>
      <c r="B1195">
        <v>0</v>
      </c>
    </row>
    <row r="1196" spans="1:2" x14ac:dyDescent="0.25">
      <c r="A1196" t="s">
        <v>1401</v>
      </c>
      <c r="B1196">
        <v>0</v>
      </c>
    </row>
    <row r="1197" spans="1:2" x14ac:dyDescent="0.25">
      <c r="A1197" t="s">
        <v>1402</v>
      </c>
      <c r="B1197">
        <v>0</v>
      </c>
    </row>
    <row r="1198" spans="1:2" x14ac:dyDescent="0.25">
      <c r="A1198" t="s">
        <v>1403</v>
      </c>
      <c r="B1198">
        <v>0</v>
      </c>
    </row>
    <row r="1199" spans="1:2" x14ac:dyDescent="0.25">
      <c r="A1199" t="s">
        <v>1404</v>
      </c>
      <c r="B1199">
        <v>0</v>
      </c>
    </row>
    <row r="1200" spans="1:2" x14ac:dyDescent="0.25">
      <c r="A1200" t="s">
        <v>1405</v>
      </c>
      <c r="B1200">
        <v>0</v>
      </c>
    </row>
    <row r="1201" spans="1:2" x14ac:dyDescent="0.25">
      <c r="A1201" t="s">
        <v>534</v>
      </c>
      <c r="B1201">
        <v>0</v>
      </c>
    </row>
    <row r="1202" spans="1:2" x14ac:dyDescent="0.25">
      <c r="A1202" t="s">
        <v>535</v>
      </c>
      <c r="B1202">
        <v>0</v>
      </c>
    </row>
    <row r="1203" spans="1:2" x14ac:dyDescent="0.25">
      <c r="A1203" t="s">
        <v>1406</v>
      </c>
      <c r="B1203">
        <v>0</v>
      </c>
    </row>
    <row r="1204" spans="1:2" x14ac:dyDescent="0.25">
      <c r="A1204" t="s">
        <v>1407</v>
      </c>
      <c r="B1204">
        <v>0</v>
      </c>
    </row>
    <row r="1205" spans="1:2" x14ac:dyDescent="0.25">
      <c r="A1205" t="s">
        <v>1408</v>
      </c>
      <c r="B1205">
        <v>0</v>
      </c>
    </row>
    <row r="1206" spans="1:2" x14ac:dyDescent="0.25">
      <c r="A1206" t="s">
        <v>1409</v>
      </c>
      <c r="B1206">
        <v>0</v>
      </c>
    </row>
    <row r="1207" spans="1:2" x14ac:dyDescent="0.25">
      <c r="A1207" t="s">
        <v>1410</v>
      </c>
      <c r="B1207">
        <v>0</v>
      </c>
    </row>
    <row r="1208" spans="1:2" x14ac:dyDescent="0.25">
      <c r="A1208" t="s">
        <v>1411</v>
      </c>
      <c r="B1208">
        <v>0</v>
      </c>
    </row>
    <row r="1209" spans="1:2" x14ac:dyDescent="0.25">
      <c r="A1209" t="s">
        <v>1412</v>
      </c>
      <c r="B1209">
        <v>0</v>
      </c>
    </row>
    <row r="1210" spans="1:2" x14ac:dyDescent="0.25">
      <c r="A1210" t="s">
        <v>1413</v>
      </c>
      <c r="B1210">
        <v>0</v>
      </c>
    </row>
    <row r="1211" spans="1:2" x14ac:dyDescent="0.25">
      <c r="A1211" t="s">
        <v>1414</v>
      </c>
      <c r="B1211">
        <v>0</v>
      </c>
    </row>
    <row r="1212" spans="1:2" x14ac:dyDescent="0.25">
      <c r="A1212" t="s">
        <v>1415</v>
      </c>
      <c r="B1212">
        <v>0</v>
      </c>
    </row>
    <row r="1213" spans="1:2" x14ac:dyDescent="0.25">
      <c r="A1213" t="s">
        <v>1416</v>
      </c>
      <c r="B1213">
        <v>0</v>
      </c>
    </row>
    <row r="1214" spans="1:2" x14ac:dyDescent="0.25">
      <c r="A1214" t="s">
        <v>1417</v>
      </c>
      <c r="B1214">
        <v>0</v>
      </c>
    </row>
    <row r="1215" spans="1:2" x14ac:dyDescent="0.25">
      <c r="A1215" t="s">
        <v>1418</v>
      </c>
      <c r="B1215">
        <v>0</v>
      </c>
    </row>
    <row r="1216" spans="1:2" x14ac:dyDescent="0.25">
      <c r="A1216" t="s">
        <v>1419</v>
      </c>
      <c r="B1216">
        <v>0</v>
      </c>
    </row>
    <row r="1217" spans="1:2" x14ac:dyDescent="0.25">
      <c r="A1217" t="s">
        <v>1420</v>
      </c>
      <c r="B1217">
        <v>0</v>
      </c>
    </row>
    <row r="1218" spans="1:2" x14ac:dyDescent="0.25">
      <c r="A1218" t="s">
        <v>1421</v>
      </c>
      <c r="B1218">
        <v>0</v>
      </c>
    </row>
    <row r="1219" spans="1:2" x14ac:dyDescent="0.25">
      <c r="A1219" t="s">
        <v>536</v>
      </c>
      <c r="B1219">
        <v>0</v>
      </c>
    </row>
    <row r="1220" spans="1:2" x14ac:dyDescent="0.25">
      <c r="A1220" t="s">
        <v>537</v>
      </c>
      <c r="B1220">
        <v>0</v>
      </c>
    </row>
    <row r="1221" spans="1:2" x14ac:dyDescent="0.25">
      <c r="A1221" t="s">
        <v>1422</v>
      </c>
      <c r="B1221">
        <v>0</v>
      </c>
    </row>
    <row r="1222" spans="1:2" x14ac:dyDescent="0.25">
      <c r="A1222" t="s">
        <v>1423</v>
      </c>
      <c r="B1222">
        <v>0</v>
      </c>
    </row>
    <row r="1223" spans="1:2" x14ac:dyDescent="0.25">
      <c r="A1223" t="s">
        <v>1424</v>
      </c>
      <c r="B1223">
        <v>0</v>
      </c>
    </row>
    <row r="1224" spans="1:2" x14ac:dyDescent="0.25">
      <c r="A1224" t="s">
        <v>1425</v>
      </c>
      <c r="B1224">
        <v>0</v>
      </c>
    </row>
    <row r="1225" spans="1:2" x14ac:dyDescent="0.25">
      <c r="A1225" t="s">
        <v>1426</v>
      </c>
      <c r="B1225">
        <v>0</v>
      </c>
    </row>
    <row r="1226" spans="1:2" x14ac:dyDescent="0.25">
      <c r="A1226" t="s">
        <v>1427</v>
      </c>
      <c r="B1226">
        <v>0</v>
      </c>
    </row>
    <row r="1227" spans="1:2" x14ac:dyDescent="0.25">
      <c r="A1227" t="s">
        <v>1428</v>
      </c>
      <c r="B1227">
        <v>0</v>
      </c>
    </row>
    <row r="1228" spans="1:2" x14ac:dyDescent="0.25">
      <c r="A1228" t="s">
        <v>1429</v>
      </c>
      <c r="B1228">
        <v>0</v>
      </c>
    </row>
    <row r="1229" spans="1:2" x14ac:dyDescent="0.25">
      <c r="A1229" t="s">
        <v>1430</v>
      </c>
      <c r="B1229">
        <v>0</v>
      </c>
    </row>
    <row r="1230" spans="1:2" x14ac:dyDescent="0.25">
      <c r="A1230" t="s">
        <v>1431</v>
      </c>
      <c r="B1230">
        <v>0</v>
      </c>
    </row>
    <row r="1231" spans="1:2" x14ac:dyDescent="0.25">
      <c r="A1231" t="s">
        <v>1432</v>
      </c>
      <c r="B1231">
        <v>0</v>
      </c>
    </row>
    <row r="1232" spans="1:2" x14ac:dyDescent="0.25">
      <c r="A1232" t="s">
        <v>1433</v>
      </c>
      <c r="B1232">
        <v>0</v>
      </c>
    </row>
    <row r="1233" spans="1:2" x14ac:dyDescent="0.25">
      <c r="A1233" t="s">
        <v>1434</v>
      </c>
      <c r="B1233">
        <v>0</v>
      </c>
    </row>
    <row r="1234" spans="1:2" x14ac:dyDescent="0.25">
      <c r="A1234" t="s">
        <v>1435</v>
      </c>
      <c r="B1234">
        <v>0</v>
      </c>
    </row>
    <row r="1235" spans="1:2" x14ac:dyDescent="0.25">
      <c r="A1235" t="s">
        <v>1436</v>
      </c>
      <c r="B1235">
        <v>0</v>
      </c>
    </row>
    <row r="1236" spans="1:2" x14ac:dyDescent="0.25">
      <c r="A1236" t="s">
        <v>1437</v>
      </c>
      <c r="B1236">
        <v>0</v>
      </c>
    </row>
    <row r="1237" spans="1:2" x14ac:dyDescent="0.25">
      <c r="A1237" t="s">
        <v>538</v>
      </c>
      <c r="B1237">
        <v>0</v>
      </c>
    </row>
    <row r="1238" spans="1:2" x14ac:dyDescent="0.25">
      <c r="A1238" t="s">
        <v>539</v>
      </c>
      <c r="B1238">
        <v>0</v>
      </c>
    </row>
    <row r="1239" spans="1:2" x14ac:dyDescent="0.25">
      <c r="A1239" t="s">
        <v>1438</v>
      </c>
      <c r="B1239">
        <v>0</v>
      </c>
    </row>
    <row r="1240" spans="1:2" x14ac:dyDescent="0.25">
      <c r="A1240" t="s">
        <v>1439</v>
      </c>
      <c r="B1240">
        <v>0</v>
      </c>
    </row>
    <row r="1241" spans="1:2" x14ac:dyDescent="0.25">
      <c r="A1241" t="s">
        <v>1440</v>
      </c>
      <c r="B1241">
        <v>0</v>
      </c>
    </row>
    <row r="1242" spans="1:2" x14ac:dyDescent="0.25">
      <c r="A1242" t="s">
        <v>1441</v>
      </c>
      <c r="B1242">
        <v>0</v>
      </c>
    </row>
    <row r="1243" spans="1:2" x14ac:dyDescent="0.25">
      <c r="A1243" t="s">
        <v>1442</v>
      </c>
      <c r="B1243">
        <v>0</v>
      </c>
    </row>
    <row r="1244" spans="1:2" x14ac:dyDescent="0.25">
      <c r="A1244" t="s">
        <v>1443</v>
      </c>
      <c r="B1244">
        <v>0</v>
      </c>
    </row>
    <row r="1245" spans="1:2" x14ac:dyDescent="0.25">
      <c r="A1245" t="s">
        <v>1444</v>
      </c>
      <c r="B1245">
        <v>0</v>
      </c>
    </row>
    <row r="1246" spans="1:2" x14ac:dyDescent="0.25">
      <c r="A1246" t="s">
        <v>1445</v>
      </c>
      <c r="B1246">
        <v>0</v>
      </c>
    </row>
    <row r="1247" spans="1:2" x14ac:dyDescent="0.25">
      <c r="A1247" t="s">
        <v>1446</v>
      </c>
      <c r="B1247">
        <v>0</v>
      </c>
    </row>
    <row r="1248" spans="1:2" x14ac:dyDescent="0.25">
      <c r="A1248" t="s">
        <v>1447</v>
      </c>
      <c r="B1248">
        <v>0</v>
      </c>
    </row>
    <row r="1249" spans="1:2" x14ac:dyDescent="0.25">
      <c r="A1249" t="s">
        <v>1448</v>
      </c>
      <c r="B1249">
        <v>0</v>
      </c>
    </row>
    <row r="1250" spans="1:2" x14ac:dyDescent="0.25">
      <c r="A1250" t="s">
        <v>1449</v>
      </c>
      <c r="B1250">
        <v>0</v>
      </c>
    </row>
    <row r="1251" spans="1:2" x14ac:dyDescent="0.25">
      <c r="A1251" t="s">
        <v>1450</v>
      </c>
      <c r="B1251">
        <v>0</v>
      </c>
    </row>
    <row r="1252" spans="1:2" x14ac:dyDescent="0.25">
      <c r="A1252" t="s">
        <v>1451</v>
      </c>
      <c r="B1252">
        <v>0</v>
      </c>
    </row>
    <row r="1253" spans="1:2" x14ac:dyDescent="0.25">
      <c r="A1253" t="s">
        <v>1452</v>
      </c>
      <c r="B1253">
        <v>0</v>
      </c>
    </row>
    <row r="1254" spans="1:2" x14ac:dyDescent="0.25">
      <c r="A1254" t="s">
        <v>1453</v>
      </c>
      <c r="B1254">
        <v>0</v>
      </c>
    </row>
    <row r="1255" spans="1:2" x14ac:dyDescent="0.25">
      <c r="A1255" t="s">
        <v>540</v>
      </c>
      <c r="B1255">
        <v>0</v>
      </c>
    </row>
    <row r="1256" spans="1:2" x14ac:dyDescent="0.25">
      <c r="A1256" t="s">
        <v>541</v>
      </c>
      <c r="B1256">
        <v>0</v>
      </c>
    </row>
    <row r="1257" spans="1:2" x14ac:dyDescent="0.25">
      <c r="A1257" t="s">
        <v>1454</v>
      </c>
      <c r="B1257">
        <v>0</v>
      </c>
    </row>
    <row r="1258" spans="1:2" x14ac:dyDescent="0.25">
      <c r="A1258" t="s">
        <v>1455</v>
      </c>
      <c r="B1258">
        <v>0</v>
      </c>
    </row>
    <row r="1259" spans="1:2" x14ac:dyDescent="0.25">
      <c r="A1259" t="s">
        <v>1456</v>
      </c>
      <c r="B1259">
        <v>0</v>
      </c>
    </row>
    <row r="1260" spans="1:2" x14ac:dyDescent="0.25">
      <c r="A1260" t="s">
        <v>1457</v>
      </c>
      <c r="B1260">
        <v>0</v>
      </c>
    </row>
    <row r="1261" spans="1:2" x14ac:dyDescent="0.25">
      <c r="A1261" t="s">
        <v>1458</v>
      </c>
      <c r="B1261">
        <v>0</v>
      </c>
    </row>
    <row r="1262" spans="1:2" x14ac:dyDescent="0.25">
      <c r="A1262" t="s">
        <v>1459</v>
      </c>
      <c r="B1262">
        <v>0</v>
      </c>
    </row>
    <row r="1263" spans="1:2" x14ac:dyDescent="0.25">
      <c r="A1263" t="s">
        <v>1460</v>
      </c>
      <c r="B1263">
        <v>0</v>
      </c>
    </row>
    <row r="1264" spans="1:2" x14ac:dyDescent="0.25">
      <c r="A1264" t="s">
        <v>1461</v>
      </c>
      <c r="B1264">
        <v>0</v>
      </c>
    </row>
    <row r="1265" spans="1:2" x14ac:dyDescent="0.25">
      <c r="A1265" t="s">
        <v>1462</v>
      </c>
      <c r="B1265">
        <v>0</v>
      </c>
    </row>
    <row r="1266" spans="1:2" x14ac:dyDescent="0.25">
      <c r="A1266" t="s">
        <v>1463</v>
      </c>
      <c r="B1266">
        <v>0</v>
      </c>
    </row>
    <row r="1267" spans="1:2" x14ac:dyDescent="0.25">
      <c r="A1267" t="s">
        <v>1464</v>
      </c>
      <c r="B1267">
        <v>0</v>
      </c>
    </row>
    <row r="1268" spans="1:2" x14ac:dyDescent="0.25">
      <c r="A1268" t="s">
        <v>1465</v>
      </c>
      <c r="B1268">
        <v>0</v>
      </c>
    </row>
    <row r="1269" spans="1:2" x14ac:dyDescent="0.25">
      <c r="A1269" t="s">
        <v>1466</v>
      </c>
      <c r="B1269">
        <v>0</v>
      </c>
    </row>
    <row r="1270" spans="1:2" x14ac:dyDescent="0.25">
      <c r="A1270" t="s">
        <v>1467</v>
      </c>
      <c r="B1270">
        <v>0</v>
      </c>
    </row>
    <row r="1271" spans="1:2" x14ac:dyDescent="0.25">
      <c r="A1271" t="s">
        <v>1468</v>
      </c>
      <c r="B1271">
        <v>0</v>
      </c>
    </row>
    <row r="1272" spans="1:2" x14ac:dyDescent="0.25">
      <c r="A1272" t="s">
        <v>1469</v>
      </c>
      <c r="B1272">
        <v>0</v>
      </c>
    </row>
    <row r="1273" spans="1:2" x14ac:dyDescent="0.25">
      <c r="A1273" t="s">
        <v>542</v>
      </c>
      <c r="B1273">
        <v>0</v>
      </c>
    </row>
    <row r="1274" spans="1:2" x14ac:dyDescent="0.25">
      <c r="A1274" t="s">
        <v>543</v>
      </c>
      <c r="B1274">
        <v>0</v>
      </c>
    </row>
    <row r="1275" spans="1:2" x14ac:dyDescent="0.25">
      <c r="A1275" t="s">
        <v>1470</v>
      </c>
      <c r="B1275">
        <v>0</v>
      </c>
    </row>
    <row r="1276" spans="1:2" x14ac:dyDescent="0.25">
      <c r="A1276" t="s">
        <v>1471</v>
      </c>
      <c r="B1276">
        <v>0</v>
      </c>
    </row>
    <row r="1277" spans="1:2" x14ac:dyDescent="0.25">
      <c r="A1277" t="s">
        <v>1472</v>
      </c>
      <c r="B1277">
        <v>0</v>
      </c>
    </row>
    <row r="1278" spans="1:2" x14ac:dyDescent="0.25">
      <c r="A1278" t="s">
        <v>1473</v>
      </c>
      <c r="B1278">
        <v>0</v>
      </c>
    </row>
    <row r="1279" spans="1:2" x14ac:dyDescent="0.25">
      <c r="A1279" t="s">
        <v>1474</v>
      </c>
      <c r="B1279">
        <v>269895</v>
      </c>
    </row>
    <row r="1280" spans="1:2" x14ac:dyDescent="0.25">
      <c r="A1280" t="s">
        <v>1475</v>
      </c>
      <c r="B1280">
        <v>183874</v>
      </c>
    </row>
    <row r="1281" spans="1:2" x14ac:dyDescent="0.25">
      <c r="A1281" t="s">
        <v>1476</v>
      </c>
      <c r="B1281">
        <v>108965</v>
      </c>
    </row>
    <row r="1282" spans="1:2" x14ac:dyDescent="0.25">
      <c r="A1282" t="s">
        <v>1477</v>
      </c>
      <c r="B1282">
        <v>130758</v>
      </c>
    </row>
    <row r="1283" spans="1:2" x14ac:dyDescent="0.25">
      <c r="A1283" t="s">
        <v>1478</v>
      </c>
      <c r="B1283">
        <v>0</v>
      </c>
    </row>
    <row r="1284" spans="1:2" x14ac:dyDescent="0.25">
      <c r="A1284" t="s">
        <v>1479</v>
      </c>
      <c r="B1284">
        <v>0</v>
      </c>
    </row>
    <row r="1285" spans="1:2" x14ac:dyDescent="0.25">
      <c r="A1285" t="s">
        <v>1480</v>
      </c>
      <c r="B1285">
        <v>0</v>
      </c>
    </row>
    <row r="1286" spans="1:2" x14ac:dyDescent="0.25">
      <c r="A1286" t="s">
        <v>1481</v>
      </c>
      <c r="B1286">
        <v>0</v>
      </c>
    </row>
    <row r="1287" spans="1:2" x14ac:dyDescent="0.25">
      <c r="A1287" t="s">
        <v>1482</v>
      </c>
      <c r="B1287">
        <v>0</v>
      </c>
    </row>
    <row r="1288" spans="1:2" x14ac:dyDescent="0.25">
      <c r="A1288" t="s">
        <v>1483</v>
      </c>
      <c r="B1288">
        <v>0</v>
      </c>
    </row>
    <row r="1289" spans="1:2" x14ac:dyDescent="0.25">
      <c r="A1289" t="s">
        <v>1484</v>
      </c>
      <c r="B1289">
        <v>0</v>
      </c>
    </row>
    <row r="1290" spans="1:2" x14ac:dyDescent="0.25">
      <c r="A1290" t="s">
        <v>1485</v>
      </c>
      <c r="B1290">
        <v>0</v>
      </c>
    </row>
    <row r="1291" spans="1:2" x14ac:dyDescent="0.25">
      <c r="A1291" t="s">
        <v>544</v>
      </c>
      <c r="B1291">
        <v>143866</v>
      </c>
    </row>
    <row r="1292" spans="1:2" x14ac:dyDescent="0.25">
      <c r="A1292" t="s">
        <v>545</v>
      </c>
      <c r="B1292">
        <v>182954.4</v>
      </c>
    </row>
    <row r="1293" spans="1:2" x14ac:dyDescent="0.25">
      <c r="A1293" t="s">
        <v>1486</v>
      </c>
      <c r="B1293">
        <v>125698</v>
      </c>
    </row>
    <row r="1294" spans="1:2" x14ac:dyDescent="0.25">
      <c r="A1294" t="s">
        <v>1487</v>
      </c>
      <c r="B1294">
        <v>150837.6</v>
      </c>
    </row>
    <row r="1295" spans="1:2" x14ac:dyDescent="0.25">
      <c r="A1295" t="s">
        <v>1488</v>
      </c>
      <c r="B1295">
        <v>0</v>
      </c>
    </row>
    <row r="1296" spans="1:2" x14ac:dyDescent="0.25">
      <c r="A1296" t="s">
        <v>1489</v>
      </c>
      <c r="B1296">
        <v>0</v>
      </c>
    </row>
    <row r="1297" spans="1:2" x14ac:dyDescent="0.25">
      <c r="A1297" t="s">
        <v>1490</v>
      </c>
      <c r="B1297">
        <v>0</v>
      </c>
    </row>
    <row r="1298" spans="1:2" x14ac:dyDescent="0.25">
      <c r="A1298" t="s">
        <v>1491</v>
      </c>
      <c r="B1298">
        <v>0</v>
      </c>
    </row>
    <row r="1299" spans="1:2" x14ac:dyDescent="0.25">
      <c r="A1299" t="s">
        <v>1492</v>
      </c>
      <c r="B1299">
        <v>0</v>
      </c>
    </row>
    <row r="1300" spans="1:2" x14ac:dyDescent="0.25">
      <c r="A1300" t="s">
        <v>1493</v>
      </c>
      <c r="B1300">
        <v>0</v>
      </c>
    </row>
    <row r="1301" spans="1:2" x14ac:dyDescent="0.25">
      <c r="A1301" t="s">
        <v>1494</v>
      </c>
      <c r="B1301">
        <v>0</v>
      </c>
    </row>
    <row r="1302" spans="1:2" x14ac:dyDescent="0.25">
      <c r="A1302" t="s">
        <v>1495</v>
      </c>
      <c r="B1302">
        <v>0</v>
      </c>
    </row>
    <row r="1303" spans="1:2" x14ac:dyDescent="0.25">
      <c r="A1303" t="s">
        <v>1496</v>
      </c>
      <c r="B1303">
        <v>0</v>
      </c>
    </row>
    <row r="1304" spans="1:2" x14ac:dyDescent="0.25">
      <c r="A1304" t="s">
        <v>1497</v>
      </c>
      <c r="B1304">
        <v>0</v>
      </c>
    </row>
    <row r="1305" spans="1:2" x14ac:dyDescent="0.25">
      <c r="A1305" t="s">
        <v>1498</v>
      </c>
      <c r="B1305">
        <v>0</v>
      </c>
    </row>
    <row r="1306" spans="1:2" x14ac:dyDescent="0.25">
      <c r="A1306" t="s">
        <v>1499</v>
      </c>
      <c r="B1306">
        <v>0</v>
      </c>
    </row>
    <row r="1307" spans="1:2" x14ac:dyDescent="0.25">
      <c r="A1307" t="s">
        <v>1500</v>
      </c>
      <c r="B1307">
        <v>0</v>
      </c>
    </row>
    <row r="1308" spans="1:2" x14ac:dyDescent="0.25">
      <c r="A1308" t="s">
        <v>1501</v>
      </c>
      <c r="B1308">
        <v>0</v>
      </c>
    </row>
    <row r="1309" spans="1:2" x14ac:dyDescent="0.25">
      <c r="A1309" t="s">
        <v>546</v>
      </c>
      <c r="B1309">
        <v>0</v>
      </c>
    </row>
    <row r="1310" spans="1:2" x14ac:dyDescent="0.25">
      <c r="A1310" t="s">
        <v>547</v>
      </c>
      <c r="B1310">
        <v>0</v>
      </c>
    </row>
    <row r="1311" spans="1:2" x14ac:dyDescent="0.25">
      <c r="A1311" t="s">
        <v>1502</v>
      </c>
      <c r="B1311">
        <v>0</v>
      </c>
    </row>
    <row r="1312" spans="1:2" x14ac:dyDescent="0.25">
      <c r="A1312" t="s">
        <v>1503</v>
      </c>
      <c r="B1312">
        <v>0</v>
      </c>
    </row>
    <row r="1313" spans="1:2" x14ac:dyDescent="0.25">
      <c r="A1313" t="s">
        <v>1504</v>
      </c>
      <c r="B1313">
        <v>0</v>
      </c>
    </row>
    <row r="1314" spans="1:2" x14ac:dyDescent="0.25">
      <c r="A1314" t="s">
        <v>1505</v>
      </c>
      <c r="B1314">
        <v>0</v>
      </c>
    </row>
    <row r="1315" spans="1:2" x14ac:dyDescent="0.25">
      <c r="A1315" t="s">
        <v>1506</v>
      </c>
      <c r="B1315">
        <v>0</v>
      </c>
    </row>
    <row r="1316" spans="1:2" x14ac:dyDescent="0.25">
      <c r="A1316" t="s">
        <v>1507</v>
      </c>
      <c r="B1316">
        <v>0</v>
      </c>
    </row>
    <row r="1317" spans="1:2" x14ac:dyDescent="0.25">
      <c r="A1317" t="s">
        <v>1508</v>
      </c>
      <c r="B1317">
        <v>0</v>
      </c>
    </row>
    <row r="1318" spans="1:2" x14ac:dyDescent="0.25">
      <c r="A1318" t="s">
        <v>1509</v>
      </c>
      <c r="B1318">
        <v>0</v>
      </c>
    </row>
    <row r="1319" spans="1:2" x14ac:dyDescent="0.25">
      <c r="A1319" t="s">
        <v>1510</v>
      </c>
      <c r="B1319">
        <v>0</v>
      </c>
    </row>
    <row r="1320" spans="1:2" x14ac:dyDescent="0.25">
      <c r="A1320" t="s">
        <v>1511</v>
      </c>
      <c r="B1320">
        <v>0</v>
      </c>
    </row>
    <row r="1321" spans="1:2" x14ac:dyDescent="0.25">
      <c r="A1321" t="s">
        <v>1512</v>
      </c>
      <c r="B1321">
        <v>259896</v>
      </c>
    </row>
    <row r="1322" spans="1:2" x14ac:dyDescent="0.25">
      <c r="A1322" t="s">
        <v>1513</v>
      </c>
      <c r="B1322">
        <v>311875.20000000001</v>
      </c>
    </row>
    <row r="1323" spans="1:2" x14ac:dyDescent="0.25">
      <c r="A1323" t="s">
        <v>1514</v>
      </c>
      <c r="B1323">
        <v>0</v>
      </c>
    </row>
    <row r="1324" spans="1:2" x14ac:dyDescent="0.25">
      <c r="A1324" t="s">
        <v>1515</v>
      </c>
      <c r="B1324">
        <v>0</v>
      </c>
    </row>
    <row r="1325" spans="1:2" x14ac:dyDescent="0.25">
      <c r="A1325" t="s">
        <v>1516</v>
      </c>
      <c r="B1325">
        <v>0</v>
      </c>
    </row>
    <row r="1326" spans="1:2" x14ac:dyDescent="0.25">
      <c r="A1326" t="s">
        <v>1517</v>
      </c>
      <c r="B1326">
        <v>0</v>
      </c>
    </row>
    <row r="1327" spans="1:2" x14ac:dyDescent="0.25">
      <c r="A1327" t="s">
        <v>548</v>
      </c>
      <c r="B1327">
        <v>0</v>
      </c>
    </row>
    <row r="1328" spans="1:2" x14ac:dyDescent="0.25">
      <c r="A1328" t="s">
        <v>549</v>
      </c>
      <c r="B1328">
        <v>0</v>
      </c>
    </row>
    <row r="1329" spans="1:2" x14ac:dyDescent="0.25">
      <c r="A1329" t="s">
        <v>1518</v>
      </c>
      <c r="B1329">
        <v>0</v>
      </c>
    </row>
    <row r="1330" spans="1:2" x14ac:dyDescent="0.25">
      <c r="A1330" t="s">
        <v>1519</v>
      </c>
      <c r="B1330">
        <v>0</v>
      </c>
    </row>
    <row r="1331" spans="1:2" x14ac:dyDescent="0.25">
      <c r="A1331" t="s">
        <v>1520</v>
      </c>
      <c r="B1331">
        <v>0</v>
      </c>
    </row>
    <row r="1332" spans="1:2" x14ac:dyDescent="0.25">
      <c r="A1332" t="s">
        <v>1521</v>
      </c>
      <c r="B1332">
        <v>0</v>
      </c>
    </row>
    <row r="1333" spans="1:2" x14ac:dyDescent="0.25">
      <c r="A1333" t="s">
        <v>1522</v>
      </c>
      <c r="B1333">
        <v>0</v>
      </c>
    </row>
    <row r="1334" spans="1:2" x14ac:dyDescent="0.25">
      <c r="A1334" t="s">
        <v>1523</v>
      </c>
      <c r="B1334">
        <v>0</v>
      </c>
    </row>
    <row r="1335" spans="1:2" x14ac:dyDescent="0.25">
      <c r="A1335" t="s">
        <v>1524</v>
      </c>
      <c r="B1335">
        <v>0</v>
      </c>
    </row>
    <row r="1336" spans="1:2" x14ac:dyDescent="0.25">
      <c r="A1336" t="s">
        <v>1525</v>
      </c>
      <c r="B1336">
        <v>0</v>
      </c>
    </row>
    <row r="1337" spans="1:2" x14ac:dyDescent="0.25">
      <c r="A1337" t="s">
        <v>1526</v>
      </c>
      <c r="B1337">
        <v>0</v>
      </c>
    </row>
    <row r="1338" spans="1:2" x14ac:dyDescent="0.25">
      <c r="A1338" t="s">
        <v>1527</v>
      </c>
      <c r="B1338">
        <v>0</v>
      </c>
    </row>
    <row r="1339" spans="1:2" x14ac:dyDescent="0.25">
      <c r="A1339" t="s">
        <v>1528</v>
      </c>
      <c r="B1339">
        <v>0</v>
      </c>
    </row>
    <row r="1340" spans="1:2" x14ac:dyDescent="0.25">
      <c r="A1340" t="s">
        <v>1529</v>
      </c>
      <c r="B1340">
        <v>0</v>
      </c>
    </row>
    <row r="1341" spans="1:2" x14ac:dyDescent="0.25">
      <c r="A1341" t="s">
        <v>1530</v>
      </c>
      <c r="B1341">
        <v>0</v>
      </c>
    </row>
    <row r="1342" spans="1:2" x14ac:dyDescent="0.25">
      <c r="A1342" t="s">
        <v>1531</v>
      </c>
      <c r="B1342">
        <v>0</v>
      </c>
    </row>
    <row r="1343" spans="1:2" x14ac:dyDescent="0.25">
      <c r="A1343" t="s">
        <v>1532</v>
      </c>
      <c r="B1343">
        <v>0</v>
      </c>
    </row>
    <row r="1344" spans="1:2" x14ac:dyDescent="0.25">
      <c r="A1344" t="s">
        <v>1533</v>
      </c>
      <c r="B1344">
        <v>0</v>
      </c>
    </row>
    <row r="1345" spans="1:2" x14ac:dyDescent="0.25">
      <c r="A1345" t="s">
        <v>550</v>
      </c>
      <c r="B1345">
        <v>0</v>
      </c>
    </row>
    <row r="1346" spans="1:2" x14ac:dyDescent="0.25">
      <c r="A1346" t="s">
        <v>551</v>
      </c>
      <c r="B1346">
        <v>0</v>
      </c>
    </row>
    <row r="1347" spans="1:2" x14ac:dyDescent="0.25">
      <c r="A1347" t="s">
        <v>1534</v>
      </c>
      <c r="B1347">
        <v>0</v>
      </c>
    </row>
    <row r="1348" spans="1:2" x14ac:dyDescent="0.25">
      <c r="A1348" t="s">
        <v>1535</v>
      </c>
      <c r="B1348">
        <v>0</v>
      </c>
    </row>
    <row r="1349" spans="1:2" x14ac:dyDescent="0.25">
      <c r="A1349" t="s">
        <v>1536</v>
      </c>
      <c r="B1349">
        <v>0</v>
      </c>
    </row>
    <row r="1350" spans="1:2" x14ac:dyDescent="0.25">
      <c r="A1350" t="s">
        <v>1537</v>
      </c>
      <c r="B1350">
        <v>0</v>
      </c>
    </row>
    <row r="1351" spans="1:2" x14ac:dyDescent="0.25">
      <c r="A1351" t="s">
        <v>1538</v>
      </c>
      <c r="B1351">
        <v>0</v>
      </c>
    </row>
    <row r="1352" spans="1:2" x14ac:dyDescent="0.25">
      <c r="A1352" t="s">
        <v>1539</v>
      </c>
      <c r="B1352">
        <v>0</v>
      </c>
    </row>
    <row r="1353" spans="1:2" x14ac:dyDescent="0.25">
      <c r="A1353" t="s">
        <v>1540</v>
      </c>
      <c r="B1353">
        <v>0</v>
      </c>
    </row>
    <row r="1354" spans="1:2" x14ac:dyDescent="0.25">
      <c r="A1354" t="s">
        <v>1541</v>
      </c>
      <c r="B1354">
        <v>0</v>
      </c>
    </row>
    <row r="1355" spans="1:2" x14ac:dyDescent="0.25">
      <c r="A1355" t="s">
        <v>1542</v>
      </c>
      <c r="B1355">
        <v>0</v>
      </c>
    </row>
    <row r="1356" spans="1:2" x14ac:dyDescent="0.25">
      <c r="A1356" t="s">
        <v>1543</v>
      </c>
      <c r="B1356">
        <v>0</v>
      </c>
    </row>
    <row r="1357" spans="1:2" x14ac:dyDescent="0.25">
      <c r="A1357" t="s">
        <v>1544</v>
      </c>
      <c r="B1357">
        <v>0</v>
      </c>
    </row>
    <row r="1358" spans="1:2" x14ac:dyDescent="0.25">
      <c r="A1358" t="s">
        <v>1545</v>
      </c>
      <c r="B1358">
        <v>0</v>
      </c>
    </row>
    <row r="1359" spans="1:2" x14ac:dyDescent="0.25">
      <c r="A1359" t="s">
        <v>1546</v>
      </c>
      <c r="B1359">
        <v>0</v>
      </c>
    </row>
    <row r="1360" spans="1:2" x14ac:dyDescent="0.25">
      <c r="A1360" t="s">
        <v>1547</v>
      </c>
      <c r="B1360">
        <v>0</v>
      </c>
    </row>
    <row r="1361" spans="1:2" x14ac:dyDescent="0.25">
      <c r="A1361" t="s">
        <v>1548</v>
      </c>
      <c r="B1361">
        <v>0</v>
      </c>
    </row>
    <row r="1362" spans="1:2" x14ac:dyDescent="0.25">
      <c r="A1362" t="s">
        <v>1549</v>
      </c>
      <c r="B1362">
        <v>0</v>
      </c>
    </row>
    <row r="1363" spans="1:2" x14ac:dyDescent="0.25">
      <c r="A1363" t="s">
        <v>552</v>
      </c>
      <c r="B1363">
        <v>0</v>
      </c>
    </row>
    <row r="1364" spans="1:2" x14ac:dyDescent="0.25">
      <c r="A1364" t="s">
        <v>553</v>
      </c>
      <c r="B1364">
        <v>0</v>
      </c>
    </row>
    <row r="1365" spans="1:2" x14ac:dyDescent="0.25">
      <c r="A1365" t="s">
        <v>1550</v>
      </c>
      <c r="B1365">
        <v>0</v>
      </c>
    </row>
    <row r="1366" spans="1:2" x14ac:dyDescent="0.25">
      <c r="A1366" t="s">
        <v>1551</v>
      </c>
      <c r="B1366">
        <v>0</v>
      </c>
    </row>
    <row r="1367" spans="1:2" x14ac:dyDescent="0.25">
      <c r="A1367" t="s">
        <v>1552</v>
      </c>
      <c r="B1367">
        <v>0</v>
      </c>
    </row>
    <row r="1368" spans="1:2" x14ac:dyDescent="0.25">
      <c r="A1368" t="s">
        <v>1553</v>
      </c>
      <c r="B1368">
        <v>0</v>
      </c>
    </row>
    <row r="1369" spans="1:2" x14ac:dyDescent="0.25">
      <c r="A1369" t="s">
        <v>1554</v>
      </c>
      <c r="B1369">
        <v>0</v>
      </c>
    </row>
    <row r="1370" spans="1:2" x14ac:dyDescent="0.25">
      <c r="A1370" t="s">
        <v>1555</v>
      </c>
      <c r="B1370">
        <v>0</v>
      </c>
    </row>
    <row r="1371" spans="1:2" x14ac:dyDescent="0.25">
      <c r="A1371" t="s">
        <v>1556</v>
      </c>
      <c r="B1371">
        <v>0</v>
      </c>
    </row>
    <row r="1372" spans="1:2" x14ac:dyDescent="0.25">
      <c r="A1372" t="s">
        <v>1557</v>
      </c>
      <c r="B1372">
        <v>0</v>
      </c>
    </row>
    <row r="1373" spans="1:2" x14ac:dyDescent="0.25">
      <c r="A1373" t="s">
        <v>1558</v>
      </c>
      <c r="B1373">
        <v>0</v>
      </c>
    </row>
    <row r="1374" spans="1:2" x14ac:dyDescent="0.25">
      <c r="A1374" t="s">
        <v>1559</v>
      </c>
      <c r="B1374">
        <v>0</v>
      </c>
    </row>
    <row r="1375" spans="1:2" x14ac:dyDescent="0.25">
      <c r="A1375" t="s">
        <v>1560</v>
      </c>
      <c r="B1375">
        <v>0</v>
      </c>
    </row>
    <row r="1376" spans="1:2" x14ac:dyDescent="0.25">
      <c r="A1376" t="s">
        <v>1561</v>
      </c>
      <c r="B1376">
        <v>0</v>
      </c>
    </row>
    <row r="1377" spans="1:2" x14ac:dyDescent="0.25">
      <c r="A1377" t="s">
        <v>1562</v>
      </c>
      <c r="B1377">
        <v>0</v>
      </c>
    </row>
    <row r="1378" spans="1:2" x14ac:dyDescent="0.25">
      <c r="A1378" t="s">
        <v>1563</v>
      </c>
      <c r="B1378">
        <v>0</v>
      </c>
    </row>
    <row r="1379" spans="1:2" x14ac:dyDescent="0.25">
      <c r="A1379" t="s">
        <v>1564</v>
      </c>
      <c r="B1379">
        <v>582400</v>
      </c>
    </row>
    <row r="1380" spans="1:2" x14ac:dyDescent="0.25">
      <c r="A1380" t="s">
        <v>1565</v>
      </c>
      <c r="B1380">
        <v>582400</v>
      </c>
    </row>
    <row r="1381" spans="1:2" x14ac:dyDescent="0.25">
      <c r="A1381" t="s">
        <v>554</v>
      </c>
      <c r="B1381">
        <v>0</v>
      </c>
    </row>
    <row r="1382" spans="1:2" x14ac:dyDescent="0.25">
      <c r="A1382" t="s">
        <v>555</v>
      </c>
      <c r="B1382">
        <v>0</v>
      </c>
    </row>
    <row r="1383" spans="1:2" x14ac:dyDescent="0.25">
      <c r="A1383" t="s">
        <v>1566</v>
      </c>
      <c r="B1383">
        <v>0</v>
      </c>
    </row>
    <row r="1384" spans="1:2" x14ac:dyDescent="0.25">
      <c r="A1384" t="s">
        <v>1567</v>
      </c>
      <c r="B1384">
        <v>0</v>
      </c>
    </row>
    <row r="1385" spans="1:2" x14ac:dyDescent="0.25">
      <c r="A1385" t="s">
        <v>1568</v>
      </c>
      <c r="B1385">
        <v>0</v>
      </c>
    </row>
    <row r="1386" spans="1:2" x14ac:dyDescent="0.25">
      <c r="A1386" t="s">
        <v>1569</v>
      </c>
      <c r="B1386">
        <v>0</v>
      </c>
    </row>
    <row r="1387" spans="1:2" x14ac:dyDescent="0.25">
      <c r="A1387" t="s">
        <v>1570</v>
      </c>
      <c r="B1387">
        <v>0</v>
      </c>
    </row>
    <row r="1388" spans="1:2" x14ac:dyDescent="0.25">
      <c r="A1388" t="s">
        <v>1571</v>
      </c>
      <c r="B1388">
        <v>0</v>
      </c>
    </row>
    <row r="1389" spans="1:2" x14ac:dyDescent="0.25">
      <c r="A1389" t="s">
        <v>1572</v>
      </c>
      <c r="B1389">
        <v>0</v>
      </c>
    </row>
    <row r="1390" spans="1:2" x14ac:dyDescent="0.25">
      <c r="A1390" t="s">
        <v>1573</v>
      </c>
      <c r="B1390">
        <v>0</v>
      </c>
    </row>
    <row r="1391" spans="1:2" x14ac:dyDescent="0.25">
      <c r="A1391" t="s">
        <v>1574</v>
      </c>
      <c r="B1391">
        <v>0</v>
      </c>
    </row>
    <row r="1392" spans="1:2" x14ac:dyDescent="0.25">
      <c r="A1392" t="s">
        <v>1575</v>
      </c>
      <c r="B1392">
        <v>0</v>
      </c>
    </row>
    <row r="1393" spans="1:2" x14ac:dyDescent="0.25">
      <c r="A1393" t="s">
        <v>1576</v>
      </c>
      <c r="B1393">
        <v>0</v>
      </c>
    </row>
    <row r="1394" spans="1:2" x14ac:dyDescent="0.25">
      <c r="A1394" t="s">
        <v>1577</v>
      </c>
      <c r="B1394">
        <v>0</v>
      </c>
    </row>
    <row r="1395" spans="1:2" x14ac:dyDescent="0.25">
      <c r="A1395" t="s">
        <v>1578</v>
      </c>
      <c r="B1395">
        <v>0</v>
      </c>
    </row>
    <row r="1396" spans="1:2" x14ac:dyDescent="0.25">
      <c r="A1396" t="s">
        <v>1579</v>
      </c>
      <c r="B1396">
        <v>0</v>
      </c>
    </row>
    <row r="1397" spans="1:2" x14ac:dyDescent="0.25">
      <c r="A1397" t="s">
        <v>1580</v>
      </c>
      <c r="B1397">
        <v>227162</v>
      </c>
    </row>
    <row r="1398" spans="1:2" x14ac:dyDescent="0.25">
      <c r="A1398" t="s">
        <v>1581</v>
      </c>
      <c r="B1398">
        <v>389074.4</v>
      </c>
    </row>
    <row r="1399" spans="1:2" x14ac:dyDescent="0.25">
      <c r="A1399" t="s">
        <v>556</v>
      </c>
      <c r="B1399">
        <v>0</v>
      </c>
    </row>
    <row r="1400" spans="1:2" x14ac:dyDescent="0.25">
      <c r="A1400" t="s">
        <v>557</v>
      </c>
      <c r="B1400">
        <v>0</v>
      </c>
    </row>
    <row r="1401" spans="1:2" x14ac:dyDescent="0.25">
      <c r="A1401" t="s">
        <v>1582</v>
      </c>
      <c r="B1401">
        <v>0</v>
      </c>
    </row>
    <row r="1402" spans="1:2" x14ac:dyDescent="0.25">
      <c r="A1402" t="s">
        <v>1583</v>
      </c>
      <c r="B1402">
        <v>0</v>
      </c>
    </row>
    <row r="1403" spans="1:2" x14ac:dyDescent="0.25">
      <c r="A1403" t="s">
        <v>1584</v>
      </c>
      <c r="B1403">
        <v>0</v>
      </c>
    </row>
    <row r="1404" spans="1:2" x14ac:dyDescent="0.25">
      <c r="A1404" t="s">
        <v>1585</v>
      </c>
      <c r="B1404">
        <v>0</v>
      </c>
    </row>
    <row r="1405" spans="1:2" x14ac:dyDescent="0.25">
      <c r="A1405" t="s">
        <v>1586</v>
      </c>
      <c r="B1405">
        <v>0</v>
      </c>
    </row>
    <row r="1406" spans="1:2" x14ac:dyDescent="0.25">
      <c r="A1406" t="s">
        <v>1587</v>
      </c>
      <c r="B1406">
        <v>0</v>
      </c>
    </row>
    <row r="1407" spans="1:2" x14ac:dyDescent="0.25">
      <c r="A1407" t="s">
        <v>1588</v>
      </c>
      <c r="B1407">
        <v>0</v>
      </c>
    </row>
    <row r="1408" spans="1:2" x14ac:dyDescent="0.25">
      <c r="A1408" t="s">
        <v>1589</v>
      </c>
      <c r="B1408">
        <v>0</v>
      </c>
    </row>
    <row r="1409" spans="1:2" x14ac:dyDescent="0.25">
      <c r="A1409" t="s">
        <v>1590</v>
      </c>
      <c r="B1409">
        <v>0</v>
      </c>
    </row>
    <row r="1410" spans="1:2" x14ac:dyDescent="0.25">
      <c r="A1410" t="s">
        <v>1591</v>
      </c>
      <c r="B1410">
        <v>0</v>
      </c>
    </row>
    <row r="1411" spans="1:2" x14ac:dyDescent="0.25">
      <c r="A1411" t="s">
        <v>1592</v>
      </c>
      <c r="B1411">
        <v>0</v>
      </c>
    </row>
    <row r="1412" spans="1:2" x14ac:dyDescent="0.25">
      <c r="A1412" t="s">
        <v>1593</v>
      </c>
      <c r="B1412">
        <v>0</v>
      </c>
    </row>
    <row r="1413" spans="1:2" x14ac:dyDescent="0.25">
      <c r="A1413" t="s">
        <v>1594</v>
      </c>
      <c r="B1413">
        <v>0</v>
      </c>
    </row>
    <row r="1414" spans="1:2" x14ac:dyDescent="0.25">
      <c r="A1414" t="s">
        <v>1595</v>
      </c>
      <c r="B1414">
        <v>0</v>
      </c>
    </row>
    <row r="1415" spans="1:2" x14ac:dyDescent="0.25">
      <c r="A1415" t="s">
        <v>1596</v>
      </c>
      <c r="B1415">
        <v>0</v>
      </c>
    </row>
    <row r="1416" spans="1:2" x14ac:dyDescent="0.25">
      <c r="A1416" t="s">
        <v>1597</v>
      </c>
      <c r="B1416">
        <v>0</v>
      </c>
    </row>
    <row r="1417" spans="1:2" x14ac:dyDescent="0.25">
      <c r="A1417" t="s">
        <v>558</v>
      </c>
      <c r="B1417">
        <v>0</v>
      </c>
    </row>
    <row r="1418" spans="1:2" x14ac:dyDescent="0.25">
      <c r="A1418" t="s">
        <v>559</v>
      </c>
      <c r="B1418">
        <v>0</v>
      </c>
    </row>
    <row r="1419" spans="1:2" x14ac:dyDescent="0.25">
      <c r="A1419" t="s">
        <v>1598</v>
      </c>
      <c r="B1419">
        <v>0</v>
      </c>
    </row>
    <row r="1420" spans="1:2" x14ac:dyDescent="0.25">
      <c r="A1420" t="s">
        <v>1599</v>
      </c>
      <c r="B1420">
        <v>0</v>
      </c>
    </row>
    <row r="1421" spans="1:2" x14ac:dyDescent="0.25">
      <c r="A1421" t="s">
        <v>1600</v>
      </c>
      <c r="B1421">
        <v>0</v>
      </c>
    </row>
    <row r="1422" spans="1:2" x14ac:dyDescent="0.25">
      <c r="A1422" t="s">
        <v>1601</v>
      </c>
      <c r="B1422">
        <v>0</v>
      </c>
    </row>
    <row r="1423" spans="1:2" x14ac:dyDescent="0.25">
      <c r="A1423" t="s">
        <v>1602</v>
      </c>
      <c r="B1423">
        <v>0</v>
      </c>
    </row>
    <row r="1424" spans="1:2" x14ac:dyDescent="0.25">
      <c r="A1424" t="s">
        <v>1603</v>
      </c>
      <c r="B1424">
        <v>0</v>
      </c>
    </row>
    <row r="1425" spans="1:2" x14ac:dyDescent="0.25">
      <c r="A1425" t="s">
        <v>1604</v>
      </c>
      <c r="B1425">
        <v>0</v>
      </c>
    </row>
    <row r="1426" spans="1:2" x14ac:dyDescent="0.25">
      <c r="A1426" t="s">
        <v>1605</v>
      </c>
      <c r="B1426">
        <v>0</v>
      </c>
    </row>
    <row r="1427" spans="1:2" x14ac:dyDescent="0.25">
      <c r="A1427" t="s">
        <v>1606</v>
      </c>
      <c r="B1427">
        <v>0</v>
      </c>
    </row>
    <row r="1428" spans="1:2" x14ac:dyDescent="0.25">
      <c r="A1428" t="s">
        <v>1607</v>
      </c>
      <c r="B1428">
        <v>0</v>
      </c>
    </row>
    <row r="1429" spans="1:2" x14ac:dyDescent="0.25">
      <c r="A1429" t="s">
        <v>1608</v>
      </c>
      <c r="B1429">
        <v>0</v>
      </c>
    </row>
    <row r="1430" spans="1:2" x14ac:dyDescent="0.25">
      <c r="A1430" t="s">
        <v>1609</v>
      </c>
      <c r="B1430">
        <v>0</v>
      </c>
    </row>
    <row r="1431" spans="1:2" x14ac:dyDescent="0.25">
      <c r="A1431" t="s">
        <v>1610</v>
      </c>
      <c r="B1431">
        <v>0</v>
      </c>
    </row>
    <row r="1432" spans="1:2" x14ac:dyDescent="0.25">
      <c r="A1432" t="s">
        <v>1611</v>
      </c>
      <c r="B1432">
        <v>0</v>
      </c>
    </row>
    <row r="1433" spans="1:2" x14ac:dyDescent="0.25">
      <c r="A1433" t="s">
        <v>1612</v>
      </c>
      <c r="B1433">
        <v>0</v>
      </c>
    </row>
    <row r="1434" spans="1:2" x14ac:dyDescent="0.25">
      <c r="A1434" t="s">
        <v>1613</v>
      </c>
      <c r="B1434">
        <v>0</v>
      </c>
    </row>
    <row r="1435" spans="1:2" x14ac:dyDescent="0.25">
      <c r="A1435" t="s">
        <v>560</v>
      </c>
      <c r="B1435">
        <v>0</v>
      </c>
    </row>
    <row r="1436" spans="1:2" x14ac:dyDescent="0.25">
      <c r="A1436" t="s">
        <v>561</v>
      </c>
      <c r="B1436">
        <v>0</v>
      </c>
    </row>
    <row r="1437" spans="1:2" x14ac:dyDescent="0.25">
      <c r="A1437" t="s">
        <v>1614</v>
      </c>
      <c r="B1437">
        <v>0</v>
      </c>
    </row>
    <row r="1438" spans="1:2" x14ac:dyDescent="0.25">
      <c r="A1438" t="s">
        <v>1615</v>
      </c>
      <c r="B1438">
        <v>0</v>
      </c>
    </row>
    <row r="1439" spans="1:2" x14ac:dyDescent="0.25">
      <c r="A1439" t="s">
        <v>1616</v>
      </c>
      <c r="B1439">
        <v>0</v>
      </c>
    </row>
    <row r="1440" spans="1:2" x14ac:dyDescent="0.25">
      <c r="A1440" t="s">
        <v>1617</v>
      </c>
      <c r="B1440">
        <v>0</v>
      </c>
    </row>
    <row r="1441" spans="1:2" x14ac:dyDescent="0.25">
      <c r="A1441" t="s">
        <v>1618</v>
      </c>
      <c r="B1441">
        <v>0</v>
      </c>
    </row>
    <row r="1442" spans="1:2" x14ac:dyDescent="0.25">
      <c r="A1442" t="s">
        <v>1619</v>
      </c>
      <c r="B1442">
        <v>0</v>
      </c>
    </row>
    <row r="1443" spans="1:2" x14ac:dyDescent="0.25">
      <c r="A1443" t="s">
        <v>1620</v>
      </c>
      <c r="B1443">
        <v>0</v>
      </c>
    </row>
    <row r="1444" spans="1:2" x14ac:dyDescent="0.25">
      <c r="A1444" t="s">
        <v>1621</v>
      </c>
      <c r="B1444">
        <v>0</v>
      </c>
    </row>
    <row r="1445" spans="1:2" x14ac:dyDescent="0.25">
      <c r="A1445" t="s">
        <v>1622</v>
      </c>
      <c r="B1445">
        <v>0</v>
      </c>
    </row>
    <row r="1446" spans="1:2" x14ac:dyDescent="0.25">
      <c r="A1446" t="s">
        <v>1623</v>
      </c>
      <c r="B1446">
        <v>0</v>
      </c>
    </row>
    <row r="1447" spans="1:2" x14ac:dyDescent="0.25">
      <c r="A1447" t="s">
        <v>1624</v>
      </c>
      <c r="B1447">
        <v>0</v>
      </c>
    </row>
    <row r="1448" spans="1:2" x14ac:dyDescent="0.25">
      <c r="A1448" t="s">
        <v>1625</v>
      </c>
      <c r="B1448">
        <v>0</v>
      </c>
    </row>
    <row r="1449" spans="1:2" x14ac:dyDescent="0.25">
      <c r="A1449" t="s">
        <v>1626</v>
      </c>
      <c r="B1449">
        <v>0</v>
      </c>
    </row>
    <row r="1450" spans="1:2" x14ac:dyDescent="0.25">
      <c r="A1450" t="s">
        <v>1627</v>
      </c>
      <c r="B1450">
        <v>0</v>
      </c>
    </row>
    <row r="1451" spans="1:2" x14ac:dyDescent="0.25">
      <c r="A1451" t="s">
        <v>1628</v>
      </c>
      <c r="B1451">
        <v>0</v>
      </c>
    </row>
    <row r="1452" spans="1:2" x14ac:dyDescent="0.25">
      <c r="A1452" t="s">
        <v>1629</v>
      </c>
      <c r="B1452">
        <v>0</v>
      </c>
    </row>
    <row r="1453" spans="1:2" x14ac:dyDescent="0.25">
      <c r="A1453" t="s">
        <v>562</v>
      </c>
      <c r="B1453">
        <v>0</v>
      </c>
    </row>
    <row r="1454" spans="1:2" x14ac:dyDescent="0.25">
      <c r="A1454" t="s">
        <v>563</v>
      </c>
      <c r="B1454">
        <v>0</v>
      </c>
    </row>
    <row r="1455" spans="1:2" x14ac:dyDescent="0.25">
      <c r="A1455" t="s">
        <v>1630</v>
      </c>
      <c r="B1455">
        <v>0</v>
      </c>
    </row>
    <row r="1456" spans="1:2" x14ac:dyDescent="0.25">
      <c r="A1456" t="s">
        <v>1631</v>
      </c>
      <c r="B1456">
        <v>0</v>
      </c>
    </row>
    <row r="1457" spans="1:2" x14ac:dyDescent="0.25">
      <c r="A1457" t="s">
        <v>1632</v>
      </c>
      <c r="B1457">
        <v>0</v>
      </c>
    </row>
    <row r="1458" spans="1:2" x14ac:dyDescent="0.25">
      <c r="A1458" t="s">
        <v>1633</v>
      </c>
      <c r="B1458">
        <v>0</v>
      </c>
    </row>
    <row r="1459" spans="1:2" x14ac:dyDescent="0.25">
      <c r="A1459" t="s">
        <v>1634</v>
      </c>
      <c r="B1459">
        <v>0</v>
      </c>
    </row>
    <row r="1460" spans="1:2" x14ac:dyDescent="0.25">
      <c r="A1460" t="s">
        <v>1635</v>
      </c>
      <c r="B1460">
        <v>0</v>
      </c>
    </row>
    <row r="1461" spans="1:2" x14ac:dyDescent="0.25">
      <c r="A1461" t="s">
        <v>1636</v>
      </c>
      <c r="B1461">
        <v>0</v>
      </c>
    </row>
    <row r="1462" spans="1:2" x14ac:dyDescent="0.25">
      <c r="A1462" t="s">
        <v>1637</v>
      </c>
      <c r="B1462">
        <v>0</v>
      </c>
    </row>
    <row r="1463" spans="1:2" x14ac:dyDescent="0.25">
      <c r="A1463" t="s">
        <v>1638</v>
      </c>
      <c r="B1463">
        <v>0</v>
      </c>
    </row>
    <row r="1464" spans="1:2" x14ac:dyDescent="0.25">
      <c r="A1464" t="s">
        <v>1639</v>
      </c>
      <c r="B1464">
        <v>0</v>
      </c>
    </row>
    <row r="1465" spans="1:2" x14ac:dyDescent="0.25">
      <c r="A1465" t="s">
        <v>1640</v>
      </c>
      <c r="B1465">
        <v>0</v>
      </c>
    </row>
    <row r="1466" spans="1:2" x14ac:dyDescent="0.25">
      <c r="A1466" t="s">
        <v>1641</v>
      </c>
      <c r="B1466">
        <v>0</v>
      </c>
    </row>
    <row r="1467" spans="1:2" x14ac:dyDescent="0.25">
      <c r="A1467" t="s">
        <v>1642</v>
      </c>
      <c r="B1467">
        <v>0</v>
      </c>
    </row>
    <row r="1468" spans="1:2" x14ac:dyDescent="0.25">
      <c r="A1468" t="s">
        <v>1643</v>
      </c>
      <c r="B1468">
        <v>0</v>
      </c>
    </row>
    <row r="1469" spans="1:2" x14ac:dyDescent="0.25">
      <c r="A1469" t="s">
        <v>1644</v>
      </c>
      <c r="B1469">
        <v>0</v>
      </c>
    </row>
    <row r="1470" spans="1:2" x14ac:dyDescent="0.25">
      <c r="A1470" t="s">
        <v>1645</v>
      </c>
      <c r="B1470">
        <v>0</v>
      </c>
    </row>
    <row r="1471" spans="1:2" x14ac:dyDescent="0.25">
      <c r="A1471" t="s">
        <v>564</v>
      </c>
      <c r="B1471">
        <v>0</v>
      </c>
    </row>
    <row r="1472" spans="1:2" x14ac:dyDescent="0.25">
      <c r="A1472" t="s">
        <v>565</v>
      </c>
      <c r="B1472">
        <v>0</v>
      </c>
    </row>
    <row r="1473" spans="1:2" x14ac:dyDescent="0.25">
      <c r="A1473" t="s">
        <v>1646</v>
      </c>
      <c r="B1473">
        <v>0</v>
      </c>
    </row>
    <row r="1474" spans="1:2" x14ac:dyDescent="0.25">
      <c r="A1474" t="s">
        <v>1647</v>
      </c>
      <c r="B1474">
        <v>0</v>
      </c>
    </row>
    <row r="1475" spans="1:2" x14ac:dyDescent="0.25">
      <c r="A1475" t="s">
        <v>566</v>
      </c>
      <c r="B1475">
        <v>14248.392</v>
      </c>
    </row>
    <row r="1476" spans="1:2" x14ac:dyDescent="0.25">
      <c r="A1476" t="s">
        <v>567</v>
      </c>
      <c r="B1476">
        <v>17700</v>
      </c>
    </row>
    <row r="1477" spans="1:2" x14ac:dyDescent="0.25">
      <c r="A1477" t="s">
        <v>568</v>
      </c>
      <c r="B1477">
        <v>25896.434000000001</v>
      </c>
    </row>
    <row r="1478" spans="1:2" x14ac:dyDescent="0.25">
      <c r="A1478" t="s">
        <v>569</v>
      </c>
      <c r="B1478">
        <v>15045</v>
      </c>
    </row>
    <row r="1479" spans="1:2" x14ac:dyDescent="0.25">
      <c r="A1479" t="s">
        <v>570</v>
      </c>
      <c r="B1479">
        <v>0</v>
      </c>
    </row>
    <row r="1480" spans="1:2" x14ac:dyDescent="0.25">
      <c r="A1480" t="s">
        <v>571</v>
      </c>
      <c r="B1480">
        <v>143379.20000000001</v>
      </c>
    </row>
    <row r="1481" spans="1:2" x14ac:dyDescent="0.25">
      <c r="A1481" t="s">
        <v>572</v>
      </c>
      <c r="B1481">
        <v>0</v>
      </c>
    </row>
    <row r="1482" spans="1:2" x14ac:dyDescent="0.25">
      <c r="A1482" t="s">
        <v>573</v>
      </c>
      <c r="B1482">
        <v>125927.5</v>
      </c>
    </row>
    <row r="1483" spans="1:2" x14ac:dyDescent="0.25">
      <c r="A1483" t="s">
        <v>574</v>
      </c>
      <c r="B1483">
        <v>195869.19</v>
      </c>
    </row>
    <row r="1484" spans="1:2" x14ac:dyDescent="0.25">
      <c r="A1484" t="s">
        <v>575</v>
      </c>
      <c r="B1484">
        <v>35400</v>
      </c>
    </row>
    <row r="1485" spans="1:2" x14ac:dyDescent="0.25">
      <c r="A1485" t="s">
        <v>576</v>
      </c>
      <c r="B1485">
        <v>195830.61</v>
      </c>
    </row>
    <row r="1486" spans="1:2" x14ac:dyDescent="0.25">
      <c r="A1486" t="s">
        <v>577</v>
      </c>
      <c r="B1486">
        <v>0</v>
      </c>
    </row>
    <row r="1487" spans="1:2" x14ac:dyDescent="0.25">
      <c r="A1487" t="s">
        <v>578</v>
      </c>
      <c r="B1487">
        <v>212016.05</v>
      </c>
    </row>
    <row r="1488" spans="1:2" x14ac:dyDescent="0.25">
      <c r="A1488" t="s">
        <v>579</v>
      </c>
      <c r="B1488">
        <v>0</v>
      </c>
    </row>
    <row r="1489" spans="1:2" x14ac:dyDescent="0.25">
      <c r="A1489" t="s">
        <v>580</v>
      </c>
      <c r="B1489">
        <v>189038.09</v>
      </c>
    </row>
    <row r="1490" spans="1:2" x14ac:dyDescent="0.25">
      <c r="A1490" t="s">
        <v>581</v>
      </c>
      <c r="B1490">
        <v>0</v>
      </c>
    </row>
    <row r="1491" spans="1:2" x14ac:dyDescent="0.25">
      <c r="A1491" t="s">
        <v>582</v>
      </c>
      <c r="B1491">
        <v>221215.7</v>
      </c>
    </row>
    <row r="1492" spans="1:2" x14ac:dyDescent="0.25">
      <c r="A1492" t="s">
        <v>583</v>
      </c>
      <c r="B1492">
        <v>35400</v>
      </c>
    </row>
    <row r="1493" spans="1:2" x14ac:dyDescent="0.25">
      <c r="A1493" t="s">
        <v>584</v>
      </c>
      <c r="B1493">
        <v>213236.3</v>
      </c>
    </row>
    <row r="1494" spans="1:2" x14ac:dyDescent="0.25">
      <c r="A1494" t="s">
        <v>585</v>
      </c>
      <c r="B1494">
        <v>0</v>
      </c>
    </row>
    <row r="1495" spans="1:2" x14ac:dyDescent="0.25">
      <c r="A1495" t="s">
        <v>586</v>
      </c>
      <c r="B1495">
        <v>0</v>
      </c>
    </row>
    <row r="1496" spans="1:2" x14ac:dyDescent="0.25">
      <c r="A1496" t="s">
        <v>587</v>
      </c>
      <c r="B1496">
        <v>0</v>
      </c>
    </row>
    <row r="1497" spans="1:2" x14ac:dyDescent="0.25">
      <c r="A1497" t="s">
        <v>588</v>
      </c>
      <c r="B1497">
        <v>0</v>
      </c>
    </row>
    <row r="1498" spans="1:2" x14ac:dyDescent="0.25">
      <c r="A1498" t="s">
        <v>589</v>
      </c>
      <c r="B1498">
        <v>15045</v>
      </c>
    </row>
    <row r="1499" spans="1:2" x14ac:dyDescent="0.25">
      <c r="A1499" t="s">
        <v>590</v>
      </c>
      <c r="B1499">
        <v>0</v>
      </c>
    </row>
    <row r="1500" spans="1:2" x14ac:dyDescent="0.25">
      <c r="A1500" t="s">
        <v>591</v>
      </c>
      <c r="B1500">
        <v>17700</v>
      </c>
    </row>
    <row r="1501" spans="1:2" x14ac:dyDescent="0.25">
      <c r="A1501" t="s">
        <v>592</v>
      </c>
      <c r="B1501">
        <v>0</v>
      </c>
    </row>
    <row r="1502" spans="1:2" x14ac:dyDescent="0.25">
      <c r="A1502" t="s">
        <v>593</v>
      </c>
      <c r="B1502">
        <v>0</v>
      </c>
    </row>
    <row r="1503" spans="1:2" x14ac:dyDescent="0.25">
      <c r="A1503" t="s">
        <v>594</v>
      </c>
      <c r="B1503">
        <v>0</v>
      </c>
    </row>
    <row r="1504" spans="1:2" x14ac:dyDescent="0.25">
      <c r="A1504" t="s">
        <v>595</v>
      </c>
      <c r="B1504">
        <v>178705.72</v>
      </c>
    </row>
    <row r="1505" spans="1:2" x14ac:dyDescent="0.25">
      <c r="A1505" t="s">
        <v>596</v>
      </c>
      <c r="B1505">
        <v>0</v>
      </c>
    </row>
    <row r="1506" spans="1:2" x14ac:dyDescent="0.25">
      <c r="A1506" t="s">
        <v>597</v>
      </c>
      <c r="B1506">
        <v>186334.7</v>
      </c>
    </row>
    <row r="1507" spans="1:2" x14ac:dyDescent="0.25">
      <c r="A1507" t="s">
        <v>598</v>
      </c>
      <c r="B1507">
        <v>212384.65</v>
      </c>
    </row>
    <row r="1508" spans="1:2" x14ac:dyDescent="0.25">
      <c r="A1508" t="s">
        <v>599</v>
      </c>
      <c r="B1508">
        <v>0</v>
      </c>
    </row>
    <row r="1509" spans="1:2" x14ac:dyDescent="0.25">
      <c r="A1509" t="s">
        <v>600</v>
      </c>
      <c r="B1509">
        <v>202346.9</v>
      </c>
    </row>
    <row r="1510" spans="1:2" x14ac:dyDescent="0.25">
      <c r="A1510" t="s">
        <v>601</v>
      </c>
      <c r="B1510">
        <v>0</v>
      </c>
    </row>
    <row r="1511" spans="1:2" x14ac:dyDescent="0.25">
      <c r="A1511" t="s">
        <v>602</v>
      </c>
      <c r="B1511">
        <v>0</v>
      </c>
    </row>
    <row r="1512" spans="1:2" x14ac:dyDescent="0.25">
      <c r="A1512" t="s">
        <v>603</v>
      </c>
      <c r="B1512">
        <v>17700</v>
      </c>
    </row>
    <row r="1513" spans="1:2" x14ac:dyDescent="0.25">
      <c r="A1513" t="s">
        <v>604</v>
      </c>
      <c r="B1513">
        <v>4073.1482000000001</v>
      </c>
    </row>
    <row r="1514" spans="1:2" x14ac:dyDescent="0.25">
      <c r="A1514" t="s">
        <v>605</v>
      </c>
      <c r="B1514">
        <v>15045</v>
      </c>
    </row>
    <row r="1515" spans="1:2" x14ac:dyDescent="0.25">
      <c r="A1515" t="s">
        <v>606</v>
      </c>
      <c r="B1515">
        <v>0</v>
      </c>
    </row>
    <row r="1516" spans="1:2" x14ac:dyDescent="0.25">
      <c r="A1516" t="s">
        <v>607</v>
      </c>
      <c r="B1516">
        <v>134885.18</v>
      </c>
    </row>
    <row r="1517" spans="1:2" x14ac:dyDescent="0.25">
      <c r="A1517" t="s">
        <v>608</v>
      </c>
      <c r="B1517">
        <v>0</v>
      </c>
    </row>
    <row r="1518" spans="1:2" x14ac:dyDescent="0.25">
      <c r="A1518" t="s">
        <v>609</v>
      </c>
      <c r="B1518">
        <v>125798.92</v>
      </c>
    </row>
    <row r="1519" spans="1:2" x14ac:dyDescent="0.25">
      <c r="A1519" t="s">
        <v>610</v>
      </c>
      <c r="B1519">
        <v>0</v>
      </c>
    </row>
    <row r="1520" spans="1:2" x14ac:dyDescent="0.25">
      <c r="A1520" t="s">
        <v>611</v>
      </c>
      <c r="B1520">
        <v>342000</v>
      </c>
    </row>
    <row r="1521" spans="1:2" x14ac:dyDescent="0.25">
      <c r="A1521" t="s">
        <v>612</v>
      </c>
      <c r="B1521">
        <v>0</v>
      </c>
    </row>
    <row r="1522" spans="1:2" x14ac:dyDescent="0.25">
      <c r="A1522" t="s">
        <v>613</v>
      </c>
      <c r="B1522">
        <v>290700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145F-E2EA-419D-9EB5-638E7C446C97}">
  <dimension ref="A1:B1522"/>
  <sheetViews>
    <sheetView workbookViewId="0"/>
  </sheetViews>
  <sheetFormatPr defaultRowHeight="15" x14ac:dyDescent="0.25"/>
  <cols>
    <col min="1" max="1" width="8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653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654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655</v>
      </c>
      <c r="B79">
        <v>0</v>
      </c>
    </row>
    <row r="80" spans="1:2" x14ac:dyDescent="0.25">
      <c r="A80" t="s">
        <v>77</v>
      </c>
      <c r="B80">
        <v>0</v>
      </c>
    </row>
    <row r="81" spans="1:2" x14ac:dyDescent="0.25">
      <c r="A81" t="s">
        <v>683</v>
      </c>
      <c r="B81">
        <v>0</v>
      </c>
    </row>
    <row r="82" spans="1:2" x14ac:dyDescent="0.25">
      <c r="A82" t="s">
        <v>78</v>
      </c>
      <c r="B82">
        <v>0</v>
      </c>
    </row>
    <row r="83" spans="1:2" x14ac:dyDescent="0.25">
      <c r="A83" t="s">
        <v>684</v>
      </c>
      <c r="B83">
        <v>0</v>
      </c>
    </row>
    <row r="84" spans="1:2" x14ac:dyDescent="0.25">
      <c r="A84" t="s">
        <v>79</v>
      </c>
      <c r="B84">
        <v>0</v>
      </c>
    </row>
    <row r="85" spans="1:2" x14ac:dyDescent="0.25">
      <c r="A85" t="s">
        <v>685</v>
      </c>
      <c r="B85">
        <v>0</v>
      </c>
    </row>
    <row r="86" spans="1:2" x14ac:dyDescent="0.25">
      <c r="A86" t="s">
        <v>80</v>
      </c>
      <c r="B86">
        <v>0</v>
      </c>
    </row>
    <row r="87" spans="1:2" x14ac:dyDescent="0.25">
      <c r="A87" t="s">
        <v>671</v>
      </c>
      <c r="B87">
        <v>0</v>
      </c>
    </row>
    <row r="88" spans="1:2" x14ac:dyDescent="0.25">
      <c r="A88" t="s">
        <v>81</v>
      </c>
      <c r="B88">
        <v>0</v>
      </c>
    </row>
    <row r="89" spans="1:2" x14ac:dyDescent="0.25">
      <c r="A89" t="s">
        <v>672</v>
      </c>
      <c r="B89">
        <v>0</v>
      </c>
    </row>
    <row r="90" spans="1:2" x14ac:dyDescent="0.25">
      <c r="A90" t="s">
        <v>82</v>
      </c>
      <c r="B90">
        <v>0</v>
      </c>
    </row>
    <row r="91" spans="1:2" x14ac:dyDescent="0.25">
      <c r="A91" t="s">
        <v>673</v>
      </c>
      <c r="B91">
        <v>0</v>
      </c>
    </row>
    <row r="92" spans="1:2" x14ac:dyDescent="0.25">
      <c r="A92" t="s">
        <v>83</v>
      </c>
      <c r="B92">
        <v>0</v>
      </c>
    </row>
    <row r="93" spans="1:2" x14ac:dyDescent="0.25">
      <c r="A93" t="s">
        <v>665</v>
      </c>
      <c r="B93">
        <v>0</v>
      </c>
    </row>
    <row r="94" spans="1:2" x14ac:dyDescent="0.25">
      <c r="A94" t="s">
        <v>84</v>
      </c>
      <c r="B94">
        <v>546448</v>
      </c>
    </row>
    <row r="95" spans="1:2" x14ac:dyDescent="0.25">
      <c r="A95" t="s">
        <v>666</v>
      </c>
      <c r="B95">
        <v>0</v>
      </c>
    </row>
    <row r="96" spans="1:2" x14ac:dyDescent="0.25">
      <c r="A96" t="s">
        <v>85</v>
      </c>
      <c r="B96">
        <v>0</v>
      </c>
    </row>
    <row r="97" spans="1:2" x14ac:dyDescent="0.25">
      <c r="A97" t="s">
        <v>667</v>
      </c>
      <c r="B97">
        <v>0</v>
      </c>
    </row>
    <row r="98" spans="1:2" x14ac:dyDescent="0.25">
      <c r="A98" t="s">
        <v>86</v>
      </c>
      <c r="B98">
        <v>546672</v>
      </c>
    </row>
    <row r="99" spans="1:2" x14ac:dyDescent="0.25">
      <c r="A99" t="s">
        <v>674</v>
      </c>
      <c r="B99">
        <v>0</v>
      </c>
    </row>
    <row r="100" spans="1:2" x14ac:dyDescent="0.25">
      <c r="A100" t="s">
        <v>87</v>
      </c>
      <c r="B100">
        <v>0</v>
      </c>
    </row>
    <row r="101" spans="1:2" x14ac:dyDescent="0.25">
      <c r="A101" t="s">
        <v>675</v>
      </c>
      <c r="B101">
        <v>0</v>
      </c>
    </row>
    <row r="102" spans="1:2" x14ac:dyDescent="0.25">
      <c r="A102" t="s">
        <v>88</v>
      </c>
      <c r="B102">
        <v>0</v>
      </c>
    </row>
    <row r="103" spans="1:2" x14ac:dyDescent="0.25">
      <c r="A103" t="s">
        <v>676</v>
      </c>
      <c r="B103">
        <v>0</v>
      </c>
    </row>
    <row r="104" spans="1:2" x14ac:dyDescent="0.25">
      <c r="A104" t="s">
        <v>89</v>
      </c>
      <c r="B104">
        <v>0</v>
      </c>
    </row>
    <row r="105" spans="1:2" x14ac:dyDescent="0.25">
      <c r="A105" t="s">
        <v>656</v>
      </c>
      <c r="B105">
        <v>0</v>
      </c>
    </row>
    <row r="106" spans="1:2" x14ac:dyDescent="0.25">
      <c r="A106" t="s">
        <v>90</v>
      </c>
      <c r="B106">
        <v>0</v>
      </c>
    </row>
    <row r="107" spans="1:2" x14ac:dyDescent="0.25">
      <c r="A107" t="s">
        <v>657</v>
      </c>
      <c r="B107">
        <v>0</v>
      </c>
    </row>
    <row r="108" spans="1:2" x14ac:dyDescent="0.25">
      <c r="A108" t="s">
        <v>91</v>
      </c>
      <c r="B108">
        <v>0</v>
      </c>
    </row>
    <row r="109" spans="1:2" x14ac:dyDescent="0.25">
      <c r="A109" t="s">
        <v>658</v>
      </c>
      <c r="B109">
        <v>0</v>
      </c>
    </row>
    <row r="110" spans="1:2" x14ac:dyDescent="0.25">
      <c r="A110" t="s">
        <v>92</v>
      </c>
      <c r="B110">
        <v>0</v>
      </c>
    </row>
    <row r="111" spans="1:2" x14ac:dyDescent="0.25">
      <c r="A111" t="s">
        <v>659</v>
      </c>
      <c r="B111">
        <v>0</v>
      </c>
    </row>
    <row r="112" spans="1:2" x14ac:dyDescent="0.25">
      <c r="A112" t="s">
        <v>93</v>
      </c>
      <c r="B112">
        <v>0</v>
      </c>
    </row>
    <row r="113" spans="1:2" x14ac:dyDescent="0.25">
      <c r="A113" t="s">
        <v>660</v>
      </c>
      <c r="B113">
        <v>0</v>
      </c>
    </row>
    <row r="114" spans="1:2" x14ac:dyDescent="0.25">
      <c r="A114" t="s">
        <v>94</v>
      </c>
      <c r="B114">
        <v>0</v>
      </c>
    </row>
    <row r="115" spans="1:2" x14ac:dyDescent="0.25">
      <c r="A115" t="s">
        <v>661</v>
      </c>
      <c r="B115">
        <v>0</v>
      </c>
    </row>
    <row r="116" spans="1:2" x14ac:dyDescent="0.25">
      <c r="A116" t="s">
        <v>95</v>
      </c>
      <c r="B116">
        <v>506632</v>
      </c>
    </row>
    <row r="117" spans="1:2" x14ac:dyDescent="0.25">
      <c r="A117" t="s">
        <v>677</v>
      </c>
      <c r="B117">
        <v>0</v>
      </c>
    </row>
    <row r="118" spans="1:2" x14ac:dyDescent="0.25">
      <c r="A118" t="s">
        <v>96</v>
      </c>
      <c r="B118">
        <v>0</v>
      </c>
    </row>
    <row r="119" spans="1:2" x14ac:dyDescent="0.25">
      <c r="A119" t="s">
        <v>678</v>
      </c>
      <c r="B119">
        <v>0</v>
      </c>
    </row>
    <row r="120" spans="1:2" x14ac:dyDescent="0.25">
      <c r="A120" t="s">
        <v>97</v>
      </c>
      <c r="B120">
        <v>0</v>
      </c>
    </row>
    <row r="121" spans="1:2" x14ac:dyDescent="0.25">
      <c r="A121" t="s">
        <v>679</v>
      </c>
      <c r="B121">
        <v>0</v>
      </c>
    </row>
    <row r="122" spans="1:2" x14ac:dyDescent="0.25">
      <c r="A122" t="s">
        <v>98</v>
      </c>
      <c r="B122">
        <v>0</v>
      </c>
    </row>
    <row r="123" spans="1:2" x14ac:dyDescent="0.25">
      <c r="A123" t="s">
        <v>668</v>
      </c>
      <c r="B123">
        <v>0</v>
      </c>
    </row>
    <row r="124" spans="1:2" x14ac:dyDescent="0.25">
      <c r="A124" t="s">
        <v>99</v>
      </c>
      <c r="B124">
        <v>0</v>
      </c>
    </row>
    <row r="125" spans="1:2" x14ac:dyDescent="0.25">
      <c r="A125" t="s">
        <v>669</v>
      </c>
      <c r="B125">
        <v>0</v>
      </c>
    </row>
    <row r="126" spans="1:2" x14ac:dyDescent="0.25">
      <c r="A126" t="s">
        <v>100</v>
      </c>
      <c r="B126">
        <v>0</v>
      </c>
    </row>
    <row r="127" spans="1:2" x14ac:dyDescent="0.25">
      <c r="A127" t="s">
        <v>670</v>
      </c>
      <c r="B127">
        <v>0</v>
      </c>
    </row>
    <row r="128" spans="1:2" x14ac:dyDescent="0.25">
      <c r="A128" t="s">
        <v>101</v>
      </c>
      <c r="B128">
        <v>35269.199999999997</v>
      </c>
    </row>
    <row r="129" spans="1:2" x14ac:dyDescent="0.25">
      <c r="A129" t="s">
        <v>662</v>
      </c>
      <c r="B129">
        <v>0</v>
      </c>
    </row>
    <row r="130" spans="1:2" x14ac:dyDescent="0.25">
      <c r="A130" t="s">
        <v>102</v>
      </c>
      <c r="B130">
        <v>0</v>
      </c>
    </row>
    <row r="131" spans="1:2" x14ac:dyDescent="0.25">
      <c r="A131" t="s">
        <v>663</v>
      </c>
      <c r="B131">
        <v>0</v>
      </c>
    </row>
    <row r="132" spans="1:2" x14ac:dyDescent="0.25">
      <c r="A132" t="s">
        <v>103</v>
      </c>
      <c r="B132">
        <v>0</v>
      </c>
    </row>
    <row r="133" spans="1:2" x14ac:dyDescent="0.25">
      <c r="A133" t="s">
        <v>664</v>
      </c>
      <c r="B133">
        <v>0</v>
      </c>
    </row>
    <row r="134" spans="1:2" x14ac:dyDescent="0.25">
      <c r="A134" t="s">
        <v>104</v>
      </c>
      <c r="B134">
        <v>0</v>
      </c>
    </row>
    <row r="135" spans="1:2" x14ac:dyDescent="0.25">
      <c r="A135" t="s">
        <v>686</v>
      </c>
      <c r="B135">
        <v>0</v>
      </c>
    </row>
    <row r="136" spans="1:2" x14ac:dyDescent="0.25">
      <c r="A136" t="s">
        <v>105</v>
      </c>
      <c r="B136">
        <v>365252.5</v>
      </c>
    </row>
    <row r="137" spans="1:2" x14ac:dyDescent="0.25">
      <c r="A137" t="s">
        <v>687</v>
      </c>
      <c r="B137">
        <v>0</v>
      </c>
    </row>
    <row r="138" spans="1:2" x14ac:dyDescent="0.25">
      <c r="A138" t="s">
        <v>106</v>
      </c>
      <c r="B138">
        <v>0</v>
      </c>
    </row>
    <row r="139" spans="1:2" x14ac:dyDescent="0.25">
      <c r="A139" t="s">
        <v>688</v>
      </c>
      <c r="B139">
        <v>0</v>
      </c>
    </row>
    <row r="140" spans="1:2" x14ac:dyDescent="0.25">
      <c r="A140" t="s">
        <v>107</v>
      </c>
      <c r="B140">
        <v>1295616</v>
      </c>
    </row>
    <row r="141" spans="1:2" x14ac:dyDescent="0.25">
      <c r="A141" t="s">
        <v>680</v>
      </c>
      <c r="B141">
        <v>0</v>
      </c>
    </row>
    <row r="142" spans="1:2" x14ac:dyDescent="0.25">
      <c r="A142" t="s">
        <v>108</v>
      </c>
      <c r="B142">
        <v>0</v>
      </c>
    </row>
    <row r="143" spans="1:2" x14ac:dyDescent="0.25">
      <c r="A143" t="s">
        <v>681</v>
      </c>
      <c r="B143">
        <v>0</v>
      </c>
    </row>
    <row r="144" spans="1:2" x14ac:dyDescent="0.25">
      <c r="A144" t="s">
        <v>109</v>
      </c>
      <c r="B144">
        <v>0</v>
      </c>
    </row>
    <row r="145" spans="1:2" x14ac:dyDescent="0.25">
      <c r="A145" t="s">
        <v>682</v>
      </c>
      <c r="B145">
        <v>0</v>
      </c>
    </row>
    <row r="146" spans="1:2" x14ac:dyDescent="0.25">
      <c r="A146" t="s">
        <v>776</v>
      </c>
      <c r="B146">
        <v>0</v>
      </c>
    </row>
    <row r="147" spans="1:2" x14ac:dyDescent="0.25">
      <c r="A147" t="s">
        <v>777</v>
      </c>
      <c r="B147">
        <v>0</v>
      </c>
    </row>
    <row r="148" spans="1:2" x14ac:dyDescent="0.25">
      <c r="A148" t="s">
        <v>778</v>
      </c>
      <c r="B148">
        <v>2916868.5</v>
      </c>
    </row>
    <row r="149" spans="1:2" x14ac:dyDescent="0.25">
      <c r="A149" t="s">
        <v>779</v>
      </c>
      <c r="B149">
        <v>8913144.6999999993</v>
      </c>
    </row>
    <row r="150" spans="1:2" x14ac:dyDescent="0.25">
      <c r="A150" t="s">
        <v>780</v>
      </c>
      <c r="B150">
        <v>0</v>
      </c>
    </row>
    <row r="151" spans="1:2" x14ac:dyDescent="0.25">
      <c r="A151" t="s">
        <v>781</v>
      </c>
      <c r="B151">
        <v>0</v>
      </c>
    </row>
    <row r="152" spans="1:2" x14ac:dyDescent="0.25">
      <c r="A152" t="s">
        <v>782</v>
      </c>
      <c r="B152">
        <v>0</v>
      </c>
    </row>
    <row r="153" spans="1:2" x14ac:dyDescent="0.25">
      <c r="A153" t="s">
        <v>783</v>
      </c>
      <c r="B153">
        <v>3723.8011999999999</v>
      </c>
    </row>
    <row r="154" spans="1:2" x14ac:dyDescent="0.25">
      <c r="A154" t="s">
        <v>784</v>
      </c>
      <c r="B154">
        <v>0</v>
      </c>
    </row>
    <row r="155" spans="1:2" x14ac:dyDescent="0.25">
      <c r="A155" t="s">
        <v>785</v>
      </c>
      <c r="B155">
        <v>0</v>
      </c>
    </row>
    <row r="156" spans="1:2" x14ac:dyDescent="0.25">
      <c r="A156" t="s">
        <v>786</v>
      </c>
      <c r="B156">
        <v>0</v>
      </c>
    </row>
    <row r="157" spans="1:2" x14ac:dyDescent="0.25">
      <c r="A157" t="s">
        <v>787</v>
      </c>
      <c r="B157">
        <v>0</v>
      </c>
    </row>
    <row r="158" spans="1:2" x14ac:dyDescent="0.25">
      <c r="A158" t="s">
        <v>788</v>
      </c>
      <c r="B158">
        <v>0</v>
      </c>
    </row>
    <row r="159" spans="1:2" x14ac:dyDescent="0.25">
      <c r="A159" t="s">
        <v>789</v>
      </c>
      <c r="B159">
        <v>0</v>
      </c>
    </row>
    <row r="160" spans="1:2" x14ac:dyDescent="0.25">
      <c r="A160" t="s">
        <v>790</v>
      </c>
      <c r="B160">
        <v>0</v>
      </c>
    </row>
    <row r="161" spans="1:2" x14ac:dyDescent="0.25">
      <c r="A161" t="s">
        <v>791</v>
      </c>
      <c r="B161">
        <v>0</v>
      </c>
    </row>
    <row r="162" spans="1:2" x14ac:dyDescent="0.25">
      <c r="A162" t="s">
        <v>792</v>
      </c>
      <c r="B162">
        <v>0</v>
      </c>
    </row>
    <row r="163" spans="1:2" x14ac:dyDescent="0.25">
      <c r="A163" t="s">
        <v>793</v>
      </c>
      <c r="B163">
        <v>0</v>
      </c>
    </row>
    <row r="164" spans="1:2" x14ac:dyDescent="0.25">
      <c r="A164" t="s">
        <v>794</v>
      </c>
      <c r="B164">
        <v>0</v>
      </c>
    </row>
    <row r="165" spans="1:2" x14ac:dyDescent="0.25">
      <c r="A165" t="s">
        <v>795</v>
      </c>
      <c r="B165">
        <v>0</v>
      </c>
    </row>
    <row r="166" spans="1:2" x14ac:dyDescent="0.25">
      <c r="A166" t="s">
        <v>796</v>
      </c>
      <c r="B166">
        <v>0</v>
      </c>
    </row>
    <row r="167" spans="1:2" x14ac:dyDescent="0.25">
      <c r="A167" t="s">
        <v>797</v>
      </c>
      <c r="B167">
        <v>0</v>
      </c>
    </row>
    <row r="168" spans="1:2" x14ac:dyDescent="0.25">
      <c r="A168" t="s">
        <v>798</v>
      </c>
      <c r="B168">
        <v>0</v>
      </c>
    </row>
    <row r="169" spans="1:2" x14ac:dyDescent="0.25">
      <c r="A169" t="s">
        <v>799</v>
      </c>
      <c r="B169">
        <v>0</v>
      </c>
    </row>
    <row r="170" spans="1:2" x14ac:dyDescent="0.25">
      <c r="A170" t="s">
        <v>800</v>
      </c>
      <c r="B170">
        <v>0</v>
      </c>
    </row>
    <row r="171" spans="1:2" x14ac:dyDescent="0.25">
      <c r="A171" t="s">
        <v>801</v>
      </c>
      <c r="B171">
        <v>0</v>
      </c>
    </row>
    <row r="172" spans="1:2" x14ac:dyDescent="0.25">
      <c r="A172" t="s">
        <v>802</v>
      </c>
      <c r="B172">
        <v>0</v>
      </c>
    </row>
    <row r="173" spans="1:2" x14ac:dyDescent="0.25">
      <c r="A173" t="s">
        <v>803</v>
      </c>
      <c r="B173">
        <v>0</v>
      </c>
    </row>
    <row r="174" spans="1:2" x14ac:dyDescent="0.25">
      <c r="A174" t="s">
        <v>804</v>
      </c>
      <c r="B174">
        <v>0</v>
      </c>
    </row>
    <row r="175" spans="1:2" x14ac:dyDescent="0.25">
      <c r="A175" t="s">
        <v>805</v>
      </c>
      <c r="B175">
        <v>0</v>
      </c>
    </row>
    <row r="176" spans="1:2" x14ac:dyDescent="0.25">
      <c r="A176" t="s">
        <v>806</v>
      </c>
      <c r="B176">
        <v>0</v>
      </c>
    </row>
    <row r="177" spans="1:2" x14ac:dyDescent="0.25">
      <c r="A177" t="s">
        <v>807</v>
      </c>
      <c r="B177">
        <v>0</v>
      </c>
    </row>
    <row r="178" spans="1:2" x14ac:dyDescent="0.25">
      <c r="A178" t="s">
        <v>808</v>
      </c>
      <c r="B178">
        <v>0</v>
      </c>
    </row>
    <row r="179" spans="1:2" x14ac:dyDescent="0.25">
      <c r="A179" t="s">
        <v>809</v>
      </c>
      <c r="B179">
        <v>0</v>
      </c>
    </row>
    <row r="180" spans="1:2" x14ac:dyDescent="0.25">
      <c r="A180" t="s">
        <v>810</v>
      </c>
      <c r="B180">
        <v>707224</v>
      </c>
    </row>
    <row r="181" spans="1:2" x14ac:dyDescent="0.25">
      <c r="A181" t="s">
        <v>811</v>
      </c>
      <c r="B181">
        <v>707224</v>
      </c>
    </row>
    <row r="182" spans="1:2" x14ac:dyDescent="0.25">
      <c r="A182" t="s">
        <v>812</v>
      </c>
      <c r="B182">
        <v>0</v>
      </c>
    </row>
    <row r="183" spans="1:2" x14ac:dyDescent="0.25">
      <c r="A183" t="s">
        <v>813</v>
      </c>
      <c r="B183">
        <v>0</v>
      </c>
    </row>
    <row r="184" spans="1:2" x14ac:dyDescent="0.25">
      <c r="A184" t="s">
        <v>814</v>
      </c>
      <c r="B184">
        <v>0</v>
      </c>
    </row>
    <row r="185" spans="1:2" x14ac:dyDescent="0.25">
      <c r="A185" t="s">
        <v>815</v>
      </c>
      <c r="B185">
        <v>0</v>
      </c>
    </row>
    <row r="186" spans="1:2" x14ac:dyDescent="0.25">
      <c r="A186" t="s">
        <v>816</v>
      </c>
      <c r="B186">
        <v>0</v>
      </c>
    </row>
    <row r="187" spans="1:2" x14ac:dyDescent="0.25">
      <c r="A187" t="s">
        <v>817</v>
      </c>
      <c r="B187">
        <v>0</v>
      </c>
    </row>
    <row r="188" spans="1:2" x14ac:dyDescent="0.25">
      <c r="A188" t="s">
        <v>818</v>
      </c>
      <c r="B188">
        <v>0</v>
      </c>
    </row>
    <row r="189" spans="1:2" x14ac:dyDescent="0.25">
      <c r="A189" t="s">
        <v>819</v>
      </c>
      <c r="B189">
        <v>0</v>
      </c>
    </row>
    <row r="190" spans="1:2" x14ac:dyDescent="0.25">
      <c r="A190" t="s">
        <v>820</v>
      </c>
      <c r="B190">
        <v>0</v>
      </c>
    </row>
    <row r="191" spans="1:2" x14ac:dyDescent="0.25">
      <c r="A191" t="s">
        <v>821</v>
      </c>
      <c r="B191">
        <v>0</v>
      </c>
    </row>
    <row r="192" spans="1:2" x14ac:dyDescent="0.25">
      <c r="A192" t="s">
        <v>822</v>
      </c>
      <c r="B192">
        <v>0</v>
      </c>
    </row>
    <row r="193" spans="1:2" x14ac:dyDescent="0.25">
      <c r="A193" t="s">
        <v>823</v>
      </c>
      <c r="B193">
        <v>0</v>
      </c>
    </row>
    <row r="194" spans="1:2" x14ac:dyDescent="0.25">
      <c r="A194" t="s">
        <v>824</v>
      </c>
      <c r="B194">
        <v>0</v>
      </c>
    </row>
    <row r="195" spans="1:2" x14ac:dyDescent="0.25">
      <c r="A195" t="s">
        <v>825</v>
      </c>
      <c r="B195">
        <v>0</v>
      </c>
    </row>
    <row r="196" spans="1:2" x14ac:dyDescent="0.25">
      <c r="A196" t="s">
        <v>826</v>
      </c>
      <c r="B196">
        <v>0</v>
      </c>
    </row>
    <row r="197" spans="1:2" x14ac:dyDescent="0.25">
      <c r="A197" t="s">
        <v>827</v>
      </c>
      <c r="B197">
        <v>0</v>
      </c>
    </row>
    <row r="198" spans="1:2" x14ac:dyDescent="0.25">
      <c r="A198" t="s">
        <v>828</v>
      </c>
      <c r="B198">
        <v>0</v>
      </c>
    </row>
    <row r="199" spans="1:2" x14ac:dyDescent="0.25">
      <c r="A199" t="s">
        <v>829</v>
      </c>
      <c r="B199">
        <v>0</v>
      </c>
    </row>
    <row r="200" spans="1:2" x14ac:dyDescent="0.25">
      <c r="A200" t="s">
        <v>830</v>
      </c>
      <c r="B200">
        <v>0</v>
      </c>
    </row>
    <row r="201" spans="1:2" x14ac:dyDescent="0.25">
      <c r="A201" t="s">
        <v>831</v>
      </c>
      <c r="B201">
        <v>0</v>
      </c>
    </row>
    <row r="202" spans="1:2" x14ac:dyDescent="0.25">
      <c r="A202" t="s">
        <v>832</v>
      </c>
      <c r="B202">
        <v>0</v>
      </c>
    </row>
    <row r="203" spans="1:2" x14ac:dyDescent="0.25">
      <c r="A203" t="s">
        <v>833</v>
      </c>
      <c r="B203">
        <v>0</v>
      </c>
    </row>
    <row r="204" spans="1:2" x14ac:dyDescent="0.25">
      <c r="A204" t="s">
        <v>834</v>
      </c>
      <c r="B204">
        <v>0</v>
      </c>
    </row>
    <row r="205" spans="1:2" x14ac:dyDescent="0.25">
      <c r="A205" t="s">
        <v>835</v>
      </c>
      <c r="B205">
        <v>450893.2</v>
      </c>
    </row>
    <row r="206" spans="1:2" x14ac:dyDescent="0.25">
      <c r="A206" t="s">
        <v>836</v>
      </c>
      <c r="B206">
        <v>0</v>
      </c>
    </row>
    <row r="207" spans="1:2" x14ac:dyDescent="0.25">
      <c r="A207" t="s">
        <v>837</v>
      </c>
      <c r="B207">
        <v>0</v>
      </c>
    </row>
    <row r="208" spans="1:2" x14ac:dyDescent="0.25">
      <c r="A208" t="s">
        <v>838</v>
      </c>
      <c r="B208">
        <v>0</v>
      </c>
    </row>
    <row r="209" spans="1:2" x14ac:dyDescent="0.25">
      <c r="A209" t="s">
        <v>839</v>
      </c>
      <c r="B209">
        <v>0</v>
      </c>
    </row>
    <row r="210" spans="1:2" x14ac:dyDescent="0.25">
      <c r="A210" t="s">
        <v>840</v>
      </c>
      <c r="B210">
        <v>0</v>
      </c>
    </row>
    <row r="211" spans="1:2" x14ac:dyDescent="0.25">
      <c r="A211" t="s">
        <v>841</v>
      </c>
      <c r="B211">
        <v>0</v>
      </c>
    </row>
    <row r="212" spans="1:2" x14ac:dyDescent="0.25">
      <c r="A212" t="s">
        <v>842</v>
      </c>
      <c r="B212">
        <v>0</v>
      </c>
    </row>
    <row r="213" spans="1:2" x14ac:dyDescent="0.25">
      <c r="A213" t="s">
        <v>843</v>
      </c>
      <c r="B213">
        <v>455672</v>
      </c>
    </row>
    <row r="214" spans="1:2" x14ac:dyDescent="0.25">
      <c r="A214" t="s">
        <v>844</v>
      </c>
      <c r="B214">
        <v>0</v>
      </c>
    </row>
    <row r="215" spans="1:2" x14ac:dyDescent="0.25">
      <c r="A215" t="s">
        <v>845</v>
      </c>
      <c r="B215">
        <v>0</v>
      </c>
    </row>
    <row r="216" spans="1:2" x14ac:dyDescent="0.25">
      <c r="A216" t="s">
        <v>846</v>
      </c>
      <c r="B216">
        <v>0</v>
      </c>
    </row>
    <row r="217" spans="1:2" x14ac:dyDescent="0.25">
      <c r="A217" t="s">
        <v>847</v>
      </c>
      <c r="B217">
        <v>0</v>
      </c>
    </row>
    <row r="218" spans="1:2" x14ac:dyDescent="0.25">
      <c r="A218" t="s">
        <v>848</v>
      </c>
      <c r="B218">
        <v>0</v>
      </c>
    </row>
    <row r="219" spans="1:2" x14ac:dyDescent="0.25">
      <c r="A219" t="s">
        <v>849</v>
      </c>
      <c r="B219">
        <v>0</v>
      </c>
    </row>
    <row r="220" spans="1:2" x14ac:dyDescent="0.25">
      <c r="A220" t="s">
        <v>850</v>
      </c>
      <c r="B220">
        <v>0</v>
      </c>
    </row>
    <row r="221" spans="1:2" x14ac:dyDescent="0.25">
      <c r="A221" t="s">
        <v>851</v>
      </c>
      <c r="B221">
        <v>0</v>
      </c>
    </row>
    <row r="222" spans="1:2" x14ac:dyDescent="0.25">
      <c r="A222" t="s">
        <v>852</v>
      </c>
      <c r="B222">
        <v>0</v>
      </c>
    </row>
    <row r="223" spans="1:2" x14ac:dyDescent="0.25">
      <c r="A223" t="s">
        <v>853</v>
      </c>
      <c r="B223">
        <v>0</v>
      </c>
    </row>
    <row r="224" spans="1:2" x14ac:dyDescent="0.25">
      <c r="A224" t="s">
        <v>854</v>
      </c>
      <c r="B224">
        <v>0</v>
      </c>
    </row>
    <row r="225" spans="1:2" x14ac:dyDescent="0.25">
      <c r="A225" t="s">
        <v>855</v>
      </c>
      <c r="B225">
        <v>0</v>
      </c>
    </row>
    <row r="226" spans="1:2" x14ac:dyDescent="0.25">
      <c r="A226" t="s">
        <v>856</v>
      </c>
      <c r="B226">
        <v>0</v>
      </c>
    </row>
    <row r="227" spans="1:2" x14ac:dyDescent="0.25">
      <c r="A227" t="s">
        <v>857</v>
      </c>
      <c r="B227">
        <v>0</v>
      </c>
    </row>
    <row r="228" spans="1:2" x14ac:dyDescent="0.25">
      <c r="A228" t="s">
        <v>858</v>
      </c>
      <c r="B228">
        <v>0</v>
      </c>
    </row>
    <row r="229" spans="1:2" x14ac:dyDescent="0.25">
      <c r="A229" t="s">
        <v>859</v>
      </c>
      <c r="B229">
        <v>0</v>
      </c>
    </row>
    <row r="230" spans="1:2" x14ac:dyDescent="0.25">
      <c r="A230" t="s">
        <v>860</v>
      </c>
      <c r="B230">
        <v>0</v>
      </c>
    </row>
    <row r="231" spans="1:2" x14ac:dyDescent="0.25">
      <c r="A231" t="s">
        <v>861</v>
      </c>
      <c r="B231">
        <v>0</v>
      </c>
    </row>
    <row r="232" spans="1:2" x14ac:dyDescent="0.25">
      <c r="A232" t="s">
        <v>862</v>
      </c>
      <c r="B232">
        <v>0</v>
      </c>
    </row>
    <row r="233" spans="1:2" x14ac:dyDescent="0.25">
      <c r="A233" t="s">
        <v>863</v>
      </c>
      <c r="B233">
        <v>0</v>
      </c>
    </row>
    <row r="234" spans="1:2" x14ac:dyDescent="0.25">
      <c r="A234" t="s">
        <v>864</v>
      </c>
      <c r="B234">
        <v>0</v>
      </c>
    </row>
    <row r="235" spans="1:2" x14ac:dyDescent="0.25">
      <c r="A235" t="s">
        <v>865</v>
      </c>
      <c r="B235">
        <v>0</v>
      </c>
    </row>
    <row r="236" spans="1:2" x14ac:dyDescent="0.25">
      <c r="A236" t="s">
        <v>866</v>
      </c>
      <c r="B236">
        <v>0</v>
      </c>
    </row>
    <row r="237" spans="1:2" x14ac:dyDescent="0.25">
      <c r="A237" t="s">
        <v>867</v>
      </c>
      <c r="B237">
        <v>800437.2</v>
      </c>
    </row>
    <row r="238" spans="1:2" x14ac:dyDescent="0.25">
      <c r="A238" t="s">
        <v>868</v>
      </c>
      <c r="B238">
        <v>0</v>
      </c>
    </row>
    <row r="239" spans="1:2" x14ac:dyDescent="0.25">
      <c r="A239" t="s">
        <v>869</v>
      </c>
      <c r="B239">
        <v>0</v>
      </c>
    </row>
    <row r="240" spans="1:2" x14ac:dyDescent="0.25">
      <c r="A240" t="s">
        <v>870</v>
      </c>
      <c r="B240">
        <v>0</v>
      </c>
    </row>
    <row r="241" spans="1:2" x14ac:dyDescent="0.25">
      <c r="A241" t="s">
        <v>871</v>
      </c>
      <c r="B241">
        <v>0</v>
      </c>
    </row>
    <row r="242" spans="1:2" x14ac:dyDescent="0.25">
      <c r="A242" t="s">
        <v>872</v>
      </c>
      <c r="B242">
        <v>0</v>
      </c>
    </row>
    <row r="243" spans="1:2" x14ac:dyDescent="0.25">
      <c r="A243" t="s">
        <v>873</v>
      </c>
      <c r="B243">
        <v>0</v>
      </c>
    </row>
    <row r="244" spans="1:2" x14ac:dyDescent="0.25">
      <c r="A244" t="s">
        <v>874</v>
      </c>
      <c r="B244">
        <v>0</v>
      </c>
    </row>
    <row r="245" spans="1:2" x14ac:dyDescent="0.25">
      <c r="A245" t="s">
        <v>875</v>
      </c>
      <c r="B245">
        <v>0</v>
      </c>
    </row>
    <row r="246" spans="1:2" x14ac:dyDescent="0.25">
      <c r="A246" t="s">
        <v>876</v>
      </c>
      <c r="B246">
        <v>0</v>
      </c>
    </row>
    <row r="247" spans="1:2" x14ac:dyDescent="0.25">
      <c r="A247" t="s">
        <v>877</v>
      </c>
      <c r="B247">
        <v>0</v>
      </c>
    </row>
    <row r="248" spans="1:2" x14ac:dyDescent="0.25">
      <c r="A248" t="s">
        <v>878</v>
      </c>
      <c r="B248">
        <v>0</v>
      </c>
    </row>
    <row r="249" spans="1:2" x14ac:dyDescent="0.25">
      <c r="A249" t="s">
        <v>879</v>
      </c>
      <c r="B249">
        <v>0</v>
      </c>
    </row>
    <row r="250" spans="1:2" x14ac:dyDescent="0.25">
      <c r="A250" t="s">
        <v>880</v>
      </c>
      <c r="B250">
        <v>0</v>
      </c>
    </row>
    <row r="251" spans="1:2" x14ac:dyDescent="0.25">
      <c r="A251" t="s">
        <v>881</v>
      </c>
      <c r="B251">
        <v>0</v>
      </c>
    </row>
    <row r="252" spans="1:2" x14ac:dyDescent="0.25">
      <c r="A252" t="s">
        <v>882</v>
      </c>
      <c r="B252">
        <v>0</v>
      </c>
    </row>
    <row r="253" spans="1:2" x14ac:dyDescent="0.25">
      <c r="A253" t="s">
        <v>883</v>
      </c>
      <c r="B253">
        <v>0</v>
      </c>
    </row>
    <row r="254" spans="1:2" x14ac:dyDescent="0.25">
      <c r="A254" t="s">
        <v>884</v>
      </c>
      <c r="B254">
        <v>0</v>
      </c>
    </row>
    <row r="255" spans="1:2" x14ac:dyDescent="0.25">
      <c r="A255" t="s">
        <v>885</v>
      </c>
      <c r="B255">
        <v>0</v>
      </c>
    </row>
    <row r="256" spans="1:2" x14ac:dyDescent="0.25">
      <c r="A256" t="s">
        <v>886</v>
      </c>
      <c r="B256">
        <v>0</v>
      </c>
    </row>
    <row r="257" spans="1:2" x14ac:dyDescent="0.25">
      <c r="A257" t="s">
        <v>887</v>
      </c>
      <c r="B257">
        <v>0</v>
      </c>
    </row>
    <row r="258" spans="1:2" x14ac:dyDescent="0.25">
      <c r="A258" t="s">
        <v>888</v>
      </c>
      <c r="B258">
        <v>0</v>
      </c>
    </row>
    <row r="259" spans="1:2" x14ac:dyDescent="0.25">
      <c r="A259" t="s">
        <v>889</v>
      </c>
      <c r="B259">
        <v>0</v>
      </c>
    </row>
    <row r="260" spans="1:2" x14ac:dyDescent="0.25">
      <c r="A260" t="s">
        <v>890</v>
      </c>
      <c r="B260">
        <v>0</v>
      </c>
    </row>
    <row r="261" spans="1:2" x14ac:dyDescent="0.25">
      <c r="A261" t="s">
        <v>891</v>
      </c>
      <c r="B261">
        <v>0</v>
      </c>
    </row>
    <row r="262" spans="1:2" x14ac:dyDescent="0.25">
      <c r="A262" t="s">
        <v>892</v>
      </c>
      <c r="B262">
        <v>0</v>
      </c>
    </row>
    <row r="263" spans="1:2" x14ac:dyDescent="0.25">
      <c r="A263" t="s">
        <v>893</v>
      </c>
      <c r="B263">
        <v>0</v>
      </c>
    </row>
    <row r="264" spans="1:2" x14ac:dyDescent="0.25">
      <c r="A264" t="s">
        <v>894</v>
      </c>
      <c r="B264">
        <v>0</v>
      </c>
    </row>
    <row r="265" spans="1:2" x14ac:dyDescent="0.25">
      <c r="A265" t="s">
        <v>895</v>
      </c>
      <c r="B265">
        <v>0</v>
      </c>
    </row>
    <row r="266" spans="1:2" x14ac:dyDescent="0.25">
      <c r="A266" t="s">
        <v>896</v>
      </c>
      <c r="B266">
        <v>0</v>
      </c>
    </row>
    <row r="267" spans="1:2" x14ac:dyDescent="0.25">
      <c r="A267" t="s">
        <v>897</v>
      </c>
      <c r="B267">
        <v>0</v>
      </c>
    </row>
    <row r="268" spans="1:2" x14ac:dyDescent="0.25">
      <c r="A268" t="s">
        <v>898</v>
      </c>
      <c r="B268">
        <v>0</v>
      </c>
    </row>
    <row r="269" spans="1:2" x14ac:dyDescent="0.25">
      <c r="A269" t="s">
        <v>899</v>
      </c>
      <c r="B269">
        <v>0</v>
      </c>
    </row>
    <row r="270" spans="1:2" x14ac:dyDescent="0.25">
      <c r="A270" t="s">
        <v>900</v>
      </c>
      <c r="B270">
        <v>0</v>
      </c>
    </row>
    <row r="271" spans="1:2" x14ac:dyDescent="0.25">
      <c r="A271" t="s">
        <v>901</v>
      </c>
      <c r="B271">
        <v>0</v>
      </c>
    </row>
    <row r="272" spans="1:2" x14ac:dyDescent="0.25">
      <c r="A272" t="s">
        <v>902</v>
      </c>
      <c r="B272">
        <v>0</v>
      </c>
    </row>
    <row r="273" spans="1:2" x14ac:dyDescent="0.25">
      <c r="A273" t="s">
        <v>903</v>
      </c>
      <c r="B273">
        <v>0</v>
      </c>
    </row>
    <row r="274" spans="1:2" x14ac:dyDescent="0.25">
      <c r="A274" t="s">
        <v>904</v>
      </c>
      <c r="B274">
        <v>0</v>
      </c>
    </row>
    <row r="275" spans="1:2" x14ac:dyDescent="0.25">
      <c r="A275" t="s">
        <v>905</v>
      </c>
      <c r="B275">
        <v>0</v>
      </c>
    </row>
    <row r="276" spans="1:2" x14ac:dyDescent="0.25">
      <c r="A276" t="s">
        <v>906</v>
      </c>
      <c r="B276">
        <v>0</v>
      </c>
    </row>
    <row r="277" spans="1:2" x14ac:dyDescent="0.25">
      <c r="A277" t="s">
        <v>907</v>
      </c>
      <c r="B277">
        <v>0</v>
      </c>
    </row>
    <row r="278" spans="1:2" x14ac:dyDescent="0.25">
      <c r="A278" t="s">
        <v>908</v>
      </c>
      <c r="B278">
        <v>0</v>
      </c>
    </row>
    <row r="279" spans="1:2" x14ac:dyDescent="0.25">
      <c r="A279" t="s">
        <v>909</v>
      </c>
      <c r="B279">
        <v>0</v>
      </c>
    </row>
    <row r="280" spans="1:2" x14ac:dyDescent="0.25">
      <c r="A280" t="s">
        <v>910</v>
      </c>
      <c r="B280">
        <v>0</v>
      </c>
    </row>
    <row r="281" spans="1:2" x14ac:dyDescent="0.25">
      <c r="A281" t="s">
        <v>911</v>
      </c>
      <c r="B281">
        <v>0</v>
      </c>
    </row>
    <row r="282" spans="1:2" x14ac:dyDescent="0.25">
      <c r="A282" t="s">
        <v>912</v>
      </c>
      <c r="B282">
        <v>0</v>
      </c>
    </row>
    <row r="283" spans="1:2" x14ac:dyDescent="0.25">
      <c r="A283" t="s">
        <v>913</v>
      </c>
      <c r="B283">
        <v>0</v>
      </c>
    </row>
    <row r="284" spans="1:2" x14ac:dyDescent="0.25">
      <c r="A284" t="s">
        <v>914</v>
      </c>
      <c r="B284">
        <v>0</v>
      </c>
    </row>
    <row r="285" spans="1:2" x14ac:dyDescent="0.25">
      <c r="A285" t="s">
        <v>915</v>
      </c>
      <c r="B285">
        <v>0</v>
      </c>
    </row>
    <row r="286" spans="1:2" x14ac:dyDescent="0.25">
      <c r="A286" t="s">
        <v>916</v>
      </c>
      <c r="B286">
        <v>0</v>
      </c>
    </row>
    <row r="287" spans="1:2" x14ac:dyDescent="0.25">
      <c r="A287" t="s">
        <v>917</v>
      </c>
      <c r="B287">
        <v>0</v>
      </c>
    </row>
    <row r="288" spans="1:2" x14ac:dyDescent="0.25">
      <c r="A288" t="s">
        <v>918</v>
      </c>
      <c r="B288">
        <v>0</v>
      </c>
    </row>
    <row r="289" spans="1:2" x14ac:dyDescent="0.25">
      <c r="A289" t="s">
        <v>919</v>
      </c>
      <c r="B289">
        <v>0</v>
      </c>
    </row>
    <row r="290" spans="1:2" x14ac:dyDescent="0.25">
      <c r="A290" t="s">
        <v>920</v>
      </c>
      <c r="B290">
        <v>0</v>
      </c>
    </row>
    <row r="291" spans="1:2" x14ac:dyDescent="0.25">
      <c r="A291" t="s">
        <v>921</v>
      </c>
      <c r="B291">
        <v>0</v>
      </c>
    </row>
    <row r="292" spans="1:2" x14ac:dyDescent="0.25">
      <c r="A292" t="s">
        <v>922</v>
      </c>
      <c r="B292">
        <v>0</v>
      </c>
    </row>
    <row r="293" spans="1:2" x14ac:dyDescent="0.25">
      <c r="A293" t="s">
        <v>923</v>
      </c>
      <c r="B293">
        <v>0</v>
      </c>
    </row>
    <row r="294" spans="1:2" x14ac:dyDescent="0.25">
      <c r="A294" t="s">
        <v>924</v>
      </c>
      <c r="B294">
        <v>0</v>
      </c>
    </row>
    <row r="295" spans="1:2" x14ac:dyDescent="0.25">
      <c r="A295" t="s">
        <v>925</v>
      </c>
      <c r="B295">
        <v>0</v>
      </c>
    </row>
    <row r="296" spans="1:2" x14ac:dyDescent="0.25">
      <c r="A296" t="s">
        <v>926</v>
      </c>
      <c r="B296">
        <v>0</v>
      </c>
    </row>
    <row r="297" spans="1:2" x14ac:dyDescent="0.25">
      <c r="A297" t="s">
        <v>927</v>
      </c>
      <c r="B297">
        <v>0</v>
      </c>
    </row>
    <row r="298" spans="1:2" x14ac:dyDescent="0.25">
      <c r="A298" t="s">
        <v>928</v>
      </c>
      <c r="B298">
        <v>0</v>
      </c>
    </row>
    <row r="299" spans="1:2" x14ac:dyDescent="0.25">
      <c r="A299" t="s">
        <v>929</v>
      </c>
      <c r="B299">
        <v>0</v>
      </c>
    </row>
    <row r="300" spans="1:2" x14ac:dyDescent="0.25">
      <c r="A300" t="s">
        <v>930</v>
      </c>
      <c r="B300">
        <v>0</v>
      </c>
    </row>
    <row r="301" spans="1:2" x14ac:dyDescent="0.25">
      <c r="A301" t="s">
        <v>931</v>
      </c>
      <c r="B301">
        <v>0</v>
      </c>
    </row>
    <row r="302" spans="1:2" x14ac:dyDescent="0.25">
      <c r="A302" t="s">
        <v>932</v>
      </c>
      <c r="B302">
        <v>0</v>
      </c>
    </row>
    <row r="303" spans="1:2" x14ac:dyDescent="0.25">
      <c r="A303" t="s">
        <v>933</v>
      </c>
      <c r="B303">
        <v>0</v>
      </c>
    </row>
    <row r="304" spans="1:2" x14ac:dyDescent="0.25">
      <c r="A304" t="s">
        <v>934</v>
      </c>
      <c r="B304">
        <v>0</v>
      </c>
    </row>
    <row r="305" spans="1:2" x14ac:dyDescent="0.25">
      <c r="A305" t="s">
        <v>935</v>
      </c>
      <c r="B305">
        <v>0</v>
      </c>
    </row>
    <row r="306" spans="1:2" x14ac:dyDescent="0.25">
      <c r="A306" t="s">
        <v>936</v>
      </c>
      <c r="B306">
        <v>0</v>
      </c>
    </row>
    <row r="307" spans="1:2" x14ac:dyDescent="0.25">
      <c r="A307" t="s">
        <v>937</v>
      </c>
      <c r="B307">
        <v>0</v>
      </c>
    </row>
    <row r="308" spans="1:2" x14ac:dyDescent="0.25">
      <c r="A308" t="s">
        <v>938</v>
      </c>
      <c r="B308">
        <v>0</v>
      </c>
    </row>
    <row r="309" spans="1:2" x14ac:dyDescent="0.25">
      <c r="A309" t="s">
        <v>939</v>
      </c>
      <c r="B309">
        <v>0</v>
      </c>
    </row>
    <row r="310" spans="1:2" x14ac:dyDescent="0.25">
      <c r="A310" t="s">
        <v>940</v>
      </c>
      <c r="B310">
        <v>0</v>
      </c>
    </row>
    <row r="311" spans="1:2" x14ac:dyDescent="0.25">
      <c r="A311" t="s">
        <v>941</v>
      </c>
      <c r="B311">
        <v>0</v>
      </c>
    </row>
    <row r="312" spans="1:2" x14ac:dyDescent="0.25">
      <c r="A312" t="s">
        <v>942</v>
      </c>
      <c r="B312">
        <v>0</v>
      </c>
    </row>
    <row r="313" spans="1:2" x14ac:dyDescent="0.25">
      <c r="A313" t="s">
        <v>943</v>
      </c>
      <c r="B313">
        <v>0</v>
      </c>
    </row>
    <row r="314" spans="1:2" x14ac:dyDescent="0.25">
      <c r="A314" t="s">
        <v>944</v>
      </c>
      <c r="B314">
        <v>0</v>
      </c>
    </row>
    <row r="315" spans="1:2" x14ac:dyDescent="0.25">
      <c r="A315" t="s">
        <v>945</v>
      </c>
      <c r="B315">
        <v>0</v>
      </c>
    </row>
    <row r="316" spans="1:2" x14ac:dyDescent="0.25">
      <c r="A316" t="s">
        <v>946</v>
      </c>
      <c r="B316">
        <v>0</v>
      </c>
    </row>
    <row r="317" spans="1:2" x14ac:dyDescent="0.25">
      <c r="A317" t="s">
        <v>947</v>
      </c>
      <c r="B317">
        <v>0</v>
      </c>
    </row>
    <row r="318" spans="1:2" x14ac:dyDescent="0.25">
      <c r="A318" t="s">
        <v>948</v>
      </c>
      <c r="B318">
        <v>0</v>
      </c>
    </row>
    <row r="319" spans="1:2" x14ac:dyDescent="0.25">
      <c r="A319" t="s">
        <v>949</v>
      </c>
      <c r="B319">
        <v>0</v>
      </c>
    </row>
    <row r="320" spans="1:2" x14ac:dyDescent="0.25">
      <c r="A320" t="s">
        <v>950</v>
      </c>
      <c r="B320">
        <v>0</v>
      </c>
    </row>
    <row r="321" spans="1:2" x14ac:dyDescent="0.25">
      <c r="A321" t="s">
        <v>951</v>
      </c>
      <c r="B321">
        <v>0</v>
      </c>
    </row>
    <row r="322" spans="1:2" x14ac:dyDescent="0.25">
      <c r="A322" t="s">
        <v>952</v>
      </c>
      <c r="B322">
        <v>0</v>
      </c>
    </row>
    <row r="323" spans="1:2" x14ac:dyDescent="0.25">
      <c r="A323" t="s">
        <v>953</v>
      </c>
      <c r="B323">
        <v>0</v>
      </c>
    </row>
    <row r="324" spans="1:2" x14ac:dyDescent="0.25">
      <c r="A324" t="s">
        <v>954</v>
      </c>
      <c r="B324">
        <v>0</v>
      </c>
    </row>
    <row r="325" spans="1:2" x14ac:dyDescent="0.25">
      <c r="A325" t="s">
        <v>955</v>
      </c>
      <c r="B325">
        <v>1009540.2</v>
      </c>
    </row>
    <row r="326" spans="1:2" x14ac:dyDescent="0.25">
      <c r="A326" t="s">
        <v>956</v>
      </c>
      <c r="B326">
        <v>0</v>
      </c>
    </row>
    <row r="327" spans="1:2" x14ac:dyDescent="0.25">
      <c r="A327" t="s">
        <v>957</v>
      </c>
      <c r="B327">
        <v>0</v>
      </c>
    </row>
    <row r="328" spans="1:2" x14ac:dyDescent="0.25">
      <c r="A328" t="s">
        <v>958</v>
      </c>
      <c r="B328">
        <v>0</v>
      </c>
    </row>
    <row r="329" spans="1:2" x14ac:dyDescent="0.25">
      <c r="A329" t="s">
        <v>959</v>
      </c>
      <c r="B329">
        <v>3723.8011999999999</v>
      </c>
    </row>
    <row r="330" spans="1:2" x14ac:dyDescent="0.25">
      <c r="A330" t="s">
        <v>960</v>
      </c>
      <c r="B330">
        <v>0</v>
      </c>
    </row>
    <row r="331" spans="1:2" x14ac:dyDescent="0.25">
      <c r="A331" t="s">
        <v>961</v>
      </c>
      <c r="B331">
        <v>0</v>
      </c>
    </row>
    <row r="332" spans="1:2" x14ac:dyDescent="0.25">
      <c r="A332" t="s">
        <v>962</v>
      </c>
      <c r="B332">
        <v>465248</v>
      </c>
    </row>
    <row r="333" spans="1:2" x14ac:dyDescent="0.25">
      <c r="A333" t="s">
        <v>963</v>
      </c>
      <c r="B333">
        <v>465248</v>
      </c>
    </row>
    <row r="334" spans="1:2" x14ac:dyDescent="0.25">
      <c r="A334" t="s">
        <v>964</v>
      </c>
      <c r="B334">
        <v>0</v>
      </c>
    </row>
    <row r="335" spans="1:2" x14ac:dyDescent="0.25">
      <c r="A335" t="s">
        <v>965</v>
      </c>
      <c r="B335">
        <v>0</v>
      </c>
    </row>
    <row r="336" spans="1:2" x14ac:dyDescent="0.25">
      <c r="A336" t="s">
        <v>966</v>
      </c>
      <c r="B336">
        <v>0</v>
      </c>
    </row>
    <row r="337" spans="1:2" x14ac:dyDescent="0.25">
      <c r="A337" t="s">
        <v>967</v>
      </c>
      <c r="B337">
        <v>0</v>
      </c>
    </row>
    <row r="338" spans="1:2" x14ac:dyDescent="0.25">
      <c r="A338" t="s">
        <v>968</v>
      </c>
      <c r="B338">
        <v>0</v>
      </c>
    </row>
    <row r="339" spans="1:2" x14ac:dyDescent="0.25">
      <c r="A339" t="s">
        <v>969</v>
      </c>
      <c r="B339">
        <v>0</v>
      </c>
    </row>
    <row r="340" spans="1:2" x14ac:dyDescent="0.25">
      <c r="A340" t="s">
        <v>970</v>
      </c>
      <c r="B340">
        <v>0</v>
      </c>
    </row>
    <row r="341" spans="1:2" x14ac:dyDescent="0.25">
      <c r="A341" t="s">
        <v>971</v>
      </c>
      <c r="B341">
        <v>0</v>
      </c>
    </row>
    <row r="342" spans="1:2" x14ac:dyDescent="0.25">
      <c r="A342" t="s">
        <v>972</v>
      </c>
      <c r="B342">
        <v>0</v>
      </c>
    </row>
    <row r="343" spans="1:2" x14ac:dyDescent="0.25">
      <c r="A343" t="s">
        <v>973</v>
      </c>
      <c r="B343">
        <v>0</v>
      </c>
    </row>
    <row r="344" spans="1:2" x14ac:dyDescent="0.25">
      <c r="A344" t="s">
        <v>974</v>
      </c>
      <c r="B344">
        <v>0</v>
      </c>
    </row>
    <row r="345" spans="1:2" x14ac:dyDescent="0.25">
      <c r="A345" t="s">
        <v>975</v>
      </c>
      <c r="B345">
        <v>0</v>
      </c>
    </row>
    <row r="346" spans="1:2" x14ac:dyDescent="0.25">
      <c r="A346" t="s">
        <v>976</v>
      </c>
      <c r="B346">
        <v>0</v>
      </c>
    </row>
    <row r="347" spans="1:2" x14ac:dyDescent="0.25">
      <c r="A347" t="s">
        <v>977</v>
      </c>
      <c r="B347">
        <v>0</v>
      </c>
    </row>
    <row r="348" spans="1:2" x14ac:dyDescent="0.25">
      <c r="A348" t="s">
        <v>978</v>
      </c>
      <c r="B348">
        <v>554611</v>
      </c>
    </row>
    <row r="349" spans="1:2" x14ac:dyDescent="0.25">
      <c r="A349" t="s">
        <v>979</v>
      </c>
      <c r="B349">
        <v>674520</v>
      </c>
    </row>
    <row r="350" spans="1:2" x14ac:dyDescent="0.25">
      <c r="A350" t="s">
        <v>980</v>
      </c>
      <c r="B350">
        <v>0</v>
      </c>
    </row>
    <row r="351" spans="1:2" x14ac:dyDescent="0.25">
      <c r="A351" t="s">
        <v>981</v>
      </c>
      <c r="B351">
        <v>0</v>
      </c>
    </row>
    <row r="352" spans="1:2" x14ac:dyDescent="0.25">
      <c r="A352" t="s">
        <v>982</v>
      </c>
      <c r="B352">
        <v>0</v>
      </c>
    </row>
    <row r="353" spans="1:2" x14ac:dyDescent="0.25">
      <c r="A353" t="s">
        <v>983</v>
      </c>
      <c r="B353">
        <v>0</v>
      </c>
    </row>
    <row r="354" spans="1:2" x14ac:dyDescent="0.25">
      <c r="A354" t="s">
        <v>984</v>
      </c>
      <c r="B354">
        <v>0</v>
      </c>
    </row>
    <row r="355" spans="1:2" x14ac:dyDescent="0.25">
      <c r="A355" t="s">
        <v>985</v>
      </c>
      <c r="B355">
        <v>0</v>
      </c>
    </row>
    <row r="356" spans="1:2" x14ac:dyDescent="0.25">
      <c r="A356" t="s">
        <v>986</v>
      </c>
      <c r="B356">
        <v>0</v>
      </c>
    </row>
    <row r="357" spans="1:2" x14ac:dyDescent="0.25">
      <c r="A357" t="s">
        <v>987</v>
      </c>
      <c r="B357">
        <v>0</v>
      </c>
    </row>
    <row r="358" spans="1:2" x14ac:dyDescent="0.25">
      <c r="A358" t="s">
        <v>988</v>
      </c>
      <c r="B358">
        <v>0</v>
      </c>
    </row>
    <row r="359" spans="1:2" x14ac:dyDescent="0.25">
      <c r="A359" t="s">
        <v>989</v>
      </c>
      <c r="B359">
        <v>0</v>
      </c>
    </row>
    <row r="360" spans="1:2" x14ac:dyDescent="0.25">
      <c r="A360" t="s">
        <v>990</v>
      </c>
      <c r="B360">
        <v>0</v>
      </c>
    </row>
    <row r="361" spans="1:2" x14ac:dyDescent="0.25">
      <c r="A361" t="s">
        <v>991</v>
      </c>
      <c r="B361">
        <v>0</v>
      </c>
    </row>
    <row r="362" spans="1:2" x14ac:dyDescent="0.25">
      <c r="A362" t="s">
        <v>992</v>
      </c>
      <c r="B362">
        <v>0</v>
      </c>
    </row>
    <row r="363" spans="1:2" x14ac:dyDescent="0.25">
      <c r="A363" t="s">
        <v>993</v>
      </c>
      <c r="B363">
        <v>0</v>
      </c>
    </row>
    <row r="364" spans="1:2" x14ac:dyDescent="0.25">
      <c r="A364" t="s">
        <v>994</v>
      </c>
      <c r="B364">
        <v>0</v>
      </c>
    </row>
    <row r="365" spans="1:2" x14ac:dyDescent="0.25">
      <c r="A365" t="s">
        <v>995</v>
      </c>
      <c r="B365">
        <v>0</v>
      </c>
    </row>
    <row r="366" spans="1:2" x14ac:dyDescent="0.25">
      <c r="A366" t="s">
        <v>996</v>
      </c>
      <c r="B366">
        <v>0</v>
      </c>
    </row>
    <row r="367" spans="1:2" x14ac:dyDescent="0.25">
      <c r="A367" t="s">
        <v>997</v>
      </c>
      <c r="B367">
        <v>0</v>
      </c>
    </row>
    <row r="368" spans="1:2" x14ac:dyDescent="0.25">
      <c r="A368" t="s">
        <v>998</v>
      </c>
      <c r="B368">
        <v>0</v>
      </c>
    </row>
    <row r="369" spans="1:2" x14ac:dyDescent="0.25">
      <c r="A369" t="s">
        <v>999</v>
      </c>
      <c r="B369">
        <v>0</v>
      </c>
    </row>
    <row r="370" spans="1:2" x14ac:dyDescent="0.25">
      <c r="A370" t="s">
        <v>1000</v>
      </c>
      <c r="B370">
        <v>0</v>
      </c>
    </row>
    <row r="371" spans="1:2" x14ac:dyDescent="0.25">
      <c r="A371" t="s">
        <v>1001</v>
      </c>
      <c r="B371">
        <v>0</v>
      </c>
    </row>
    <row r="372" spans="1:2" x14ac:dyDescent="0.25">
      <c r="A372" t="s">
        <v>1002</v>
      </c>
      <c r="B372">
        <v>0</v>
      </c>
    </row>
    <row r="373" spans="1:2" x14ac:dyDescent="0.25">
      <c r="A373" t="s">
        <v>1003</v>
      </c>
      <c r="B373">
        <v>0</v>
      </c>
    </row>
    <row r="374" spans="1:2" x14ac:dyDescent="0.25">
      <c r="A374" t="s">
        <v>1004</v>
      </c>
      <c r="B374">
        <v>0</v>
      </c>
    </row>
    <row r="375" spans="1:2" x14ac:dyDescent="0.25">
      <c r="A375" t="s">
        <v>1005</v>
      </c>
      <c r="B375">
        <v>0</v>
      </c>
    </row>
    <row r="376" spans="1:2" x14ac:dyDescent="0.25">
      <c r="A376" t="s">
        <v>1006</v>
      </c>
      <c r="B376">
        <v>0</v>
      </c>
    </row>
    <row r="377" spans="1:2" x14ac:dyDescent="0.25">
      <c r="A377" t="s">
        <v>1007</v>
      </c>
      <c r="B377">
        <v>0</v>
      </c>
    </row>
    <row r="378" spans="1:2" x14ac:dyDescent="0.25">
      <c r="A378" t="s">
        <v>1008</v>
      </c>
      <c r="B378">
        <v>0</v>
      </c>
    </row>
    <row r="379" spans="1:2" x14ac:dyDescent="0.25">
      <c r="A379" t="s">
        <v>1009</v>
      </c>
      <c r="B379">
        <v>0</v>
      </c>
    </row>
    <row r="380" spans="1:2" x14ac:dyDescent="0.25">
      <c r="A380" t="s">
        <v>1010</v>
      </c>
      <c r="B380">
        <v>0</v>
      </c>
    </row>
    <row r="381" spans="1:2" x14ac:dyDescent="0.25">
      <c r="A381" t="s">
        <v>1011</v>
      </c>
      <c r="B381">
        <v>0</v>
      </c>
    </row>
    <row r="382" spans="1:2" x14ac:dyDescent="0.25">
      <c r="A382" t="s">
        <v>1012</v>
      </c>
      <c r="B382">
        <v>0</v>
      </c>
    </row>
    <row r="383" spans="1:2" x14ac:dyDescent="0.25">
      <c r="A383" t="s">
        <v>1013</v>
      </c>
      <c r="B383">
        <v>0</v>
      </c>
    </row>
    <row r="384" spans="1:2" x14ac:dyDescent="0.25">
      <c r="A384" t="s">
        <v>1014</v>
      </c>
      <c r="B384">
        <v>0</v>
      </c>
    </row>
    <row r="385" spans="1:2" x14ac:dyDescent="0.25">
      <c r="A385" t="s">
        <v>1015</v>
      </c>
      <c r="B385">
        <v>0</v>
      </c>
    </row>
    <row r="386" spans="1:2" x14ac:dyDescent="0.25">
      <c r="A386" t="s">
        <v>1016</v>
      </c>
      <c r="B386">
        <v>0</v>
      </c>
    </row>
    <row r="387" spans="1:2" x14ac:dyDescent="0.25">
      <c r="A387" t="s">
        <v>1017</v>
      </c>
      <c r="B387">
        <v>0</v>
      </c>
    </row>
    <row r="388" spans="1:2" x14ac:dyDescent="0.25">
      <c r="A388" t="s">
        <v>1018</v>
      </c>
      <c r="B388">
        <v>0</v>
      </c>
    </row>
    <row r="389" spans="1:2" x14ac:dyDescent="0.25">
      <c r="A389" t="s">
        <v>1019</v>
      </c>
      <c r="B389">
        <v>0</v>
      </c>
    </row>
    <row r="390" spans="1:2" x14ac:dyDescent="0.25">
      <c r="A390" t="s">
        <v>1020</v>
      </c>
      <c r="B390">
        <v>0</v>
      </c>
    </row>
    <row r="391" spans="1:2" x14ac:dyDescent="0.25">
      <c r="A391" t="s">
        <v>1021</v>
      </c>
      <c r="B391">
        <v>0</v>
      </c>
    </row>
    <row r="392" spans="1:2" x14ac:dyDescent="0.25">
      <c r="A392" t="s">
        <v>1022</v>
      </c>
      <c r="B392">
        <v>0</v>
      </c>
    </row>
    <row r="393" spans="1:2" x14ac:dyDescent="0.25">
      <c r="A393" t="s">
        <v>1023</v>
      </c>
      <c r="B393">
        <v>0</v>
      </c>
    </row>
    <row r="394" spans="1:2" x14ac:dyDescent="0.25">
      <c r="A394" t="s">
        <v>1024</v>
      </c>
      <c r="B394">
        <v>0</v>
      </c>
    </row>
    <row r="395" spans="1:2" x14ac:dyDescent="0.25">
      <c r="A395" t="s">
        <v>1025</v>
      </c>
      <c r="B395">
        <v>0</v>
      </c>
    </row>
    <row r="396" spans="1:2" x14ac:dyDescent="0.25">
      <c r="A396" t="s">
        <v>1026</v>
      </c>
      <c r="B396">
        <v>286918</v>
      </c>
    </row>
    <row r="397" spans="1:2" x14ac:dyDescent="0.25">
      <c r="A397" t="s">
        <v>1027</v>
      </c>
      <c r="B397">
        <v>125005.6</v>
      </c>
    </row>
    <row r="398" spans="1:2" x14ac:dyDescent="0.25">
      <c r="A398" t="s">
        <v>1028</v>
      </c>
      <c r="B398">
        <v>0</v>
      </c>
    </row>
    <row r="399" spans="1:2" x14ac:dyDescent="0.25">
      <c r="A399" t="s">
        <v>1029</v>
      </c>
      <c r="B399">
        <v>0</v>
      </c>
    </row>
    <row r="400" spans="1:2" x14ac:dyDescent="0.25">
      <c r="A400" t="s">
        <v>1030</v>
      </c>
      <c r="B400">
        <v>0</v>
      </c>
    </row>
    <row r="401" spans="1:2" x14ac:dyDescent="0.25">
      <c r="A401" t="s">
        <v>1031</v>
      </c>
      <c r="B401">
        <v>0</v>
      </c>
    </row>
    <row r="402" spans="1:2" x14ac:dyDescent="0.25">
      <c r="A402" t="s">
        <v>1032</v>
      </c>
      <c r="B402">
        <v>0</v>
      </c>
    </row>
    <row r="403" spans="1:2" x14ac:dyDescent="0.25">
      <c r="A403" t="s">
        <v>1033</v>
      </c>
      <c r="B403">
        <v>0</v>
      </c>
    </row>
    <row r="404" spans="1:2" x14ac:dyDescent="0.25">
      <c r="A404" t="s">
        <v>1034</v>
      </c>
      <c r="B404">
        <v>201299.5</v>
      </c>
    </row>
    <row r="405" spans="1:2" x14ac:dyDescent="0.25">
      <c r="A405" t="s">
        <v>1035</v>
      </c>
      <c r="B405">
        <v>931804.5</v>
      </c>
    </row>
    <row r="406" spans="1:2" x14ac:dyDescent="0.25">
      <c r="A406" t="s">
        <v>1036</v>
      </c>
      <c r="B406">
        <v>0</v>
      </c>
    </row>
    <row r="407" spans="1:2" x14ac:dyDescent="0.25">
      <c r="A407" t="s">
        <v>1037</v>
      </c>
      <c r="B407">
        <v>0</v>
      </c>
    </row>
    <row r="408" spans="1:2" x14ac:dyDescent="0.25">
      <c r="A408" t="s">
        <v>1038</v>
      </c>
      <c r="B408">
        <v>0</v>
      </c>
    </row>
    <row r="409" spans="1:2" x14ac:dyDescent="0.25">
      <c r="A409" t="s">
        <v>1039</v>
      </c>
      <c r="B409">
        <v>0</v>
      </c>
    </row>
    <row r="410" spans="1:2" x14ac:dyDescent="0.25">
      <c r="A410" t="s">
        <v>1040</v>
      </c>
      <c r="B410">
        <v>0</v>
      </c>
    </row>
    <row r="411" spans="1:2" x14ac:dyDescent="0.25">
      <c r="A411" t="s">
        <v>1041</v>
      </c>
      <c r="B411">
        <v>0</v>
      </c>
    </row>
    <row r="412" spans="1:2" x14ac:dyDescent="0.25">
      <c r="A412" t="s">
        <v>1042</v>
      </c>
      <c r="B412">
        <v>0</v>
      </c>
    </row>
    <row r="413" spans="1:2" x14ac:dyDescent="0.25">
      <c r="A413" t="s">
        <v>1043</v>
      </c>
      <c r="B413">
        <v>0</v>
      </c>
    </row>
    <row r="414" spans="1:2" x14ac:dyDescent="0.25">
      <c r="A414" t="s">
        <v>1044</v>
      </c>
      <c r="B414">
        <v>0</v>
      </c>
    </row>
    <row r="415" spans="1:2" x14ac:dyDescent="0.25">
      <c r="A415" t="s">
        <v>1045</v>
      </c>
      <c r="B415">
        <v>0</v>
      </c>
    </row>
    <row r="416" spans="1:2" x14ac:dyDescent="0.25">
      <c r="A416" t="s">
        <v>1046</v>
      </c>
      <c r="B416">
        <v>0</v>
      </c>
    </row>
    <row r="417" spans="1:2" x14ac:dyDescent="0.25">
      <c r="A417" t="s">
        <v>1047</v>
      </c>
      <c r="B417">
        <v>0</v>
      </c>
    </row>
    <row r="418" spans="1:2" x14ac:dyDescent="0.25">
      <c r="A418" t="s">
        <v>1048</v>
      </c>
      <c r="B418">
        <v>0</v>
      </c>
    </row>
    <row r="419" spans="1:2" x14ac:dyDescent="0.25">
      <c r="A419" t="s">
        <v>1049</v>
      </c>
      <c r="B419">
        <v>0</v>
      </c>
    </row>
    <row r="420" spans="1:2" x14ac:dyDescent="0.25">
      <c r="A420" t="s">
        <v>1050</v>
      </c>
      <c r="B420">
        <v>0</v>
      </c>
    </row>
    <row r="421" spans="1:2" x14ac:dyDescent="0.25">
      <c r="A421" t="s">
        <v>1051</v>
      </c>
      <c r="B421">
        <v>2591232</v>
      </c>
    </row>
    <row r="422" spans="1:2" x14ac:dyDescent="0.25">
      <c r="A422" t="s">
        <v>1052</v>
      </c>
      <c r="B422">
        <v>0</v>
      </c>
    </row>
    <row r="423" spans="1:2" x14ac:dyDescent="0.25">
      <c r="A423" t="s">
        <v>1053</v>
      </c>
      <c r="B423">
        <v>0</v>
      </c>
    </row>
    <row r="424" spans="1:2" x14ac:dyDescent="0.25">
      <c r="A424" t="s">
        <v>1054</v>
      </c>
      <c r="B424">
        <v>0</v>
      </c>
    </row>
    <row r="425" spans="1:2" x14ac:dyDescent="0.25">
      <c r="A425" t="s">
        <v>1055</v>
      </c>
      <c r="B425">
        <v>0</v>
      </c>
    </row>
    <row r="426" spans="1:2" x14ac:dyDescent="0.25">
      <c r="A426" t="s">
        <v>1056</v>
      </c>
      <c r="B426">
        <v>0</v>
      </c>
    </row>
    <row r="427" spans="1:2" x14ac:dyDescent="0.25">
      <c r="A427" t="s">
        <v>1057</v>
      </c>
      <c r="B427">
        <v>0</v>
      </c>
    </row>
    <row r="428" spans="1:2" x14ac:dyDescent="0.25">
      <c r="A428" t="s">
        <v>1058</v>
      </c>
      <c r="B428">
        <v>701568</v>
      </c>
    </row>
    <row r="429" spans="1:2" x14ac:dyDescent="0.25">
      <c r="A429" t="s">
        <v>1059</v>
      </c>
      <c r="B429">
        <v>701568</v>
      </c>
    </row>
    <row r="430" spans="1:2" x14ac:dyDescent="0.25">
      <c r="A430" t="s">
        <v>1060</v>
      </c>
      <c r="B430">
        <v>0</v>
      </c>
    </row>
    <row r="431" spans="1:2" x14ac:dyDescent="0.25">
      <c r="A431" t="s">
        <v>1061</v>
      </c>
      <c r="B431">
        <v>0</v>
      </c>
    </row>
    <row r="432" spans="1:2" x14ac:dyDescent="0.25">
      <c r="A432" t="s">
        <v>1062</v>
      </c>
      <c r="B432">
        <v>0</v>
      </c>
    </row>
    <row r="433" spans="1:2" x14ac:dyDescent="0.25">
      <c r="A433" t="s">
        <v>1063</v>
      </c>
      <c r="B433">
        <v>0</v>
      </c>
    </row>
    <row r="434" spans="1:2" x14ac:dyDescent="0.25">
      <c r="A434" t="s">
        <v>1064</v>
      </c>
      <c r="B434">
        <v>0</v>
      </c>
    </row>
    <row r="435" spans="1:2" x14ac:dyDescent="0.25">
      <c r="A435" t="s">
        <v>1065</v>
      </c>
      <c r="B435">
        <v>0</v>
      </c>
    </row>
    <row r="436" spans="1:2" x14ac:dyDescent="0.25">
      <c r="A436" t="s">
        <v>1066</v>
      </c>
      <c r="B436">
        <v>0</v>
      </c>
    </row>
    <row r="437" spans="1:2" x14ac:dyDescent="0.25">
      <c r="A437" t="s">
        <v>1067</v>
      </c>
      <c r="B437">
        <v>0</v>
      </c>
    </row>
    <row r="438" spans="1:2" x14ac:dyDescent="0.25">
      <c r="A438" t="s">
        <v>1068</v>
      </c>
      <c r="B438">
        <v>0</v>
      </c>
    </row>
    <row r="439" spans="1:2" x14ac:dyDescent="0.25">
      <c r="A439" t="s">
        <v>1069</v>
      </c>
      <c r="B439">
        <v>0</v>
      </c>
    </row>
    <row r="440" spans="1:2" x14ac:dyDescent="0.25">
      <c r="A440" t="s">
        <v>1070</v>
      </c>
      <c r="B440">
        <v>0</v>
      </c>
    </row>
    <row r="441" spans="1:2" x14ac:dyDescent="0.25">
      <c r="A441" t="s">
        <v>1071</v>
      </c>
      <c r="B441">
        <v>0</v>
      </c>
    </row>
    <row r="442" spans="1:2" x14ac:dyDescent="0.25">
      <c r="A442" t="s">
        <v>1701</v>
      </c>
      <c r="B442">
        <v>0</v>
      </c>
    </row>
    <row r="443" spans="1:2" x14ac:dyDescent="0.25">
      <c r="A443" t="s">
        <v>110</v>
      </c>
      <c r="B443">
        <v>0</v>
      </c>
    </row>
    <row r="444" spans="1:2" x14ac:dyDescent="0.25">
      <c r="A444" t="s">
        <v>111</v>
      </c>
      <c r="B444">
        <v>0</v>
      </c>
    </row>
    <row r="445" spans="1:2" x14ac:dyDescent="0.25">
      <c r="A445" t="s">
        <v>112</v>
      </c>
      <c r="B445">
        <v>0</v>
      </c>
    </row>
    <row r="446" spans="1:2" x14ac:dyDescent="0.25">
      <c r="A446" t="s">
        <v>113</v>
      </c>
      <c r="B446">
        <v>0</v>
      </c>
    </row>
    <row r="447" spans="1:2" x14ac:dyDescent="0.25">
      <c r="A447" t="s">
        <v>114</v>
      </c>
      <c r="B447">
        <v>245925</v>
      </c>
    </row>
    <row r="448" spans="1:2" x14ac:dyDescent="0.25">
      <c r="A448" t="s">
        <v>115</v>
      </c>
      <c r="B448">
        <v>0</v>
      </c>
    </row>
    <row r="449" spans="1:2" x14ac:dyDescent="0.25">
      <c r="A449" t="s">
        <v>116</v>
      </c>
      <c r="B449">
        <v>0</v>
      </c>
    </row>
    <row r="450" spans="1:2" x14ac:dyDescent="0.25">
      <c r="A450" t="s">
        <v>117</v>
      </c>
      <c r="B450">
        <v>196960.09</v>
      </c>
    </row>
    <row r="451" spans="1:2" x14ac:dyDescent="0.25">
      <c r="A451" t="s">
        <v>118</v>
      </c>
      <c r="B451">
        <v>0</v>
      </c>
    </row>
    <row r="452" spans="1:2" x14ac:dyDescent="0.25">
      <c r="A452" t="s">
        <v>119</v>
      </c>
      <c r="B452">
        <v>0</v>
      </c>
    </row>
    <row r="453" spans="1:2" x14ac:dyDescent="0.25">
      <c r="A453" t="s">
        <v>120</v>
      </c>
      <c r="B453">
        <v>0</v>
      </c>
    </row>
    <row r="454" spans="1:2" x14ac:dyDescent="0.25">
      <c r="A454" t="s">
        <v>121</v>
      </c>
      <c r="B454">
        <v>0</v>
      </c>
    </row>
    <row r="455" spans="1:2" x14ac:dyDescent="0.25">
      <c r="A455" t="s">
        <v>122</v>
      </c>
      <c r="B455">
        <v>0</v>
      </c>
    </row>
    <row r="456" spans="1:2" x14ac:dyDescent="0.25">
      <c r="A456" t="s">
        <v>123</v>
      </c>
      <c r="B456">
        <v>0</v>
      </c>
    </row>
    <row r="457" spans="1:2" x14ac:dyDescent="0.25">
      <c r="A457" t="s">
        <v>124</v>
      </c>
      <c r="B457">
        <v>0</v>
      </c>
    </row>
    <row r="458" spans="1:2" x14ac:dyDescent="0.25">
      <c r="A458" t="s">
        <v>125</v>
      </c>
      <c r="B458">
        <v>0</v>
      </c>
    </row>
    <row r="459" spans="1:2" x14ac:dyDescent="0.25">
      <c r="A459" t="s">
        <v>126</v>
      </c>
      <c r="B459">
        <v>0</v>
      </c>
    </row>
    <row r="460" spans="1:2" x14ac:dyDescent="0.25">
      <c r="A460" t="s">
        <v>127</v>
      </c>
      <c r="B460">
        <v>0</v>
      </c>
    </row>
    <row r="461" spans="1:2" x14ac:dyDescent="0.25">
      <c r="A461" t="s">
        <v>128</v>
      </c>
      <c r="B461">
        <v>0</v>
      </c>
    </row>
    <row r="462" spans="1:2" x14ac:dyDescent="0.25">
      <c r="A462" t="s">
        <v>129</v>
      </c>
      <c r="B462">
        <v>0</v>
      </c>
    </row>
    <row r="463" spans="1:2" x14ac:dyDescent="0.25">
      <c r="A463" t="s">
        <v>130</v>
      </c>
      <c r="B463">
        <v>0</v>
      </c>
    </row>
    <row r="464" spans="1:2" x14ac:dyDescent="0.25">
      <c r="A464" t="s">
        <v>131</v>
      </c>
      <c r="B464">
        <v>0</v>
      </c>
    </row>
    <row r="465" spans="1:2" x14ac:dyDescent="0.25">
      <c r="A465" t="s">
        <v>132</v>
      </c>
      <c r="B465">
        <v>0</v>
      </c>
    </row>
    <row r="466" spans="1:2" x14ac:dyDescent="0.25">
      <c r="A466" t="s">
        <v>133</v>
      </c>
      <c r="B466">
        <v>0</v>
      </c>
    </row>
    <row r="467" spans="1:2" x14ac:dyDescent="0.25">
      <c r="A467" t="s">
        <v>134</v>
      </c>
      <c r="B467">
        <v>0</v>
      </c>
    </row>
    <row r="468" spans="1:2" x14ac:dyDescent="0.25">
      <c r="A468" t="s">
        <v>135</v>
      </c>
      <c r="B468">
        <v>0</v>
      </c>
    </row>
    <row r="469" spans="1:2" x14ac:dyDescent="0.25">
      <c r="A469" t="s">
        <v>136</v>
      </c>
      <c r="B469">
        <v>0</v>
      </c>
    </row>
    <row r="470" spans="1:2" x14ac:dyDescent="0.25">
      <c r="A470" t="s">
        <v>137</v>
      </c>
      <c r="B470">
        <v>0</v>
      </c>
    </row>
    <row r="471" spans="1:2" x14ac:dyDescent="0.25">
      <c r="A471" t="s">
        <v>138</v>
      </c>
      <c r="B471">
        <v>0</v>
      </c>
    </row>
    <row r="472" spans="1:2" x14ac:dyDescent="0.25">
      <c r="A472" t="s">
        <v>139</v>
      </c>
      <c r="B472">
        <v>0</v>
      </c>
    </row>
    <row r="473" spans="1:2" x14ac:dyDescent="0.25">
      <c r="A473" t="s">
        <v>140</v>
      </c>
      <c r="B473">
        <v>0</v>
      </c>
    </row>
    <row r="474" spans="1:2" x14ac:dyDescent="0.25">
      <c r="A474" t="s">
        <v>141</v>
      </c>
      <c r="B474">
        <v>0</v>
      </c>
    </row>
    <row r="475" spans="1:2" x14ac:dyDescent="0.25">
      <c r="A475" t="s">
        <v>142</v>
      </c>
      <c r="B475">
        <v>0</v>
      </c>
    </row>
    <row r="476" spans="1:2" x14ac:dyDescent="0.25">
      <c r="A476" t="s">
        <v>143</v>
      </c>
      <c r="B476">
        <v>0</v>
      </c>
    </row>
    <row r="477" spans="1:2" x14ac:dyDescent="0.25">
      <c r="A477" t="s">
        <v>144</v>
      </c>
      <c r="B477">
        <v>0</v>
      </c>
    </row>
    <row r="478" spans="1:2" x14ac:dyDescent="0.25">
      <c r="A478" t="s">
        <v>145</v>
      </c>
      <c r="B478">
        <v>0</v>
      </c>
    </row>
    <row r="479" spans="1:2" x14ac:dyDescent="0.25">
      <c r="A479" t="s">
        <v>146</v>
      </c>
      <c r="B479">
        <v>0</v>
      </c>
    </row>
    <row r="480" spans="1:2" x14ac:dyDescent="0.25">
      <c r="A480" t="s">
        <v>147</v>
      </c>
      <c r="B480">
        <v>0</v>
      </c>
    </row>
    <row r="481" spans="1:2" x14ac:dyDescent="0.25">
      <c r="A481" t="s">
        <v>148</v>
      </c>
      <c r="B481">
        <v>0</v>
      </c>
    </row>
    <row r="482" spans="1:2" x14ac:dyDescent="0.25">
      <c r="A482" t="s">
        <v>149</v>
      </c>
      <c r="B482">
        <v>0</v>
      </c>
    </row>
    <row r="483" spans="1:2" x14ac:dyDescent="0.25">
      <c r="A483" t="s">
        <v>150</v>
      </c>
      <c r="B483">
        <v>0</v>
      </c>
    </row>
    <row r="484" spans="1:2" x14ac:dyDescent="0.25">
      <c r="A484" t="s">
        <v>151</v>
      </c>
      <c r="B484">
        <v>0</v>
      </c>
    </row>
    <row r="485" spans="1:2" x14ac:dyDescent="0.25">
      <c r="A485" t="s">
        <v>152</v>
      </c>
      <c r="B485">
        <v>0</v>
      </c>
    </row>
    <row r="486" spans="1:2" x14ac:dyDescent="0.25">
      <c r="A486" t="s">
        <v>153</v>
      </c>
      <c r="B486">
        <v>0</v>
      </c>
    </row>
    <row r="487" spans="1:2" x14ac:dyDescent="0.25">
      <c r="A487" t="s">
        <v>154</v>
      </c>
      <c r="B487">
        <v>0</v>
      </c>
    </row>
    <row r="488" spans="1:2" x14ac:dyDescent="0.25">
      <c r="A488" t="s">
        <v>155</v>
      </c>
      <c r="B488">
        <v>0</v>
      </c>
    </row>
    <row r="489" spans="1:2" x14ac:dyDescent="0.25">
      <c r="A489" t="s">
        <v>156</v>
      </c>
      <c r="B489">
        <v>0</v>
      </c>
    </row>
    <row r="490" spans="1:2" x14ac:dyDescent="0.25">
      <c r="A490" t="s">
        <v>157</v>
      </c>
      <c r="B490">
        <v>0</v>
      </c>
    </row>
    <row r="491" spans="1:2" x14ac:dyDescent="0.25">
      <c r="A491" t="s">
        <v>158</v>
      </c>
      <c r="B491">
        <v>707224</v>
      </c>
    </row>
    <row r="492" spans="1:2" x14ac:dyDescent="0.25">
      <c r="A492" t="s">
        <v>159</v>
      </c>
      <c r="B492">
        <v>0</v>
      </c>
    </row>
    <row r="493" spans="1:2" x14ac:dyDescent="0.25">
      <c r="A493" t="s">
        <v>160</v>
      </c>
      <c r="B493">
        <v>671653.34</v>
      </c>
    </row>
    <row r="494" spans="1:2" x14ac:dyDescent="0.25">
      <c r="A494" t="s">
        <v>161</v>
      </c>
      <c r="B494">
        <v>0</v>
      </c>
    </row>
    <row r="495" spans="1:2" x14ac:dyDescent="0.25">
      <c r="A495" t="s">
        <v>162</v>
      </c>
      <c r="B495">
        <v>0</v>
      </c>
    </row>
    <row r="496" spans="1:2" x14ac:dyDescent="0.25">
      <c r="A496" t="s">
        <v>163</v>
      </c>
      <c r="B496">
        <v>0</v>
      </c>
    </row>
    <row r="497" spans="1:2" x14ac:dyDescent="0.25">
      <c r="A497" t="s">
        <v>164</v>
      </c>
      <c r="B497">
        <v>0</v>
      </c>
    </row>
    <row r="498" spans="1:2" x14ac:dyDescent="0.25">
      <c r="A498" t="s">
        <v>165</v>
      </c>
      <c r="B498">
        <v>0</v>
      </c>
    </row>
    <row r="499" spans="1:2" x14ac:dyDescent="0.25">
      <c r="A499" t="s">
        <v>166</v>
      </c>
      <c r="B499">
        <v>0</v>
      </c>
    </row>
    <row r="500" spans="1:2" x14ac:dyDescent="0.25">
      <c r="A500" t="s">
        <v>167</v>
      </c>
      <c r="B500">
        <v>514080</v>
      </c>
    </row>
    <row r="501" spans="1:2" x14ac:dyDescent="0.25">
      <c r="A501" t="s">
        <v>168</v>
      </c>
      <c r="B501">
        <v>514080</v>
      </c>
    </row>
    <row r="502" spans="1:2" x14ac:dyDescent="0.25">
      <c r="A502" t="s">
        <v>169</v>
      </c>
      <c r="B502">
        <v>0</v>
      </c>
    </row>
    <row r="503" spans="1:2" x14ac:dyDescent="0.25">
      <c r="A503" t="s">
        <v>170</v>
      </c>
      <c r="B503">
        <v>0</v>
      </c>
    </row>
    <row r="504" spans="1:2" x14ac:dyDescent="0.25">
      <c r="A504" t="s">
        <v>171</v>
      </c>
      <c r="B504">
        <v>0</v>
      </c>
    </row>
    <row r="505" spans="1:2" x14ac:dyDescent="0.25">
      <c r="A505" t="s">
        <v>172</v>
      </c>
      <c r="B505">
        <v>0</v>
      </c>
    </row>
    <row r="506" spans="1:2" x14ac:dyDescent="0.25">
      <c r="A506" t="s">
        <v>173</v>
      </c>
      <c r="B506">
        <v>0</v>
      </c>
    </row>
    <row r="507" spans="1:2" x14ac:dyDescent="0.25">
      <c r="A507" t="s">
        <v>174</v>
      </c>
      <c r="B507">
        <v>0</v>
      </c>
    </row>
    <row r="508" spans="1:2" x14ac:dyDescent="0.25">
      <c r="A508" t="s">
        <v>175</v>
      </c>
      <c r="B508">
        <v>0</v>
      </c>
    </row>
    <row r="509" spans="1:2" x14ac:dyDescent="0.25">
      <c r="A509" t="s">
        <v>176</v>
      </c>
      <c r="B509">
        <v>0</v>
      </c>
    </row>
    <row r="510" spans="1:2" x14ac:dyDescent="0.25">
      <c r="A510" t="s">
        <v>177</v>
      </c>
      <c r="B510">
        <v>0</v>
      </c>
    </row>
    <row r="511" spans="1:2" x14ac:dyDescent="0.25">
      <c r="A511" t="s">
        <v>178</v>
      </c>
      <c r="B511">
        <v>0</v>
      </c>
    </row>
    <row r="512" spans="1:2" x14ac:dyDescent="0.25">
      <c r="A512" t="s">
        <v>179</v>
      </c>
      <c r="B512">
        <v>0</v>
      </c>
    </row>
    <row r="513" spans="1:2" x14ac:dyDescent="0.25">
      <c r="A513" t="s">
        <v>180</v>
      </c>
      <c r="B513">
        <v>0</v>
      </c>
    </row>
    <row r="514" spans="1:2" x14ac:dyDescent="0.25">
      <c r="A514" t="s">
        <v>181</v>
      </c>
      <c r="B514">
        <v>0</v>
      </c>
    </row>
    <row r="515" spans="1:2" x14ac:dyDescent="0.25">
      <c r="A515" t="s">
        <v>182</v>
      </c>
      <c r="B515">
        <v>584931</v>
      </c>
    </row>
    <row r="516" spans="1:2" x14ac:dyDescent="0.25">
      <c r="A516" t="s">
        <v>183</v>
      </c>
      <c r="B516">
        <v>0</v>
      </c>
    </row>
    <row r="517" spans="1:2" x14ac:dyDescent="0.25">
      <c r="A517" t="s">
        <v>184</v>
      </c>
      <c r="B517">
        <v>612584</v>
      </c>
    </row>
    <row r="518" spans="1:2" x14ac:dyDescent="0.25">
      <c r="A518" t="s">
        <v>185</v>
      </c>
      <c r="B518">
        <v>0</v>
      </c>
    </row>
    <row r="519" spans="1:2" x14ac:dyDescent="0.25">
      <c r="A519" t="s">
        <v>186</v>
      </c>
      <c r="B519">
        <v>455672</v>
      </c>
    </row>
    <row r="520" spans="1:2" x14ac:dyDescent="0.25">
      <c r="A520" t="s">
        <v>187</v>
      </c>
      <c r="B520">
        <v>0</v>
      </c>
    </row>
    <row r="521" spans="1:2" x14ac:dyDescent="0.25">
      <c r="A521" t="s">
        <v>188</v>
      </c>
      <c r="B521">
        <v>455672</v>
      </c>
    </row>
    <row r="522" spans="1:2" x14ac:dyDescent="0.25">
      <c r="A522" t="s">
        <v>189</v>
      </c>
      <c r="B522">
        <v>0</v>
      </c>
    </row>
    <row r="523" spans="1:2" x14ac:dyDescent="0.25">
      <c r="A523" t="s">
        <v>190</v>
      </c>
      <c r="B523">
        <v>0</v>
      </c>
    </row>
    <row r="524" spans="1:2" x14ac:dyDescent="0.25">
      <c r="A524" t="s">
        <v>191</v>
      </c>
      <c r="B524">
        <v>0</v>
      </c>
    </row>
    <row r="525" spans="1:2" x14ac:dyDescent="0.25">
      <c r="A525" t="s">
        <v>192</v>
      </c>
      <c r="B525">
        <v>0</v>
      </c>
    </row>
    <row r="526" spans="1:2" x14ac:dyDescent="0.25">
      <c r="A526" t="s">
        <v>193</v>
      </c>
      <c r="B526">
        <v>0</v>
      </c>
    </row>
    <row r="527" spans="1:2" x14ac:dyDescent="0.25">
      <c r="A527" t="s">
        <v>194</v>
      </c>
      <c r="B527">
        <v>0</v>
      </c>
    </row>
    <row r="528" spans="1:2" x14ac:dyDescent="0.25">
      <c r="A528" t="s">
        <v>195</v>
      </c>
      <c r="B528">
        <v>0</v>
      </c>
    </row>
    <row r="529" spans="1:2" x14ac:dyDescent="0.25">
      <c r="A529" t="s">
        <v>196</v>
      </c>
      <c r="B529">
        <v>0</v>
      </c>
    </row>
    <row r="530" spans="1:2" x14ac:dyDescent="0.25">
      <c r="A530" t="s">
        <v>197</v>
      </c>
      <c r="B530">
        <v>0</v>
      </c>
    </row>
    <row r="531" spans="1:2" x14ac:dyDescent="0.25">
      <c r="A531" t="s">
        <v>198</v>
      </c>
      <c r="B531">
        <v>0</v>
      </c>
    </row>
    <row r="532" spans="1:2" x14ac:dyDescent="0.25">
      <c r="A532" t="s">
        <v>199</v>
      </c>
      <c r="B532">
        <v>0</v>
      </c>
    </row>
    <row r="533" spans="1:2" x14ac:dyDescent="0.25">
      <c r="A533" t="s">
        <v>200</v>
      </c>
      <c r="B533">
        <v>0</v>
      </c>
    </row>
    <row r="534" spans="1:2" x14ac:dyDescent="0.25">
      <c r="A534" t="s">
        <v>201</v>
      </c>
      <c r="B534">
        <v>0</v>
      </c>
    </row>
    <row r="535" spans="1:2" x14ac:dyDescent="0.25">
      <c r="A535" t="s">
        <v>202</v>
      </c>
      <c r="B535">
        <v>0</v>
      </c>
    </row>
    <row r="536" spans="1:2" x14ac:dyDescent="0.25">
      <c r="A536" t="s">
        <v>203</v>
      </c>
      <c r="B536">
        <v>0</v>
      </c>
    </row>
    <row r="537" spans="1:2" x14ac:dyDescent="0.25">
      <c r="A537" t="s">
        <v>204</v>
      </c>
      <c r="B537">
        <v>0</v>
      </c>
    </row>
    <row r="538" spans="1:2" x14ac:dyDescent="0.25">
      <c r="A538" t="s">
        <v>205</v>
      </c>
      <c r="B538">
        <v>0</v>
      </c>
    </row>
    <row r="539" spans="1:2" x14ac:dyDescent="0.25">
      <c r="A539" t="s">
        <v>206</v>
      </c>
      <c r="B539">
        <v>0</v>
      </c>
    </row>
    <row r="540" spans="1:2" x14ac:dyDescent="0.25">
      <c r="A540" t="s">
        <v>207</v>
      </c>
      <c r="B540">
        <v>794416</v>
      </c>
    </row>
    <row r="541" spans="1:2" x14ac:dyDescent="0.25">
      <c r="A541" t="s">
        <v>208</v>
      </c>
      <c r="B541">
        <v>0</v>
      </c>
    </row>
    <row r="542" spans="1:2" x14ac:dyDescent="0.25">
      <c r="A542" t="s">
        <v>209</v>
      </c>
      <c r="B542">
        <v>794416</v>
      </c>
    </row>
    <row r="543" spans="1:2" x14ac:dyDescent="0.25">
      <c r="A543" t="s">
        <v>210</v>
      </c>
      <c r="B543">
        <v>0</v>
      </c>
    </row>
    <row r="544" spans="1:2" x14ac:dyDescent="0.25">
      <c r="A544" t="s">
        <v>211</v>
      </c>
      <c r="B544">
        <v>546448</v>
      </c>
    </row>
    <row r="545" spans="1:2" x14ac:dyDescent="0.25">
      <c r="A545" t="s">
        <v>212</v>
      </c>
      <c r="B545">
        <v>0</v>
      </c>
    </row>
    <row r="546" spans="1:2" x14ac:dyDescent="0.25">
      <c r="A546" t="s">
        <v>213</v>
      </c>
      <c r="B546">
        <v>546448</v>
      </c>
    </row>
    <row r="547" spans="1:2" x14ac:dyDescent="0.25">
      <c r="A547" t="s">
        <v>214</v>
      </c>
      <c r="B547">
        <v>1.9798677000000002E-9</v>
      </c>
    </row>
    <row r="548" spans="1:2" x14ac:dyDescent="0.25">
      <c r="A548" t="s">
        <v>215</v>
      </c>
      <c r="B548">
        <v>0</v>
      </c>
    </row>
    <row r="549" spans="1:2" x14ac:dyDescent="0.25">
      <c r="A549" t="s">
        <v>216</v>
      </c>
      <c r="B549">
        <v>0</v>
      </c>
    </row>
    <row r="550" spans="1:2" x14ac:dyDescent="0.25">
      <c r="A550" t="s">
        <v>217</v>
      </c>
      <c r="B550">
        <v>0</v>
      </c>
    </row>
    <row r="551" spans="1:2" x14ac:dyDescent="0.25">
      <c r="A551" t="s">
        <v>218</v>
      </c>
      <c r="B551">
        <v>0</v>
      </c>
    </row>
    <row r="552" spans="1:2" x14ac:dyDescent="0.25">
      <c r="A552" t="s">
        <v>219</v>
      </c>
      <c r="B552">
        <v>0</v>
      </c>
    </row>
    <row r="553" spans="1:2" x14ac:dyDescent="0.25">
      <c r="A553" t="s">
        <v>220</v>
      </c>
      <c r="B553">
        <v>0</v>
      </c>
    </row>
    <row r="554" spans="1:2" x14ac:dyDescent="0.25">
      <c r="A554" t="s">
        <v>221</v>
      </c>
      <c r="B554">
        <v>0</v>
      </c>
    </row>
    <row r="555" spans="1:2" x14ac:dyDescent="0.25">
      <c r="A555" t="s">
        <v>222</v>
      </c>
      <c r="B555">
        <v>0</v>
      </c>
    </row>
    <row r="556" spans="1:2" x14ac:dyDescent="0.25">
      <c r="A556" t="s">
        <v>223</v>
      </c>
      <c r="B556">
        <v>0</v>
      </c>
    </row>
    <row r="557" spans="1:2" x14ac:dyDescent="0.25">
      <c r="A557" t="s">
        <v>224</v>
      </c>
      <c r="B557">
        <v>0</v>
      </c>
    </row>
    <row r="558" spans="1:2" x14ac:dyDescent="0.25">
      <c r="A558" t="s">
        <v>225</v>
      </c>
      <c r="B558">
        <v>0</v>
      </c>
    </row>
    <row r="559" spans="1:2" x14ac:dyDescent="0.25">
      <c r="A559" t="s">
        <v>226</v>
      </c>
      <c r="B559">
        <v>0</v>
      </c>
    </row>
    <row r="560" spans="1:2" x14ac:dyDescent="0.25">
      <c r="A560" t="s">
        <v>227</v>
      </c>
      <c r="B560">
        <v>0</v>
      </c>
    </row>
    <row r="561" spans="1:2" x14ac:dyDescent="0.25">
      <c r="A561" t="s">
        <v>228</v>
      </c>
      <c r="B561">
        <v>0</v>
      </c>
    </row>
    <row r="562" spans="1:2" x14ac:dyDescent="0.25">
      <c r="A562" t="s">
        <v>229</v>
      </c>
      <c r="B562">
        <v>0</v>
      </c>
    </row>
    <row r="563" spans="1:2" x14ac:dyDescent="0.25">
      <c r="A563" t="s">
        <v>230</v>
      </c>
      <c r="B563">
        <v>0</v>
      </c>
    </row>
    <row r="564" spans="1:2" x14ac:dyDescent="0.25">
      <c r="A564" t="s">
        <v>231</v>
      </c>
      <c r="B564">
        <v>0</v>
      </c>
    </row>
    <row r="565" spans="1:2" x14ac:dyDescent="0.25">
      <c r="A565" t="s">
        <v>232</v>
      </c>
      <c r="B565">
        <v>0</v>
      </c>
    </row>
    <row r="566" spans="1:2" x14ac:dyDescent="0.25">
      <c r="A566" t="s">
        <v>233</v>
      </c>
      <c r="B566">
        <v>0</v>
      </c>
    </row>
    <row r="567" spans="1:2" x14ac:dyDescent="0.25">
      <c r="A567" t="s">
        <v>234</v>
      </c>
      <c r="B567">
        <v>0</v>
      </c>
    </row>
    <row r="568" spans="1:2" x14ac:dyDescent="0.25">
      <c r="A568" t="s">
        <v>235</v>
      </c>
      <c r="B568">
        <v>0</v>
      </c>
    </row>
    <row r="569" spans="1:2" x14ac:dyDescent="0.25">
      <c r="A569" t="s">
        <v>236</v>
      </c>
      <c r="B569">
        <v>0</v>
      </c>
    </row>
    <row r="570" spans="1:2" x14ac:dyDescent="0.25">
      <c r="A570" t="s">
        <v>237</v>
      </c>
      <c r="B570">
        <v>0</v>
      </c>
    </row>
    <row r="571" spans="1:2" x14ac:dyDescent="0.25">
      <c r="A571" t="s">
        <v>238</v>
      </c>
      <c r="B571">
        <v>0</v>
      </c>
    </row>
    <row r="572" spans="1:2" x14ac:dyDescent="0.25">
      <c r="A572" t="s">
        <v>239</v>
      </c>
      <c r="B572">
        <v>0</v>
      </c>
    </row>
    <row r="573" spans="1:2" x14ac:dyDescent="0.25">
      <c r="A573" t="s">
        <v>240</v>
      </c>
      <c r="B573">
        <v>0</v>
      </c>
    </row>
    <row r="574" spans="1:2" x14ac:dyDescent="0.25">
      <c r="A574" t="s">
        <v>241</v>
      </c>
      <c r="B574">
        <v>0</v>
      </c>
    </row>
    <row r="575" spans="1:2" x14ac:dyDescent="0.25">
      <c r="A575" t="s">
        <v>242</v>
      </c>
      <c r="B575">
        <v>0</v>
      </c>
    </row>
    <row r="576" spans="1:2" x14ac:dyDescent="0.25">
      <c r="A576" t="s">
        <v>243</v>
      </c>
      <c r="B576">
        <v>601748</v>
      </c>
    </row>
    <row r="577" spans="1:2" x14ac:dyDescent="0.25">
      <c r="A577" t="s">
        <v>244</v>
      </c>
      <c r="B577">
        <v>0</v>
      </c>
    </row>
    <row r="578" spans="1:2" x14ac:dyDescent="0.25">
      <c r="A578" t="s">
        <v>245</v>
      </c>
      <c r="B578">
        <v>601748</v>
      </c>
    </row>
    <row r="579" spans="1:2" x14ac:dyDescent="0.25">
      <c r="A579" t="s">
        <v>246</v>
      </c>
      <c r="B579">
        <v>0</v>
      </c>
    </row>
    <row r="580" spans="1:2" x14ac:dyDescent="0.25">
      <c r="A580" t="s">
        <v>247</v>
      </c>
      <c r="B580">
        <v>0</v>
      </c>
    </row>
    <row r="581" spans="1:2" x14ac:dyDescent="0.25">
      <c r="A581" t="s">
        <v>248</v>
      </c>
      <c r="B581">
        <v>561456</v>
      </c>
    </row>
    <row r="582" spans="1:2" x14ac:dyDescent="0.25">
      <c r="A582" t="s">
        <v>249</v>
      </c>
      <c r="B582">
        <v>0</v>
      </c>
    </row>
    <row r="583" spans="1:2" x14ac:dyDescent="0.25">
      <c r="A583" t="s">
        <v>250</v>
      </c>
      <c r="B583">
        <v>463960</v>
      </c>
    </row>
    <row r="584" spans="1:2" x14ac:dyDescent="0.25">
      <c r="A584" t="s">
        <v>251</v>
      </c>
      <c r="B584">
        <v>0</v>
      </c>
    </row>
    <row r="585" spans="1:2" x14ac:dyDescent="0.25">
      <c r="A585" t="s">
        <v>252</v>
      </c>
      <c r="B585">
        <v>0</v>
      </c>
    </row>
    <row r="586" spans="1:2" x14ac:dyDescent="0.25">
      <c r="A586" t="s">
        <v>253</v>
      </c>
      <c r="B586">
        <v>0</v>
      </c>
    </row>
    <row r="587" spans="1:2" x14ac:dyDescent="0.25">
      <c r="A587" t="s">
        <v>254</v>
      </c>
      <c r="B587">
        <v>0</v>
      </c>
    </row>
    <row r="588" spans="1:2" x14ac:dyDescent="0.25">
      <c r="A588" t="s">
        <v>255</v>
      </c>
      <c r="B588">
        <v>0</v>
      </c>
    </row>
    <row r="589" spans="1:2" x14ac:dyDescent="0.25">
      <c r="A589" t="s">
        <v>256</v>
      </c>
      <c r="B589">
        <v>0</v>
      </c>
    </row>
    <row r="590" spans="1:2" x14ac:dyDescent="0.25">
      <c r="A590" t="s">
        <v>257</v>
      </c>
      <c r="B590">
        <v>0</v>
      </c>
    </row>
    <row r="591" spans="1:2" x14ac:dyDescent="0.25">
      <c r="A591" t="s">
        <v>258</v>
      </c>
      <c r="B591">
        <v>0</v>
      </c>
    </row>
    <row r="592" spans="1:2" x14ac:dyDescent="0.25">
      <c r="A592" t="s">
        <v>259</v>
      </c>
      <c r="B592">
        <v>0</v>
      </c>
    </row>
    <row r="593" spans="1:2" x14ac:dyDescent="0.25">
      <c r="A593" t="s">
        <v>260</v>
      </c>
      <c r="B593">
        <v>0</v>
      </c>
    </row>
    <row r="594" spans="1:2" x14ac:dyDescent="0.25">
      <c r="A594" t="s">
        <v>261</v>
      </c>
      <c r="B594">
        <v>98149.904999999999</v>
      </c>
    </row>
    <row r="595" spans="1:2" x14ac:dyDescent="0.25">
      <c r="A595" t="s">
        <v>262</v>
      </c>
      <c r="B595">
        <v>0</v>
      </c>
    </row>
    <row r="596" spans="1:2" x14ac:dyDescent="0.25">
      <c r="A596" t="s">
        <v>263</v>
      </c>
      <c r="B596">
        <v>0</v>
      </c>
    </row>
    <row r="597" spans="1:2" x14ac:dyDescent="0.25">
      <c r="A597" t="s">
        <v>264</v>
      </c>
      <c r="B597">
        <v>0</v>
      </c>
    </row>
    <row r="598" spans="1:2" x14ac:dyDescent="0.25">
      <c r="A598" t="s">
        <v>265</v>
      </c>
      <c r="B598">
        <v>0</v>
      </c>
    </row>
    <row r="599" spans="1:2" x14ac:dyDescent="0.25">
      <c r="A599" t="s">
        <v>266</v>
      </c>
      <c r="B599">
        <v>0</v>
      </c>
    </row>
    <row r="600" spans="1:2" x14ac:dyDescent="0.25">
      <c r="A600" t="s">
        <v>267</v>
      </c>
      <c r="B600">
        <v>0</v>
      </c>
    </row>
    <row r="601" spans="1:2" x14ac:dyDescent="0.25">
      <c r="A601" t="s">
        <v>268</v>
      </c>
      <c r="B601">
        <v>0</v>
      </c>
    </row>
    <row r="602" spans="1:2" x14ac:dyDescent="0.25">
      <c r="A602" t="s">
        <v>269</v>
      </c>
      <c r="B602">
        <v>0</v>
      </c>
    </row>
    <row r="603" spans="1:2" x14ac:dyDescent="0.25">
      <c r="A603" t="s">
        <v>270</v>
      </c>
      <c r="B603">
        <v>0</v>
      </c>
    </row>
    <row r="604" spans="1:2" x14ac:dyDescent="0.25">
      <c r="A604" t="s">
        <v>271</v>
      </c>
      <c r="B604">
        <v>0</v>
      </c>
    </row>
    <row r="605" spans="1:2" x14ac:dyDescent="0.25">
      <c r="A605" t="s">
        <v>272</v>
      </c>
      <c r="B605">
        <v>0</v>
      </c>
    </row>
    <row r="606" spans="1:2" x14ac:dyDescent="0.25">
      <c r="A606" t="s">
        <v>273</v>
      </c>
      <c r="B606">
        <v>0</v>
      </c>
    </row>
    <row r="607" spans="1:2" x14ac:dyDescent="0.25">
      <c r="A607" t="s">
        <v>274</v>
      </c>
      <c r="B607">
        <v>0</v>
      </c>
    </row>
    <row r="608" spans="1:2" x14ac:dyDescent="0.25">
      <c r="A608" t="s">
        <v>275</v>
      </c>
      <c r="B608">
        <v>0</v>
      </c>
    </row>
    <row r="609" spans="1:2" x14ac:dyDescent="0.25">
      <c r="A609" t="s">
        <v>276</v>
      </c>
      <c r="B609">
        <v>0</v>
      </c>
    </row>
    <row r="610" spans="1:2" x14ac:dyDescent="0.25">
      <c r="A610" t="s">
        <v>277</v>
      </c>
      <c r="B610">
        <v>0</v>
      </c>
    </row>
    <row r="611" spans="1:2" x14ac:dyDescent="0.25">
      <c r="A611" t="s">
        <v>278</v>
      </c>
      <c r="B611">
        <v>0</v>
      </c>
    </row>
    <row r="612" spans="1:2" x14ac:dyDescent="0.25">
      <c r="A612" t="s">
        <v>279</v>
      </c>
      <c r="B612">
        <v>0</v>
      </c>
    </row>
    <row r="613" spans="1:2" x14ac:dyDescent="0.25">
      <c r="A613" t="s">
        <v>280</v>
      </c>
      <c r="B613">
        <v>0</v>
      </c>
    </row>
    <row r="614" spans="1:2" x14ac:dyDescent="0.25">
      <c r="A614" t="s">
        <v>281</v>
      </c>
      <c r="B614">
        <v>0</v>
      </c>
    </row>
    <row r="615" spans="1:2" x14ac:dyDescent="0.25">
      <c r="A615" t="s">
        <v>282</v>
      </c>
      <c r="B615">
        <v>0</v>
      </c>
    </row>
    <row r="616" spans="1:2" x14ac:dyDescent="0.25">
      <c r="A616" t="s">
        <v>283</v>
      </c>
      <c r="B616">
        <v>0</v>
      </c>
    </row>
    <row r="617" spans="1:2" x14ac:dyDescent="0.25">
      <c r="A617" t="s">
        <v>284</v>
      </c>
      <c r="B617">
        <v>0</v>
      </c>
    </row>
    <row r="618" spans="1:2" x14ac:dyDescent="0.25">
      <c r="A618" t="s">
        <v>285</v>
      </c>
      <c r="B618">
        <v>0</v>
      </c>
    </row>
    <row r="619" spans="1:2" x14ac:dyDescent="0.25">
      <c r="A619" t="s">
        <v>286</v>
      </c>
      <c r="B619">
        <v>0</v>
      </c>
    </row>
    <row r="620" spans="1:2" x14ac:dyDescent="0.25">
      <c r="A620" t="s">
        <v>287</v>
      </c>
      <c r="B620">
        <v>0</v>
      </c>
    </row>
    <row r="621" spans="1:2" x14ac:dyDescent="0.25">
      <c r="A621" t="s">
        <v>288</v>
      </c>
      <c r="B621">
        <v>0</v>
      </c>
    </row>
    <row r="622" spans="1:2" x14ac:dyDescent="0.25">
      <c r="A622" t="s">
        <v>289</v>
      </c>
      <c r="B622">
        <v>0</v>
      </c>
    </row>
    <row r="623" spans="1:2" x14ac:dyDescent="0.25">
      <c r="A623" t="s">
        <v>290</v>
      </c>
      <c r="B623">
        <v>0</v>
      </c>
    </row>
    <row r="624" spans="1:2" x14ac:dyDescent="0.25">
      <c r="A624" t="s">
        <v>291</v>
      </c>
      <c r="B624">
        <v>0</v>
      </c>
    </row>
    <row r="625" spans="1:2" x14ac:dyDescent="0.25">
      <c r="A625" t="s">
        <v>292</v>
      </c>
      <c r="B625">
        <v>26768.73</v>
      </c>
    </row>
    <row r="626" spans="1:2" x14ac:dyDescent="0.25">
      <c r="A626" t="s">
        <v>293</v>
      </c>
      <c r="B626">
        <v>0</v>
      </c>
    </row>
    <row r="627" spans="1:2" x14ac:dyDescent="0.25">
      <c r="A627" t="s">
        <v>294</v>
      </c>
      <c r="B627">
        <v>0</v>
      </c>
    </row>
    <row r="628" spans="1:2" x14ac:dyDescent="0.25">
      <c r="A628" t="s">
        <v>295</v>
      </c>
      <c r="B628">
        <v>0</v>
      </c>
    </row>
    <row r="629" spans="1:2" x14ac:dyDescent="0.25">
      <c r="A629" t="s">
        <v>296</v>
      </c>
      <c r="B629">
        <v>0</v>
      </c>
    </row>
    <row r="630" spans="1:2" x14ac:dyDescent="0.25">
      <c r="A630" t="s">
        <v>297</v>
      </c>
      <c r="B630">
        <v>0</v>
      </c>
    </row>
    <row r="631" spans="1:2" x14ac:dyDescent="0.25">
      <c r="A631" t="s">
        <v>298</v>
      </c>
      <c r="B631">
        <v>0</v>
      </c>
    </row>
    <row r="632" spans="1:2" x14ac:dyDescent="0.25">
      <c r="A632" t="s">
        <v>299</v>
      </c>
      <c r="B632">
        <v>0</v>
      </c>
    </row>
    <row r="633" spans="1:2" x14ac:dyDescent="0.25">
      <c r="A633" t="s">
        <v>300</v>
      </c>
      <c r="B633">
        <v>0</v>
      </c>
    </row>
    <row r="634" spans="1:2" x14ac:dyDescent="0.25">
      <c r="A634" t="s">
        <v>301</v>
      </c>
      <c r="B634">
        <v>0</v>
      </c>
    </row>
    <row r="635" spans="1:2" x14ac:dyDescent="0.25">
      <c r="A635" t="s">
        <v>302</v>
      </c>
      <c r="B635">
        <v>0</v>
      </c>
    </row>
    <row r="636" spans="1:2" x14ac:dyDescent="0.25">
      <c r="A636" t="s">
        <v>303</v>
      </c>
      <c r="B636">
        <v>0</v>
      </c>
    </row>
    <row r="637" spans="1:2" x14ac:dyDescent="0.25">
      <c r="A637" t="s">
        <v>304</v>
      </c>
      <c r="B637">
        <v>0</v>
      </c>
    </row>
    <row r="638" spans="1:2" x14ac:dyDescent="0.25">
      <c r="A638" t="s">
        <v>305</v>
      </c>
      <c r="B638">
        <v>0</v>
      </c>
    </row>
    <row r="639" spans="1:2" x14ac:dyDescent="0.25">
      <c r="A639" t="s">
        <v>306</v>
      </c>
      <c r="B639">
        <v>0</v>
      </c>
    </row>
    <row r="640" spans="1:2" x14ac:dyDescent="0.25">
      <c r="A640" t="s">
        <v>307</v>
      </c>
      <c r="B640">
        <v>0</v>
      </c>
    </row>
    <row r="641" spans="1:2" x14ac:dyDescent="0.25">
      <c r="A641" t="s">
        <v>308</v>
      </c>
      <c r="B641">
        <v>0</v>
      </c>
    </row>
    <row r="642" spans="1:2" x14ac:dyDescent="0.25">
      <c r="A642" t="s">
        <v>309</v>
      </c>
      <c r="B642">
        <v>0</v>
      </c>
    </row>
    <row r="643" spans="1:2" x14ac:dyDescent="0.25">
      <c r="A643" t="s">
        <v>310</v>
      </c>
      <c r="B643">
        <v>0</v>
      </c>
    </row>
    <row r="644" spans="1:2" x14ac:dyDescent="0.25">
      <c r="A644" t="s">
        <v>311</v>
      </c>
      <c r="B644">
        <v>0</v>
      </c>
    </row>
    <row r="645" spans="1:2" x14ac:dyDescent="0.25">
      <c r="A645" t="s">
        <v>312</v>
      </c>
      <c r="B645">
        <v>0</v>
      </c>
    </row>
    <row r="646" spans="1:2" x14ac:dyDescent="0.25">
      <c r="A646" t="s">
        <v>313</v>
      </c>
      <c r="B646">
        <v>0</v>
      </c>
    </row>
    <row r="647" spans="1:2" x14ac:dyDescent="0.25">
      <c r="A647" t="s">
        <v>314</v>
      </c>
      <c r="B647">
        <v>0</v>
      </c>
    </row>
    <row r="648" spans="1:2" x14ac:dyDescent="0.25">
      <c r="A648" t="s">
        <v>315</v>
      </c>
      <c r="B648">
        <v>0</v>
      </c>
    </row>
    <row r="649" spans="1:2" x14ac:dyDescent="0.25">
      <c r="A649" t="s">
        <v>316</v>
      </c>
      <c r="B649">
        <v>0</v>
      </c>
    </row>
    <row r="650" spans="1:2" x14ac:dyDescent="0.25">
      <c r="A650" t="s">
        <v>317</v>
      </c>
      <c r="B650">
        <v>0</v>
      </c>
    </row>
    <row r="651" spans="1:2" x14ac:dyDescent="0.25">
      <c r="A651" t="s">
        <v>318</v>
      </c>
      <c r="B651">
        <v>0</v>
      </c>
    </row>
    <row r="652" spans="1:2" x14ac:dyDescent="0.25">
      <c r="A652" t="s">
        <v>319</v>
      </c>
      <c r="B652">
        <v>0</v>
      </c>
    </row>
    <row r="653" spans="1:2" x14ac:dyDescent="0.25">
      <c r="A653" t="s">
        <v>320</v>
      </c>
      <c r="B653">
        <v>0</v>
      </c>
    </row>
    <row r="654" spans="1:2" x14ac:dyDescent="0.25">
      <c r="A654" t="s">
        <v>321</v>
      </c>
      <c r="B654">
        <v>0</v>
      </c>
    </row>
    <row r="655" spans="1:2" x14ac:dyDescent="0.25">
      <c r="A655" t="s">
        <v>322</v>
      </c>
      <c r="B655">
        <v>0</v>
      </c>
    </row>
    <row r="656" spans="1:2" x14ac:dyDescent="0.25">
      <c r="A656" t="s">
        <v>323</v>
      </c>
      <c r="B656">
        <v>0</v>
      </c>
    </row>
    <row r="657" spans="1:2" x14ac:dyDescent="0.25">
      <c r="A657" t="s">
        <v>324</v>
      </c>
      <c r="B657">
        <v>0</v>
      </c>
    </row>
    <row r="658" spans="1:2" x14ac:dyDescent="0.25">
      <c r="A658" t="s">
        <v>325</v>
      </c>
      <c r="B658">
        <v>0</v>
      </c>
    </row>
    <row r="659" spans="1:2" x14ac:dyDescent="0.25">
      <c r="A659" t="s">
        <v>326</v>
      </c>
      <c r="B659">
        <v>0</v>
      </c>
    </row>
    <row r="660" spans="1:2" x14ac:dyDescent="0.25">
      <c r="A660" t="s">
        <v>327</v>
      </c>
      <c r="B660">
        <v>0</v>
      </c>
    </row>
    <row r="661" spans="1:2" x14ac:dyDescent="0.25">
      <c r="A661" t="s">
        <v>328</v>
      </c>
      <c r="B661">
        <v>0</v>
      </c>
    </row>
    <row r="662" spans="1:2" x14ac:dyDescent="0.25">
      <c r="A662" t="s">
        <v>329</v>
      </c>
      <c r="B662">
        <v>0</v>
      </c>
    </row>
    <row r="663" spans="1:2" x14ac:dyDescent="0.25">
      <c r="A663" t="s">
        <v>330</v>
      </c>
      <c r="B663">
        <v>0</v>
      </c>
    </row>
    <row r="664" spans="1:2" x14ac:dyDescent="0.25">
      <c r="A664" t="s">
        <v>331</v>
      </c>
      <c r="B664">
        <v>0</v>
      </c>
    </row>
    <row r="665" spans="1:2" x14ac:dyDescent="0.25">
      <c r="A665" t="s">
        <v>332</v>
      </c>
      <c r="B665">
        <v>0</v>
      </c>
    </row>
    <row r="666" spans="1:2" x14ac:dyDescent="0.25">
      <c r="A666" t="s">
        <v>333</v>
      </c>
      <c r="B666">
        <v>0</v>
      </c>
    </row>
    <row r="667" spans="1:2" x14ac:dyDescent="0.25">
      <c r="A667" t="s">
        <v>334</v>
      </c>
      <c r="B667">
        <v>0</v>
      </c>
    </row>
    <row r="668" spans="1:2" x14ac:dyDescent="0.25">
      <c r="A668" t="s">
        <v>335</v>
      </c>
      <c r="B668">
        <v>0</v>
      </c>
    </row>
    <row r="669" spans="1:2" x14ac:dyDescent="0.25">
      <c r="A669" t="s">
        <v>336</v>
      </c>
      <c r="B669">
        <v>0</v>
      </c>
    </row>
    <row r="670" spans="1:2" x14ac:dyDescent="0.25">
      <c r="A670" t="s">
        <v>337</v>
      </c>
      <c r="B670">
        <v>0</v>
      </c>
    </row>
    <row r="671" spans="1:2" x14ac:dyDescent="0.25">
      <c r="A671" t="s">
        <v>338</v>
      </c>
      <c r="B671">
        <v>147582.6</v>
      </c>
    </row>
    <row r="672" spans="1:2" x14ac:dyDescent="0.25">
      <c r="A672" t="s">
        <v>339</v>
      </c>
      <c r="B672">
        <v>0</v>
      </c>
    </row>
    <row r="673" spans="1:2" x14ac:dyDescent="0.25">
      <c r="A673" t="s">
        <v>340</v>
      </c>
      <c r="B673">
        <v>124918.64</v>
      </c>
    </row>
    <row r="674" spans="1:2" x14ac:dyDescent="0.25">
      <c r="A674" t="s">
        <v>341</v>
      </c>
      <c r="B674">
        <v>0</v>
      </c>
    </row>
    <row r="675" spans="1:2" x14ac:dyDescent="0.25">
      <c r="A675" t="s">
        <v>342</v>
      </c>
      <c r="B675">
        <v>0</v>
      </c>
    </row>
    <row r="676" spans="1:2" x14ac:dyDescent="0.25">
      <c r="A676" t="s">
        <v>343</v>
      </c>
      <c r="B676">
        <v>0</v>
      </c>
    </row>
    <row r="677" spans="1:2" x14ac:dyDescent="0.25">
      <c r="A677" t="s">
        <v>344</v>
      </c>
      <c r="B677">
        <v>0</v>
      </c>
    </row>
    <row r="678" spans="1:2" x14ac:dyDescent="0.25">
      <c r="A678" t="s">
        <v>345</v>
      </c>
      <c r="B678">
        <v>0</v>
      </c>
    </row>
    <row r="679" spans="1:2" x14ac:dyDescent="0.25">
      <c r="A679" t="s">
        <v>346</v>
      </c>
      <c r="B679">
        <v>0</v>
      </c>
    </row>
    <row r="680" spans="1:2" x14ac:dyDescent="0.25">
      <c r="A680" t="s">
        <v>347</v>
      </c>
      <c r="B680">
        <v>0</v>
      </c>
    </row>
    <row r="681" spans="1:2" x14ac:dyDescent="0.25">
      <c r="A681" t="s">
        <v>348</v>
      </c>
      <c r="B681">
        <v>0</v>
      </c>
    </row>
    <row r="682" spans="1:2" x14ac:dyDescent="0.25">
      <c r="A682" t="s">
        <v>349</v>
      </c>
      <c r="B682">
        <v>0</v>
      </c>
    </row>
    <row r="683" spans="1:2" x14ac:dyDescent="0.25">
      <c r="A683" t="s">
        <v>350</v>
      </c>
      <c r="B683">
        <v>506632</v>
      </c>
    </row>
    <row r="684" spans="1:2" x14ac:dyDescent="0.25">
      <c r="A684" t="s">
        <v>351</v>
      </c>
      <c r="B684">
        <v>0</v>
      </c>
    </row>
    <row r="685" spans="1:2" x14ac:dyDescent="0.25">
      <c r="A685" t="s">
        <v>352</v>
      </c>
      <c r="B685">
        <v>0</v>
      </c>
    </row>
    <row r="686" spans="1:2" x14ac:dyDescent="0.25">
      <c r="A686" t="s">
        <v>353</v>
      </c>
      <c r="B686">
        <v>506632</v>
      </c>
    </row>
    <row r="687" spans="1:2" x14ac:dyDescent="0.25">
      <c r="A687" t="s">
        <v>354</v>
      </c>
      <c r="B687">
        <v>0</v>
      </c>
    </row>
    <row r="688" spans="1:2" x14ac:dyDescent="0.25">
      <c r="A688" t="s">
        <v>355</v>
      </c>
      <c r="B688">
        <v>465248</v>
      </c>
    </row>
    <row r="689" spans="1:2" x14ac:dyDescent="0.25">
      <c r="A689" t="s">
        <v>356</v>
      </c>
      <c r="B689">
        <v>0</v>
      </c>
    </row>
    <row r="690" spans="1:2" x14ac:dyDescent="0.25">
      <c r="A690" t="s">
        <v>357</v>
      </c>
      <c r="B690">
        <v>465248</v>
      </c>
    </row>
    <row r="691" spans="1:2" x14ac:dyDescent="0.25">
      <c r="A691" t="s">
        <v>358</v>
      </c>
      <c r="B691">
        <v>0</v>
      </c>
    </row>
    <row r="692" spans="1:2" x14ac:dyDescent="0.25">
      <c r="A692" t="s">
        <v>359</v>
      </c>
      <c r="B692">
        <v>0</v>
      </c>
    </row>
    <row r="693" spans="1:2" x14ac:dyDescent="0.25">
      <c r="A693" t="s">
        <v>360</v>
      </c>
      <c r="B693">
        <v>0</v>
      </c>
    </row>
    <row r="694" spans="1:2" x14ac:dyDescent="0.25">
      <c r="A694" t="s">
        <v>361</v>
      </c>
      <c r="B694">
        <v>0</v>
      </c>
    </row>
    <row r="695" spans="1:2" x14ac:dyDescent="0.25">
      <c r="A695" t="s">
        <v>362</v>
      </c>
      <c r="B695">
        <v>47100</v>
      </c>
    </row>
    <row r="696" spans="1:2" x14ac:dyDescent="0.25">
      <c r="A696" t="s">
        <v>363</v>
      </c>
      <c r="B696">
        <v>0</v>
      </c>
    </row>
    <row r="697" spans="1:2" x14ac:dyDescent="0.25">
      <c r="A697" t="s">
        <v>364</v>
      </c>
      <c r="B697">
        <v>0</v>
      </c>
    </row>
    <row r="698" spans="1:2" x14ac:dyDescent="0.25">
      <c r="A698" t="s">
        <v>365</v>
      </c>
      <c r="B698">
        <v>187867.2</v>
      </c>
    </row>
    <row r="699" spans="1:2" x14ac:dyDescent="0.25">
      <c r="A699" t="s">
        <v>366</v>
      </c>
      <c r="B699">
        <v>0</v>
      </c>
    </row>
    <row r="700" spans="1:2" x14ac:dyDescent="0.25">
      <c r="A700" t="s">
        <v>367</v>
      </c>
      <c r="B700">
        <v>0</v>
      </c>
    </row>
    <row r="701" spans="1:2" x14ac:dyDescent="0.25">
      <c r="A701" t="s">
        <v>368</v>
      </c>
      <c r="B701">
        <v>0</v>
      </c>
    </row>
    <row r="702" spans="1:2" x14ac:dyDescent="0.25">
      <c r="A702" t="s">
        <v>369</v>
      </c>
      <c r="B702">
        <v>0</v>
      </c>
    </row>
    <row r="703" spans="1:2" x14ac:dyDescent="0.25">
      <c r="A703" t="s">
        <v>370</v>
      </c>
      <c r="B703">
        <v>0</v>
      </c>
    </row>
    <row r="704" spans="1:2" x14ac:dyDescent="0.25">
      <c r="A704" t="s">
        <v>371</v>
      </c>
      <c r="B704">
        <v>0</v>
      </c>
    </row>
    <row r="705" spans="1:2" x14ac:dyDescent="0.25">
      <c r="A705" t="s">
        <v>372</v>
      </c>
      <c r="B705">
        <v>0</v>
      </c>
    </row>
    <row r="706" spans="1:2" x14ac:dyDescent="0.25">
      <c r="A706" t="s">
        <v>373</v>
      </c>
      <c r="B706">
        <v>0</v>
      </c>
    </row>
    <row r="707" spans="1:2" x14ac:dyDescent="0.25">
      <c r="A707" t="s">
        <v>374</v>
      </c>
      <c r="B707">
        <v>0</v>
      </c>
    </row>
    <row r="708" spans="1:2" x14ac:dyDescent="0.25">
      <c r="A708" t="s">
        <v>375</v>
      </c>
      <c r="B708">
        <v>0</v>
      </c>
    </row>
    <row r="709" spans="1:2" x14ac:dyDescent="0.25">
      <c r="A709" t="s">
        <v>376</v>
      </c>
      <c r="B709">
        <v>0</v>
      </c>
    </row>
    <row r="710" spans="1:2" x14ac:dyDescent="0.25">
      <c r="A710" t="s">
        <v>377</v>
      </c>
      <c r="B710">
        <v>0</v>
      </c>
    </row>
    <row r="711" spans="1:2" x14ac:dyDescent="0.25">
      <c r="A711" t="s">
        <v>378</v>
      </c>
      <c r="B711">
        <v>0</v>
      </c>
    </row>
    <row r="712" spans="1:2" x14ac:dyDescent="0.25">
      <c r="A712" t="s">
        <v>379</v>
      </c>
      <c r="B712">
        <v>0</v>
      </c>
    </row>
    <row r="713" spans="1:2" x14ac:dyDescent="0.25">
      <c r="A713" t="s">
        <v>380</v>
      </c>
      <c r="B713">
        <v>0</v>
      </c>
    </row>
    <row r="714" spans="1:2" x14ac:dyDescent="0.25">
      <c r="A714" t="s">
        <v>381</v>
      </c>
      <c r="B714">
        <v>0</v>
      </c>
    </row>
    <row r="715" spans="1:2" x14ac:dyDescent="0.25">
      <c r="A715" t="s">
        <v>382</v>
      </c>
      <c r="B715">
        <v>0</v>
      </c>
    </row>
    <row r="716" spans="1:2" x14ac:dyDescent="0.25">
      <c r="A716" t="s">
        <v>383</v>
      </c>
      <c r="B716">
        <v>0</v>
      </c>
    </row>
    <row r="717" spans="1:2" x14ac:dyDescent="0.25">
      <c r="A717" t="s">
        <v>384</v>
      </c>
      <c r="B717">
        <v>0</v>
      </c>
    </row>
    <row r="718" spans="1:2" x14ac:dyDescent="0.25">
      <c r="A718" t="s">
        <v>385</v>
      </c>
      <c r="B718">
        <v>0</v>
      </c>
    </row>
    <row r="719" spans="1:2" x14ac:dyDescent="0.25">
      <c r="A719" t="s">
        <v>386</v>
      </c>
      <c r="B719">
        <v>674520</v>
      </c>
    </row>
    <row r="720" spans="1:2" x14ac:dyDescent="0.25">
      <c r="A720" t="s">
        <v>387</v>
      </c>
      <c r="B720">
        <v>0</v>
      </c>
    </row>
    <row r="721" spans="1:2" x14ac:dyDescent="0.25">
      <c r="A721" t="s">
        <v>388</v>
      </c>
      <c r="B721">
        <v>0</v>
      </c>
    </row>
    <row r="722" spans="1:2" x14ac:dyDescent="0.25">
      <c r="A722" t="s">
        <v>389</v>
      </c>
      <c r="B722">
        <v>674520</v>
      </c>
    </row>
    <row r="723" spans="1:2" x14ac:dyDescent="0.25">
      <c r="A723" t="s">
        <v>390</v>
      </c>
      <c r="B723">
        <v>0</v>
      </c>
    </row>
    <row r="724" spans="1:2" x14ac:dyDescent="0.25">
      <c r="A724" t="s">
        <v>391</v>
      </c>
      <c r="B724">
        <v>648424</v>
      </c>
    </row>
    <row r="725" spans="1:2" x14ac:dyDescent="0.25">
      <c r="A725" t="s">
        <v>392</v>
      </c>
      <c r="B725">
        <v>0</v>
      </c>
    </row>
    <row r="726" spans="1:2" x14ac:dyDescent="0.25">
      <c r="A726" t="s">
        <v>393</v>
      </c>
      <c r="B726">
        <v>648424</v>
      </c>
    </row>
    <row r="727" spans="1:2" x14ac:dyDescent="0.25">
      <c r="A727" t="s">
        <v>394</v>
      </c>
      <c r="B727">
        <v>0</v>
      </c>
    </row>
    <row r="728" spans="1:2" x14ac:dyDescent="0.25">
      <c r="A728" t="s">
        <v>395</v>
      </c>
      <c r="B728">
        <v>0</v>
      </c>
    </row>
    <row r="729" spans="1:2" x14ac:dyDescent="0.25">
      <c r="A729" t="s">
        <v>396</v>
      </c>
      <c r="B729">
        <v>0</v>
      </c>
    </row>
    <row r="730" spans="1:2" x14ac:dyDescent="0.25">
      <c r="A730" t="s">
        <v>397</v>
      </c>
      <c r="B730">
        <v>0</v>
      </c>
    </row>
    <row r="731" spans="1:2" x14ac:dyDescent="0.25">
      <c r="A731" t="s">
        <v>398</v>
      </c>
      <c r="B731">
        <v>0</v>
      </c>
    </row>
    <row r="732" spans="1:2" x14ac:dyDescent="0.25">
      <c r="A732" t="s">
        <v>399</v>
      </c>
      <c r="B732">
        <v>0</v>
      </c>
    </row>
    <row r="733" spans="1:2" x14ac:dyDescent="0.25">
      <c r="A733" t="s">
        <v>400</v>
      </c>
      <c r="B733">
        <v>0</v>
      </c>
    </row>
    <row r="734" spans="1:2" x14ac:dyDescent="0.25">
      <c r="A734" t="s">
        <v>401</v>
      </c>
      <c r="B734">
        <v>0</v>
      </c>
    </row>
    <row r="735" spans="1:2" x14ac:dyDescent="0.25">
      <c r="A735" t="s">
        <v>402</v>
      </c>
      <c r="B735">
        <v>0</v>
      </c>
    </row>
    <row r="736" spans="1:2" x14ac:dyDescent="0.25">
      <c r="A736" t="s">
        <v>403</v>
      </c>
      <c r="B736">
        <v>0</v>
      </c>
    </row>
    <row r="737" spans="1:2" x14ac:dyDescent="0.25">
      <c r="A737" t="s">
        <v>404</v>
      </c>
      <c r="B737">
        <v>0</v>
      </c>
    </row>
    <row r="738" spans="1:2" x14ac:dyDescent="0.25">
      <c r="A738" t="s">
        <v>405</v>
      </c>
      <c r="B738">
        <v>0</v>
      </c>
    </row>
    <row r="739" spans="1:2" x14ac:dyDescent="0.25">
      <c r="A739" t="s">
        <v>406</v>
      </c>
      <c r="B739">
        <v>0</v>
      </c>
    </row>
    <row r="740" spans="1:2" x14ac:dyDescent="0.25">
      <c r="A740" t="s">
        <v>407</v>
      </c>
      <c r="B740">
        <v>0</v>
      </c>
    </row>
    <row r="741" spans="1:2" x14ac:dyDescent="0.25">
      <c r="A741" t="s">
        <v>408</v>
      </c>
      <c r="B741">
        <v>0</v>
      </c>
    </row>
    <row r="742" spans="1:2" x14ac:dyDescent="0.25">
      <c r="A742" t="s">
        <v>409</v>
      </c>
      <c r="B742">
        <v>0</v>
      </c>
    </row>
    <row r="743" spans="1:2" x14ac:dyDescent="0.25">
      <c r="A743" t="s">
        <v>410</v>
      </c>
      <c r="B743">
        <v>0</v>
      </c>
    </row>
    <row r="744" spans="1:2" x14ac:dyDescent="0.25">
      <c r="A744" t="s">
        <v>411</v>
      </c>
      <c r="B744">
        <v>0</v>
      </c>
    </row>
    <row r="745" spans="1:2" x14ac:dyDescent="0.25">
      <c r="A745" t="s">
        <v>412</v>
      </c>
      <c r="B745">
        <v>0</v>
      </c>
    </row>
    <row r="746" spans="1:2" x14ac:dyDescent="0.25">
      <c r="A746" t="s">
        <v>413</v>
      </c>
      <c r="B746">
        <v>0</v>
      </c>
    </row>
    <row r="747" spans="1:2" x14ac:dyDescent="0.25">
      <c r="A747" t="s">
        <v>414</v>
      </c>
      <c r="B747">
        <v>0</v>
      </c>
    </row>
    <row r="748" spans="1:2" x14ac:dyDescent="0.25">
      <c r="A748" t="s">
        <v>415</v>
      </c>
      <c r="B748">
        <v>0</v>
      </c>
    </row>
    <row r="749" spans="1:2" x14ac:dyDescent="0.25">
      <c r="A749" t="s">
        <v>416</v>
      </c>
      <c r="B749">
        <v>0</v>
      </c>
    </row>
    <row r="750" spans="1:2" x14ac:dyDescent="0.25">
      <c r="A750" t="s">
        <v>417</v>
      </c>
      <c r="B750">
        <v>0</v>
      </c>
    </row>
    <row r="751" spans="1:2" x14ac:dyDescent="0.25">
      <c r="A751" t="s">
        <v>418</v>
      </c>
      <c r="B751">
        <v>0</v>
      </c>
    </row>
    <row r="752" spans="1:2" x14ac:dyDescent="0.25">
      <c r="A752" t="s">
        <v>419</v>
      </c>
      <c r="B752">
        <v>0</v>
      </c>
    </row>
    <row r="753" spans="1:2" x14ac:dyDescent="0.25">
      <c r="A753" t="s">
        <v>420</v>
      </c>
      <c r="B753">
        <v>0</v>
      </c>
    </row>
    <row r="754" spans="1:2" x14ac:dyDescent="0.25">
      <c r="A754" t="s">
        <v>421</v>
      </c>
      <c r="B754">
        <v>0</v>
      </c>
    </row>
    <row r="755" spans="1:2" x14ac:dyDescent="0.25">
      <c r="A755" t="s">
        <v>422</v>
      </c>
      <c r="B755">
        <v>0</v>
      </c>
    </row>
    <row r="756" spans="1:2" x14ac:dyDescent="0.25">
      <c r="A756" t="s">
        <v>423</v>
      </c>
      <c r="B756">
        <v>0</v>
      </c>
    </row>
    <row r="757" spans="1:2" x14ac:dyDescent="0.25">
      <c r="A757" t="s">
        <v>424</v>
      </c>
      <c r="B757">
        <v>0</v>
      </c>
    </row>
    <row r="758" spans="1:2" x14ac:dyDescent="0.25">
      <c r="A758" t="s">
        <v>425</v>
      </c>
      <c r="B758">
        <v>0</v>
      </c>
    </row>
    <row r="759" spans="1:2" x14ac:dyDescent="0.25">
      <c r="A759" t="s">
        <v>426</v>
      </c>
      <c r="B759">
        <v>0</v>
      </c>
    </row>
    <row r="760" spans="1:2" x14ac:dyDescent="0.25">
      <c r="A760" t="s">
        <v>427</v>
      </c>
      <c r="B760">
        <v>0</v>
      </c>
    </row>
    <row r="761" spans="1:2" x14ac:dyDescent="0.25">
      <c r="A761" t="s">
        <v>428</v>
      </c>
      <c r="B761">
        <v>0</v>
      </c>
    </row>
    <row r="762" spans="1:2" x14ac:dyDescent="0.25">
      <c r="A762" t="s">
        <v>429</v>
      </c>
      <c r="B762">
        <v>0</v>
      </c>
    </row>
    <row r="763" spans="1:2" x14ac:dyDescent="0.25">
      <c r="A763" t="s">
        <v>430</v>
      </c>
      <c r="B763">
        <v>0</v>
      </c>
    </row>
    <row r="764" spans="1:2" x14ac:dyDescent="0.25">
      <c r="A764" t="s">
        <v>431</v>
      </c>
      <c r="B764">
        <v>0</v>
      </c>
    </row>
    <row r="765" spans="1:2" x14ac:dyDescent="0.25">
      <c r="A765" t="s">
        <v>432</v>
      </c>
      <c r="B765">
        <v>0</v>
      </c>
    </row>
    <row r="766" spans="1:2" x14ac:dyDescent="0.25">
      <c r="A766" t="s">
        <v>433</v>
      </c>
      <c r="B766">
        <v>0</v>
      </c>
    </row>
    <row r="767" spans="1:2" x14ac:dyDescent="0.25">
      <c r="A767" t="s">
        <v>434</v>
      </c>
      <c r="B767">
        <v>0</v>
      </c>
    </row>
    <row r="768" spans="1:2" x14ac:dyDescent="0.25">
      <c r="A768" t="s">
        <v>435</v>
      </c>
      <c r="B768">
        <v>147582.6</v>
      </c>
    </row>
    <row r="769" spans="1:2" x14ac:dyDescent="0.25">
      <c r="A769" t="s">
        <v>436</v>
      </c>
      <c r="B769">
        <v>0</v>
      </c>
    </row>
    <row r="770" spans="1:2" x14ac:dyDescent="0.25">
      <c r="A770" t="s">
        <v>437</v>
      </c>
      <c r="B770">
        <v>124918.64</v>
      </c>
    </row>
    <row r="771" spans="1:2" x14ac:dyDescent="0.25">
      <c r="A771" t="s">
        <v>438</v>
      </c>
      <c r="B771">
        <v>0</v>
      </c>
    </row>
    <row r="772" spans="1:2" x14ac:dyDescent="0.25">
      <c r="A772" t="s">
        <v>439</v>
      </c>
      <c r="B772">
        <v>0</v>
      </c>
    </row>
    <row r="773" spans="1:2" x14ac:dyDescent="0.25">
      <c r="A773" t="s">
        <v>440</v>
      </c>
      <c r="B773">
        <v>0</v>
      </c>
    </row>
    <row r="774" spans="1:2" x14ac:dyDescent="0.25">
      <c r="A774" t="s">
        <v>441</v>
      </c>
      <c r="B774">
        <v>0</v>
      </c>
    </row>
    <row r="775" spans="1:2" x14ac:dyDescent="0.25">
      <c r="A775" t="s">
        <v>442</v>
      </c>
      <c r="B775">
        <v>0</v>
      </c>
    </row>
    <row r="776" spans="1:2" x14ac:dyDescent="0.25">
      <c r="A776" t="s">
        <v>443</v>
      </c>
      <c r="B776">
        <v>0</v>
      </c>
    </row>
    <row r="777" spans="1:2" x14ac:dyDescent="0.25">
      <c r="A777" t="s">
        <v>444</v>
      </c>
      <c r="B777">
        <v>0</v>
      </c>
    </row>
    <row r="778" spans="1:2" x14ac:dyDescent="0.25">
      <c r="A778" t="s">
        <v>445</v>
      </c>
      <c r="B778">
        <v>0</v>
      </c>
    </row>
    <row r="779" spans="1:2" x14ac:dyDescent="0.25">
      <c r="A779" t="s">
        <v>446</v>
      </c>
      <c r="B779">
        <v>0</v>
      </c>
    </row>
    <row r="780" spans="1:2" x14ac:dyDescent="0.25">
      <c r="A780" t="s">
        <v>447</v>
      </c>
      <c r="B780">
        <v>0</v>
      </c>
    </row>
    <row r="781" spans="1:2" x14ac:dyDescent="0.25">
      <c r="A781" t="s">
        <v>448</v>
      </c>
      <c r="B781">
        <v>0</v>
      </c>
    </row>
    <row r="782" spans="1:2" x14ac:dyDescent="0.25">
      <c r="A782" t="s">
        <v>449</v>
      </c>
      <c r="B782">
        <v>35570.660000000003</v>
      </c>
    </row>
    <row r="783" spans="1:2" x14ac:dyDescent="0.25">
      <c r="A783" t="s">
        <v>450</v>
      </c>
      <c r="B783">
        <v>0</v>
      </c>
    </row>
    <row r="784" spans="1:2" x14ac:dyDescent="0.25">
      <c r="A784" t="s">
        <v>451</v>
      </c>
      <c r="B784">
        <v>0</v>
      </c>
    </row>
    <row r="785" spans="1:2" x14ac:dyDescent="0.25">
      <c r="A785" t="s">
        <v>452</v>
      </c>
      <c r="B785">
        <v>0</v>
      </c>
    </row>
    <row r="786" spans="1:2" x14ac:dyDescent="0.25">
      <c r="A786" t="s">
        <v>453</v>
      </c>
      <c r="B786">
        <v>0</v>
      </c>
    </row>
    <row r="787" spans="1:2" x14ac:dyDescent="0.25">
      <c r="A787" t="s">
        <v>454</v>
      </c>
      <c r="B787">
        <v>0</v>
      </c>
    </row>
    <row r="788" spans="1:2" x14ac:dyDescent="0.25">
      <c r="A788" t="s">
        <v>455</v>
      </c>
      <c r="B788">
        <v>0</v>
      </c>
    </row>
    <row r="789" spans="1:2" x14ac:dyDescent="0.25">
      <c r="A789" t="s">
        <v>456</v>
      </c>
      <c r="B789">
        <v>0</v>
      </c>
    </row>
    <row r="790" spans="1:2" x14ac:dyDescent="0.25">
      <c r="A790" t="s">
        <v>457</v>
      </c>
      <c r="B790">
        <v>0</v>
      </c>
    </row>
    <row r="791" spans="1:2" x14ac:dyDescent="0.25">
      <c r="A791" t="s">
        <v>458</v>
      </c>
      <c r="B791">
        <v>0</v>
      </c>
    </row>
    <row r="792" spans="1:2" x14ac:dyDescent="0.25">
      <c r="A792" t="s">
        <v>459</v>
      </c>
      <c r="B792">
        <v>582400</v>
      </c>
    </row>
    <row r="793" spans="1:2" x14ac:dyDescent="0.25">
      <c r="A793" t="s">
        <v>460</v>
      </c>
      <c r="B793">
        <v>0</v>
      </c>
    </row>
    <row r="794" spans="1:2" x14ac:dyDescent="0.25">
      <c r="A794" t="s">
        <v>461</v>
      </c>
      <c r="B794">
        <v>582400</v>
      </c>
    </row>
    <row r="795" spans="1:2" x14ac:dyDescent="0.25">
      <c r="A795" t="s">
        <v>462</v>
      </c>
      <c r="B795">
        <v>0</v>
      </c>
    </row>
    <row r="796" spans="1:2" x14ac:dyDescent="0.25">
      <c r="A796" t="s">
        <v>463</v>
      </c>
      <c r="B796">
        <v>566552</v>
      </c>
    </row>
    <row r="797" spans="1:2" x14ac:dyDescent="0.25">
      <c r="A797" t="s">
        <v>464</v>
      </c>
      <c r="B797">
        <v>566552</v>
      </c>
    </row>
    <row r="798" spans="1:2" x14ac:dyDescent="0.25">
      <c r="A798" t="s">
        <v>465</v>
      </c>
      <c r="B798">
        <v>0</v>
      </c>
    </row>
    <row r="799" spans="1:2" x14ac:dyDescent="0.25">
      <c r="A799" t="s">
        <v>466</v>
      </c>
      <c r="B799">
        <v>0</v>
      </c>
    </row>
    <row r="800" spans="1:2" x14ac:dyDescent="0.25">
      <c r="A800" t="s">
        <v>467</v>
      </c>
      <c r="B800">
        <v>0</v>
      </c>
    </row>
    <row r="801" spans="1:2" x14ac:dyDescent="0.25">
      <c r="A801" t="s">
        <v>468</v>
      </c>
      <c r="B801">
        <v>0</v>
      </c>
    </row>
    <row r="802" spans="1:2" x14ac:dyDescent="0.25">
      <c r="A802" t="s">
        <v>469</v>
      </c>
      <c r="B802">
        <v>0</v>
      </c>
    </row>
    <row r="803" spans="1:2" x14ac:dyDescent="0.25">
      <c r="A803" t="s">
        <v>470</v>
      </c>
      <c r="B803">
        <v>0</v>
      </c>
    </row>
    <row r="804" spans="1:2" x14ac:dyDescent="0.25">
      <c r="A804" t="s">
        <v>471</v>
      </c>
      <c r="B804">
        <v>0</v>
      </c>
    </row>
    <row r="805" spans="1:2" x14ac:dyDescent="0.25">
      <c r="A805" t="s">
        <v>472</v>
      </c>
      <c r="B805">
        <v>0</v>
      </c>
    </row>
    <row r="806" spans="1:2" x14ac:dyDescent="0.25">
      <c r="A806" t="s">
        <v>473</v>
      </c>
      <c r="B806">
        <v>0</v>
      </c>
    </row>
    <row r="807" spans="1:2" x14ac:dyDescent="0.25">
      <c r="A807" t="s">
        <v>474</v>
      </c>
      <c r="B807">
        <v>0</v>
      </c>
    </row>
    <row r="808" spans="1:2" x14ac:dyDescent="0.25">
      <c r="A808" t="s">
        <v>475</v>
      </c>
      <c r="B808">
        <v>0</v>
      </c>
    </row>
    <row r="809" spans="1:2" x14ac:dyDescent="0.25">
      <c r="A809" t="s">
        <v>476</v>
      </c>
      <c r="B809">
        <v>0</v>
      </c>
    </row>
    <row r="810" spans="1:2" x14ac:dyDescent="0.25">
      <c r="A810" t="s">
        <v>477</v>
      </c>
      <c r="B810">
        <v>0</v>
      </c>
    </row>
    <row r="811" spans="1:2" x14ac:dyDescent="0.25">
      <c r="A811" t="s">
        <v>478</v>
      </c>
      <c r="B811">
        <v>0</v>
      </c>
    </row>
    <row r="812" spans="1:2" x14ac:dyDescent="0.25">
      <c r="A812" t="s">
        <v>479</v>
      </c>
      <c r="B812">
        <v>0</v>
      </c>
    </row>
    <row r="813" spans="1:2" x14ac:dyDescent="0.25">
      <c r="A813" t="s">
        <v>480</v>
      </c>
      <c r="B813">
        <v>0</v>
      </c>
    </row>
    <row r="814" spans="1:2" x14ac:dyDescent="0.25">
      <c r="A814" t="s">
        <v>481</v>
      </c>
      <c r="B814">
        <v>0</v>
      </c>
    </row>
    <row r="815" spans="1:2" x14ac:dyDescent="0.25">
      <c r="A815" t="s">
        <v>482</v>
      </c>
      <c r="B815">
        <v>1248516</v>
      </c>
    </row>
    <row r="816" spans="1:2" x14ac:dyDescent="0.25">
      <c r="A816" t="s">
        <v>483</v>
      </c>
      <c r="B816">
        <v>0</v>
      </c>
    </row>
    <row r="817" spans="1:2" x14ac:dyDescent="0.25">
      <c r="A817" t="s">
        <v>484</v>
      </c>
      <c r="B817">
        <v>0</v>
      </c>
    </row>
    <row r="818" spans="1:2" x14ac:dyDescent="0.25">
      <c r="A818" t="s">
        <v>485</v>
      </c>
      <c r="B818">
        <v>1107748.8</v>
      </c>
    </row>
    <row r="819" spans="1:2" x14ac:dyDescent="0.25">
      <c r="A819" t="s">
        <v>486</v>
      </c>
      <c r="B819">
        <v>701568</v>
      </c>
    </row>
    <row r="820" spans="1:2" x14ac:dyDescent="0.25">
      <c r="A820" t="s">
        <v>487</v>
      </c>
      <c r="B820">
        <v>0</v>
      </c>
    </row>
    <row r="821" spans="1:2" x14ac:dyDescent="0.25">
      <c r="A821" t="s">
        <v>488</v>
      </c>
      <c r="B821">
        <v>701568</v>
      </c>
    </row>
    <row r="822" spans="1:2" x14ac:dyDescent="0.25">
      <c r="A822" t="s">
        <v>489</v>
      </c>
      <c r="B822">
        <v>0</v>
      </c>
    </row>
    <row r="823" spans="1:2" x14ac:dyDescent="0.25">
      <c r="A823" t="s">
        <v>490</v>
      </c>
      <c r="B823">
        <v>0</v>
      </c>
    </row>
    <row r="824" spans="1:2" x14ac:dyDescent="0.25">
      <c r="A824" t="s">
        <v>491</v>
      </c>
      <c r="B824">
        <v>0</v>
      </c>
    </row>
    <row r="825" spans="1:2" x14ac:dyDescent="0.25">
      <c r="A825" t="s">
        <v>492</v>
      </c>
      <c r="B825">
        <v>0</v>
      </c>
    </row>
    <row r="826" spans="1:2" x14ac:dyDescent="0.25">
      <c r="A826" t="s">
        <v>493</v>
      </c>
      <c r="B826">
        <v>0</v>
      </c>
    </row>
    <row r="827" spans="1:2" x14ac:dyDescent="0.25">
      <c r="A827" t="s">
        <v>1072</v>
      </c>
      <c r="B827">
        <v>0</v>
      </c>
    </row>
    <row r="828" spans="1:2" x14ac:dyDescent="0.25">
      <c r="A828" t="s">
        <v>1073</v>
      </c>
      <c r="B828">
        <v>0</v>
      </c>
    </row>
    <row r="829" spans="1:2" x14ac:dyDescent="0.25">
      <c r="A829" t="s">
        <v>1074</v>
      </c>
      <c r="B829">
        <v>0</v>
      </c>
    </row>
    <row r="830" spans="1:2" x14ac:dyDescent="0.25">
      <c r="A830" t="s">
        <v>1075</v>
      </c>
      <c r="B830">
        <v>0</v>
      </c>
    </row>
    <row r="831" spans="1:2" x14ac:dyDescent="0.25">
      <c r="A831" t="s">
        <v>1076</v>
      </c>
      <c r="B831">
        <v>0</v>
      </c>
    </row>
    <row r="832" spans="1:2" x14ac:dyDescent="0.25">
      <c r="A832" t="s">
        <v>1077</v>
      </c>
      <c r="B832">
        <v>0</v>
      </c>
    </row>
    <row r="833" spans="1:2" x14ac:dyDescent="0.25">
      <c r="A833" t="s">
        <v>1078</v>
      </c>
      <c r="B833">
        <v>0</v>
      </c>
    </row>
    <row r="834" spans="1:2" x14ac:dyDescent="0.25">
      <c r="A834" t="s">
        <v>1079</v>
      </c>
      <c r="B834">
        <v>0</v>
      </c>
    </row>
    <row r="835" spans="1:2" x14ac:dyDescent="0.25">
      <c r="A835" t="s">
        <v>1080</v>
      </c>
      <c r="B835">
        <v>0</v>
      </c>
    </row>
    <row r="836" spans="1:2" x14ac:dyDescent="0.25">
      <c r="A836" t="s">
        <v>1081</v>
      </c>
      <c r="B836">
        <v>0</v>
      </c>
    </row>
    <row r="837" spans="1:2" x14ac:dyDescent="0.25">
      <c r="A837" t="s">
        <v>1082</v>
      </c>
      <c r="B837">
        <v>0</v>
      </c>
    </row>
    <row r="838" spans="1:2" x14ac:dyDescent="0.25">
      <c r="A838" t="s">
        <v>1083</v>
      </c>
      <c r="B838">
        <v>0</v>
      </c>
    </row>
    <row r="839" spans="1:2" x14ac:dyDescent="0.25">
      <c r="A839" t="s">
        <v>1084</v>
      </c>
      <c r="B839">
        <v>0</v>
      </c>
    </row>
    <row r="840" spans="1:2" x14ac:dyDescent="0.25">
      <c r="A840" t="s">
        <v>1085</v>
      </c>
      <c r="B840">
        <v>0</v>
      </c>
    </row>
    <row r="841" spans="1:2" x14ac:dyDescent="0.25">
      <c r="A841" t="s">
        <v>494</v>
      </c>
      <c r="B841">
        <v>0</v>
      </c>
    </row>
    <row r="842" spans="1:2" x14ac:dyDescent="0.25">
      <c r="A842" t="s">
        <v>495</v>
      </c>
      <c r="B842">
        <v>0</v>
      </c>
    </row>
    <row r="843" spans="1:2" x14ac:dyDescent="0.25">
      <c r="A843" t="s">
        <v>1086</v>
      </c>
      <c r="B843">
        <v>0</v>
      </c>
    </row>
    <row r="844" spans="1:2" x14ac:dyDescent="0.25">
      <c r="A844" t="s">
        <v>1087</v>
      </c>
      <c r="B844">
        <v>0</v>
      </c>
    </row>
    <row r="845" spans="1:2" x14ac:dyDescent="0.25">
      <c r="A845" t="s">
        <v>1088</v>
      </c>
      <c r="B845">
        <v>120236</v>
      </c>
    </row>
    <row r="846" spans="1:2" x14ac:dyDescent="0.25">
      <c r="A846" t="s">
        <v>1089</v>
      </c>
      <c r="B846">
        <v>144283.20000000001</v>
      </c>
    </row>
    <row r="847" spans="1:2" x14ac:dyDescent="0.25">
      <c r="A847" t="s">
        <v>1090</v>
      </c>
      <c r="B847">
        <v>0</v>
      </c>
    </row>
    <row r="848" spans="1:2" x14ac:dyDescent="0.25">
      <c r="A848" t="s">
        <v>1091</v>
      </c>
      <c r="B848">
        <v>0</v>
      </c>
    </row>
    <row r="849" spans="1:2" x14ac:dyDescent="0.25">
      <c r="A849" t="s">
        <v>1092</v>
      </c>
      <c r="B849">
        <v>0</v>
      </c>
    </row>
    <row r="850" spans="1:2" x14ac:dyDescent="0.25">
      <c r="A850" t="s">
        <v>1093</v>
      </c>
      <c r="B850">
        <v>0</v>
      </c>
    </row>
    <row r="851" spans="1:2" x14ac:dyDescent="0.25">
      <c r="A851" t="s">
        <v>1094</v>
      </c>
      <c r="B851">
        <v>0</v>
      </c>
    </row>
    <row r="852" spans="1:2" x14ac:dyDescent="0.25">
      <c r="A852" t="s">
        <v>1095</v>
      </c>
      <c r="B852">
        <v>0</v>
      </c>
    </row>
    <row r="853" spans="1:2" x14ac:dyDescent="0.25">
      <c r="A853" t="s">
        <v>1096</v>
      </c>
      <c r="B853">
        <v>0</v>
      </c>
    </row>
    <row r="854" spans="1:2" x14ac:dyDescent="0.25">
      <c r="A854" t="s">
        <v>1097</v>
      </c>
      <c r="B854">
        <v>0</v>
      </c>
    </row>
    <row r="855" spans="1:2" x14ac:dyDescent="0.25">
      <c r="A855" t="s">
        <v>1098</v>
      </c>
      <c r="B855">
        <v>125689</v>
      </c>
    </row>
    <row r="856" spans="1:2" x14ac:dyDescent="0.25">
      <c r="A856" t="s">
        <v>1099</v>
      </c>
      <c r="B856">
        <v>150826.79999999999</v>
      </c>
    </row>
    <row r="857" spans="1:2" x14ac:dyDescent="0.25">
      <c r="A857" t="s">
        <v>1100</v>
      </c>
      <c r="B857">
        <v>0</v>
      </c>
    </row>
    <row r="858" spans="1:2" x14ac:dyDescent="0.25">
      <c r="A858" t="s">
        <v>1101</v>
      </c>
      <c r="B858">
        <v>0</v>
      </c>
    </row>
    <row r="859" spans="1:2" x14ac:dyDescent="0.25">
      <c r="A859" t="s">
        <v>496</v>
      </c>
      <c r="B859">
        <v>0</v>
      </c>
    </row>
    <row r="860" spans="1:2" x14ac:dyDescent="0.25">
      <c r="A860" t="s">
        <v>497</v>
      </c>
      <c r="B860">
        <v>0</v>
      </c>
    </row>
    <row r="861" spans="1:2" x14ac:dyDescent="0.25">
      <c r="A861" t="s">
        <v>1102</v>
      </c>
      <c r="B861">
        <v>0</v>
      </c>
    </row>
    <row r="862" spans="1:2" x14ac:dyDescent="0.25">
      <c r="A862" t="s">
        <v>1103</v>
      </c>
      <c r="B862">
        <v>0</v>
      </c>
    </row>
    <row r="863" spans="1:2" x14ac:dyDescent="0.25">
      <c r="A863" t="s">
        <v>1104</v>
      </c>
      <c r="B863">
        <v>0</v>
      </c>
    </row>
    <row r="864" spans="1:2" x14ac:dyDescent="0.25">
      <c r="A864" t="s">
        <v>1105</v>
      </c>
      <c r="B864">
        <v>0</v>
      </c>
    </row>
    <row r="865" spans="1:2" x14ac:dyDescent="0.25">
      <c r="A865" t="s">
        <v>1106</v>
      </c>
      <c r="B865">
        <v>0</v>
      </c>
    </row>
    <row r="866" spans="1:2" x14ac:dyDescent="0.25">
      <c r="A866" t="s">
        <v>1107</v>
      </c>
      <c r="B866">
        <v>0</v>
      </c>
    </row>
    <row r="867" spans="1:2" x14ac:dyDescent="0.25">
      <c r="A867" t="s">
        <v>1108</v>
      </c>
      <c r="B867">
        <v>0</v>
      </c>
    </row>
    <row r="868" spans="1:2" x14ac:dyDescent="0.25">
      <c r="A868" t="s">
        <v>1109</v>
      </c>
      <c r="B868">
        <v>0</v>
      </c>
    </row>
    <row r="869" spans="1:2" x14ac:dyDescent="0.25">
      <c r="A869" t="s">
        <v>1110</v>
      </c>
      <c r="B869">
        <v>0</v>
      </c>
    </row>
    <row r="870" spans="1:2" x14ac:dyDescent="0.25">
      <c r="A870" t="s">
        <v>1111</v>
      </c>
      <c r="B870">
        <v>0</v>
      </c>
    </row>
    <row r="871" spans="1:2" x14ac:dyDescent="0.25">
      <c r="A871" t="s">
        <v>1112</v>
      </c>
      <c r="B871">
        <v>0</v>
      </c>
    </row>
    <row r="872" spans="1:2" x14ac:dyDescent="0.25">
      <c r="A872" t="s">
        <v>1113</v>
      </c>
      <c r="B872">
        <v>0</v>
      </c>
    </row>
    <row r="873" spans="1:2" x14ac:dyDescent="0.25">
      <c r="A873" t="s">
        <v>1114</v>
      </c>
      <c r="B873">
        <v>0</v>
      </c>
    </row>
    <row r="874" spans="1:2" x14ac:dyDescent="0.25">
      <c r="A874" t="s">
        <v>1115</v>
      </c>
      <c r="B874">
        <v>0</v>
      </c>
    </row>
    <row r="875" spans="1:2" x14ac:dyDescent="0.25">
      <c r="A875" t="s">
        <v>1116</v>
      </c>
      <c r="B875">
        <v>0</v>
      </c>
    </row>
    <row r="876" spans="1:2" x14ac:dyDescent="0.25">
      <c r="A876" t="s">
        <v>1117</v>
      </c>
      <c r="B876">
        <v>0</v>
      </c>
    </row>
    <row r="877" spans="1:2" x14ac:dyDescent="0.25">
      <c r="A877" t="s">
        <v>498</v>
      </c>
      <c r="B877">
        <v>0</v>
      </c>
    </row>
    <row r="878" spans="1:2" x14ac:dyDescent="0.25">
      <c r="A878" t="s">
        <v>499</v>
      </c>
      <c r="B878">
        <v>0</v>
      </c>
    </row>
    <row r="879" spans="1:2" x14ac:dyDescent="0.25">
      <c r="A879" t="s">
        <v>1118</v>
      </c>
      <c r="B879">
        <v>0</v>
      </c>
    </row>
    <row r="880" spans="1:2" x14ac:dyDescent="0.25">
      <c r="A880" t="s">
        <v>1119</v>
      </c>
      <c r="B880">
        <v>0</v>
      </c>
    </row>
    <row r="881" spans="1:2" x14ac:dyDescent="0.25">
      <c r="A881" t="s">
        <v>1120</v>
      </c>
      <c r="B881">
        <v>0</v>
      </c>
    </row>
    <row r="882" spans="1:2" x14ac:dyDescent="0.25">
      <c r="A882" t="s">
        <v>1121</v>
      </c>
      <c r="B882">
        <v>0</v>
      </c>
    </row>
    <row r="883" spans="1:2" x14ac:dyDescent="0.25">
      <c r="A883" t="s">
        <v>1122</v>
      </c>
      <c r="B883">
        <v>0</v>
      </c>
    </row>
    <row r="884" spans="1:2" x14ac:dyDescent="0.25">
      <c r="A884" t="s">
        <v>1123</v>
      </c>
      <c r="B884">
        <v>0</v>
      </c>
    </row>
    <row r="885" spans="1:2" x14ac:dyDescent="0.25">
      <c r="A885" t="s">
        <v>1124</v>
      </c>
      <c r="B885">
        <v>0</v>
      </c>
    </row>
    <row r="886" spans="1:2" x14ac:dyDescent="0.25">
      <c r="A886" t="s">
        <v>1125</v>
      </c>
      <c r="B886">
        <v>0</v>
      </c>
    </row>
    <row r="887" spans="1:2" x14ac:dyDescent="0.25">
      <c r="A887" t="s">
        <v>1126</v>
      </c>
      <c r="B887">
        <v>0</v>
      </c>
    </row>
    <row r="888" spans="1:2" x14ac:dyDescent="0.25">
      <c r="A888" t="s">
        <v>1127</v>
      </c>
      <c r="B888">
        <v>0</v>
      </c>
    </row>
    <row r="889" spans="1:2" x14ac:dyDescent="0.25">
      <c r="A889" t="s">
        <v>1128</v>
      </c>
      <c r="B889">
        <v>0</v>
      </c>
    </row>
    <row r="890" spans="1:2" x14ac:dyDescent="0.25">
      <c r="A890" t="s">
        <v>1129</v>
      </c>
      <c r="B890">
        <v>0</v>
      </c>
    </row>
    <row r="891" spans="1:2" x14ac:dyDescent="0.25">
      <c r="A891" t="s">
        <v>1130</v>
      </c>
      <c r="B891">
        <v>0</v>
      </c>
    </row>
    <row r="892" spans="1:2" x14ac:dyDescent="0.25">
      <c r="A892" t="s">
        <v>1131</v>
      </c>
      <c r="B892">
        <v>0</v>
      </c>
    </row>
    <row r="893" spans="1:2" x14ac:dyDescent="0.25">
      <c r="A893" t="s">
        <v>1132</v>
      </c>
      <c r="B893">
        <v>0</v>
      </c>
    </row>
    <row r="894" spans="1:2" x14ac:dyDescent="0.25">
      <c r="A894" t="s">
        <v>1133</v>
      </c>
      <c r="B894">
        <v>0</v>
      </c>
    </row>
    <row r="895" spans="1:2" x14ac:dyDescent="0.25">
      <c r="A895" t="s">
        <v>500</v>
      </c>
      <c r="B895">
        <v>0</v>
      </c>
    </row>
    <row r="896" spans="1:2" x14ac:dyDescent="0.25">
      <c r="A896" t="s">
        <v>501</v>
      </c>
      <c r="B896">
        <v>0</v>
      </c>
    </row>
    <row r="897" spans="1:2" x14ac:dyDescent="0.25">
      <c r="A897" t="s">
        <v>1134</v>
      </c>
      <c r="B897">
        <v>0</v>
      </c>
    </row>
    <row r="898" spans="1:2" x14ac:dyDescent="0.25">
      <c r="A898" t="s">
        <v>1135</v>
      </c>
      <c r="B898">
        <v>0</v>
      </c>
    </row>
    <row r="899" spans="1:2" x14ac:dyDescent="0.25">
      <c r="A899" t="s">
        <v>1136</v>
      </c>
      <c r="B899">
        <v>0</v>
      </c>
    </row>
    <row r="900" spans="1:2" x14ac:dyDescent="0.25">
      <c r="A900" t="s">
        <v>1137</v>
      </c>
      <c r="B900">
        <v>0</v>
      </c>
    </row>
    <row r="901" spans="1:2" x14ac:dyDescent="0.25">
      <c r="A901" t="s">
        <v>1138</v>
      </c>
      <c r="B901">
        <v>0</v>
      </c>
    </row>
    <row r="902" spans="1:2" x14ac:dyDescent="0.25">
      <c r="A902" t="s">
        <v>1139</v>
      </c>
      <c r="B902">
        <v>0</v>
      </c>
    </row>
    <row r="903" spans="1:2" x14ac:dyDescent="0.25">
      <c r="A903" t="s">
        <v>1140</v>
      </c>
      <c r="B903">
        <v>0</v>
      </c>
    </row>
    <row r="904" spans="1:2" x14ac:dyDescent="0.25">
      <c r="A904" t="s">
        <v>1141</v>
      </c>
      <c r="B904">
        <v>0</v>
      </c>
    </row>
    <row r="905" spans="1:2" x14ac:dyDescent="0.25">
      <c r="A905" t="s">
        <v>1142</v>
      </c>
      <c r="B905">
        <v>0</v>
      </c>
    </row>
    <row r="906" spans="1:2" x14ac:dyDescent="0.25">
      <c r="A906" t="s">
        <v>1143</v>
      </c>
      <c r="B906">
        <v>0</v>
      </c>
    </row>
    <row r="907" spans="1:2" x14ac:dyDescent="0.25">
      <c r="A907" t="s">
        <v>1144</v>
      </c>
      <c r="B907">
        <v>0</v>
      </c>
    </row>
    <row r="908" spans="1:2" x14ac:dyDescent="0.25">
      <c r="A908" t="s">
        <v>1145</v>
      </c>
      <c r="B908">
        <v>0</v>
      </c>
    </row>
    <row r="909" spans="1:2" x14ac:dyDescent="0.25">
      <c r="A909" t="s">
        <v>1146</v>
      </c>
      <c r="B909">
        <v>0</v>
      </c>
    </row>
    <row r="910" spans="1:2" x14ac:dyDescent="0.25">
      <c r="A910" t="s">
        <v>1147</v>
      </c>
      <c r="B910">
        <v>0</v>
      </c>
    </row>
    <row r="911" spans="1:2" x14ac:dyDescent="0.25">
      <c r="A911" t="s">
        <v>1148</v>
      </c>
      <c r="B911">
        <v>0</v>
      </c>
    </row>
    <row r="912" spans="1:2" x14ac:dyDescent="0.25">
      <c r="A912" t="s">
        <v>1149</v>
      </c>
      <c r="B912">
        <v>0</v>
      </c>
    </row>
    <row r="913" spans="1:2" x14ac:dyDescent="0.25">
      <c r="A913" t="s">
        <v>502</v>
      </c>
      <c r="B913">
        <v>0</v>
      </c>
    </row>
    <row r="914" spans="1:2" x14ac:dyDescent="0.25">
      <c r="A914" t="s">
        <v>503</v>
      </c>
      <c r="B914">
        <v>0</v>
      </c>
    </row>
    <row r="915" spans="1:2" x14ac:dyDescent="0.25">
      <c r="A915" t="s">
        <v>1150</v>
      </c>
      <c r="B915">
        <v>0</v>
      </c>
    </row>
    <row r="916" spans="1:2" x14ac:dyDescent="0.25">
      <c r="A916" t="s">
        <v>1151</v>
      </c>
      <c r="B916">
        <v>0</v>
      </c>
    </row>
    <row r="917" spans="1:2" x14ac:dyDescent="0.25">
      <c r="A917" t="s">
        <v>1152</v>
      </c>
      <c r="B917">
        <v>0</v>
      </c>
    </row>
    <row r="918" spans="1:2" x14ac:dyDescent="0.25">
      <c r="A918" t="s">
        <v>1153</v>
      </c>
      <c r="B918">
        <v>0</v>
      </c>
    </row>
    <row r="919" spans="1:2" x14ac:dyDescent="0.25">
      <c r="A919" t="s">
        <v>1154</v>
      </c>
      <c r="B919">
        <v>0</v>
      </c>
    </row>
    <row r="920" spans="1:2" x14ac:dyDescent="0.25">
      <c r="A920" t="s">
        <v>1155</v>
      </c>
      <c r="B920">
        <v>0</v>
      </c>
    </row>
    <row r="921" spans="1:2" x14ac:dyDescent="0.25">
      <c r="A921" t="s">
        <v>1156</v>
      </c>
      <c r="B921">
        <v>0</v>
      </c>
    </row>
    <row r="922" spans="1:2" x14ac:dyDescent="0.25">
      <c r="A922" t="s">
        <v>1157</v>
      </c>
      <c r="B922">
        <v>0</v>
      </c>
    </row>
    <row r="923" spans="1:2" x14ac:dyDescent="0.25">
      <c r="A923" t="s">
        <v>1158</v>
      </c>
      <c r="B923">
        <v>0</v>
      </c>
    </row>
    <row r="924" spans="1:2" x14ac:dyDescent="0.25">
      <c r="A924" t="s">
        <v>1159</v>
      </c>
      <c r="B924">
        <v>0</v>
      </c>
    </row>
    <row r="925" spans="1:2" x14ac:dyDescent="0.25">
      <c r="A925" t="s">
        <v>1160</v>
      </c>
      <c r="B925">
        <v>0</v>
      </c>
    </row>
    <row r="926" spans="1:2" x14ac:dyDescent="0.25">
      <c r="A926" t="s">
        <v>1161</v>
      </c>
      <c r="B926">
        <v>0</v>
      </c>
    </row>
    <row r="927" spans="1:2" x14ac:dyDescent="0.25">
      <c r="A927" t="s">
        <v>1162</v>
      </c>
      <c r="B927">
        <v>0</v>
      </c>
    </row>
    <row r="928" spans="1:2" x14ac:dyDescent="0.25">
      <c r="A928" t="s">
        <v>1163</v>
      </c>
      <c r="B928">
        <v>0</v>
      </c>
    </row>
    <row r="929" spans="1:2" x14ac:dyDescent="0.25">
      <c r="A929" t="s">
        <v>1164</v>
      </c>
      <c r="B929">
        <v>514080</v>
      </c>
    </row>
    <row r="930" spans="1:2" x14ac:dyDescent="0.25">
      <c r="A930" t="s">
        <v>1165</v>
      </c>
      <c r="B930">
        <v>514080</v>
      </c>
    </row>
    <row r="931" spans="1:2" x14ac:dyDescent="0.25">
      <c r="A931" t="s">
        <v>504</v>
      </c>
      <c r="B931">
        <v>0</v>
      </c>
    </row>
    <row r="932" spans="1:2" x14ac:dyDescent="0.25">
      <c r="A932" t="s">
        <v>505</v>
      </c>
      <c r="B932">
        <v>0</v>
      </c>
    </row>
    <row r="933" spans="1:2" x14ac:dyDescent="0.25">
      <c r="A933" t="s">
        <v>1166</v>
      </c>
      <c r="B933">
        <v>0</v>
      </c>
    </row>
    <row r="934" spans="1:2" x14ac:dyDescent="0.25">
      <c r="A934" t="s">
        <v>1167</v>
      </c>
      <c r="B934">
        <v>0</v>
      </c>
    </row>
    <row r="935" spans="1:2" x14ac:dyDescent="0.25">
      <c r="A935" t="s">
        <v>1168</v>
      </c>
      <c r="B935">
        <v>0</v>
      </c>
    </row>
    <row r="936" spans="1:2" x14ac:dyDescent="0.25">
      <c r="A936" t="s">
        <v>1169</v>
      </c>
      <c r="B936">
        <v>0</v>
      </c>
    </row>
    <row r="937" spans="1:2" x14ac:dyDescent="0.25">
      <c r="A937" t="s">
        <v>1170</v>
      </c>
      <c r="B937">
        <v>0</v>
      </c>
    </row>
    <row r="938" spans="1:2" x14ac:dyDescent="0.25">
      <c r="A938" t="s">
        <v>1171</v>
      </c>
      <c r="B938">
        <v>0</v>
      </c>
    </row>
    <row r="939" spans="1:2" x14ac:dyDescent="0.25">
      <c r="A939" t="s">
        <v>1172</v>
      </c>
      <c r="B939">
        <v>0</v>
      </c>
    </row>
    <row r="940" spans="1:2" x14ac:dyDescent="0.25">
      <c r="A940" t="s">
        <v>1173</v>
      </c>
      <c r="B940">
        <v>0</v>
      </c>
    </row>
    <row r="941" spans="1:2" x14ac:dyDescent="0.25">
      <c r="A941" t="s">
        <v>1174</v>
      </c>
      <c r="B941">
        <v>584931</v>
      </c>
    </row>
    <row r="942" spans="1:2" x14ac:dyDescent="0.25">
      <c r="A942" t="s">
        <v>1175</v>
      </c>
      <c r="B942">
        <v>161690.79999999999</v>
      </c>
    </row>
    <row r="943" spans="1:2" x14ac:dyDescent="0.25">
      <c r="A943" t="s">
        <v>1176</v>
      </c>
      <c r="B943">
        <v>0</v>
      </c>
    </row>
    <row r="944" spans="1:2" x14ac:dyDescent="0.25">
      <c r="A944" t="s">
        <v>1177</v>
      </c>
      <c r="B944">
        <v>0</v>
      </c>
    </row>
    <row r="945" spans="1:2" x14ac:dyDescent="0.25">
      <c r="A945" t="s">
        <v>1178</v>
      </c>
      <c r="B945">
        <v>0</v>
      </c>
    </row>
    <row r="946" spans="1:2" x14ac:dyDescent="0.25">
      <c r="A946" t="s">
        <v>1179</v>
      </c>
      <c r="B946">
        <v>0</v>
      </c>
    </row>
    <row r="947" spans="1:2" x14ac:dyDescent="0.25">
      <c r="A947" t="s">
        <v>1180</v>
      </c>
      <c r="B947">
        <v>0</v>
      </c>
    </row>
    <row r="948" spans="1:2" x14ac:dyDescent="0.25">
      <c r="A948" t="s">
        <v>1181</v>
      </c>
      <c r="B948">
        <v>0</v>
      </c>
    </row>
    <row r="949" spans="1:2" x14ac:dyDescent="0.25">
      <c r="A949" t="s">
        <v>506</v>
      </c>
      <c r="B949">
        <v>0</v>
      </c>
    </row>
    <row r="950" spans="1:2" x14ac:dyDescent="0.25">
      <c r="A950" t="s">
        <v>507</v>
      </c>
      <c r="B950">
        <v>0</v>
      </c>
    </row>
    <row r="951" spans="1:2" x14ac:dyDescent="0.25">
      <c r="A951" t="s">
        <v>1182</v>
      </c>
      <c r="B951">
        <v>0</v>
      </c>
    </row>
    <row r="952" spans="1:2" x14ac:dyDescent="0.25">
      <c r="A952" t="s">
        <v>1183</v>
      </c>
      <c r="B952">
        <v>0</v>
      </c>
    </row>
    <row r="953" spans="1:2" x14ac:dyDescent="0.25">
      <c r="A953" t="s">
        <v>1184</v>
      </c>
      <c r="B953">
        <v>0</v>
      </c>
    </row>
    <row r="954" spans="1:2" x14ac:dyDescent="0.25">
      <c r="A954" t="s">
        <v>1185</v>
      </c>
      <c r="B954">
        <v>0</v>
      </c>
    </row>
    <row r="955" spans="1:2" x14ac:dyDescent="0.25">
      <c r="A955" t="s">
        <v>1186</v>
      </c>
      <c r="B955">
        <v>0</v>
      </c>
    </row>
    <row r="956" spans="1:2" x14ac:dyDescent="0.25">
      <c r="A956" t="s">
        <v>1187</v>
      </c>
      <c r="B956">
        <v>0</v>
      </c>
    </row>
    <row r="957" spans="1:2" x14ac:dyDescent="0.25">
      <c r="A957" t="s">
        <v>1188</v>
      </c>
      <c r="B957">
        <v>0</v>
      </c>
    </row>
    <row r="958" spans="1:2" x14ac:dyDescent="0.25">
      <c r="A958" t="s">
        <v>1189</v>
      </c>
      <c r="B958">
        <v>0</v>
      </c>
    </row>
    <row r="959" spans="1:2" x14ac:dyDescent="0.25">
      <c r="A959" t="s">
        <v>1190</v>
      </c>
      <c r="B959">
        <v>455672</v>
      </c>
    </row>
    <row r="960" spans="1:2" x14ac:dyDescent="0.25">
      <c r="A960" t="s">
        <v>1191</v>
      </c>
      <c r="B960">
        <v>0</v>
      </c>
    </row>
    <row r="961" spans="1:2" x14ac:dyDescent="0.25">
      <c r="A961" t="s">
        <v>1192</v>
      </c>
      <c r="B961">
        <v>0</v>
      </c>
    </row>
    <row r="962" spans="1:2" x14ac:dyDescent="0.25">
      <c r="A962" t="s">
        <v>1193</v>
      </c>
      <c r="B962">
        <v>0</v>
      </c>
    </row>
    <row r="963" spans="1:2" x14ac:dyDescent="0.25">
      <c r="A963" t="s">
        <v>1194</v>
      </c>
      <c r="B963">
        <v>0</v>
      </c>
    </row>
    <row r="964" spans="1:2" x14ac:dyDescent="0.25">
      <c r="A964" t="s">
        <v>1195</v>
      </c>
      <c r="B964">
        <v>0</v>
      </c>
    </row>
    <row r="965" spans="1:2" x14ac:dyDescent="0.25">
      <c r="A965" t="s">
        <v>1196</v>
      </c>
      <c r="B965">
        <v>0</v>
      </c>
    </row>
    <row r="966" spans="1:2" x14ac:dyDescent="0.25">
      <c r="A966" t="s">
        <v>1197</v>
      </c>
      <c r="B966">
        <v>0</v>
      </c>
    </row>
    <row r="967" spans="1:2" x14ac:dyDescent="0.25">
      <c r="A967" t="s">
        <v>508</v>
      </c>
      <c r="B967">
        <v>0</v>
      </c>
    </row>
    <row r="968" spans="1:2" x14ac:dyDescent="0.25">
      <c r="A968" t="s">
        <v>509</v>
      </c>
      <c r="B968">
        <v>0</v>
      </c>
    </row>
    <row r="969" spans="1:2" x14ac:dyDescent="0.25">
      <c r="A969" t="s">
        <v>1198</v>
      </c>
      <c r="B969">
        <v>0</v>
      </c>
    </row>
    <row r="970" spans="1:2" x14ac:dyDescent="0.25">
      <c r="A970" t="s">
        <v>1199</v>
      </c>
      <c r="B970">
        <v>0</v>
      </c>
    </row>
    <row r="971" spans="1:2" x14ac:dyDescent="0.25">
      <c r="A971" t="s">
        <v>1200</v>
      </c>
      <c r="B971">
        <v>0</v>
      </c>
    </row>
    <row r="972" spans="1:2" x14ac:dyDescent="0.25">
      <c r="A972" t="s">
        <v>1201</v>
      </c>
      <c r="B972">
        <v>0</v>
      </c>
    </row>
    <row r="973" spans="1:2" x14ac:dyDescent="0.25">
      <c r="A973" t="s">
        <v>1202</v>
      </c>
      <c r="B973">
        <v>0</v>
      </c>
    </row>
    <row r="974" spans="1:2" x14ac:dyDescent="0.25">
      <c r="A974" t="s">
        <v>1203</v>
      </c>
      <c r="B974">
        <v>0</v>
      </c>
    </row>
    <row r="975" spans="1:2" x14ac:dyDescent="0.25">
      <c r="A975" t="s">
        <v>1204</v>
      </c>
      <c r="B975">
        <v>0</v>
      </c>
    </row>
    <row r="976" spans="1:2" x14ac:dyDescent="0.25">
      <c r="A976" t="s">
        <v>1205</v>
      </c>
      <c r="B976">
        <v>0</v>
      </c>
    </row>
    <row r="977" spans="1:2" x14ac:dyDescent="0.25">
      <c r="A977" t="s">
        <v>1206</v>
      </c>
      <c r="B977">
        <v>0</v>
      </c>
    </row>
    <row r="978" spans="1:2" x14ac:dyDescent="0.25">
      <c r="A978" t="s">
        <v>1207</v>
      </c>
      <c r="B978">
        <v>0</v>
      </c>
    </row>
    <row r="979" spans="1:2" x14ac:dyDescent="0.25">
      <c r="A979" t="s">
        <v>1208</v>
      </c>
      <c r="B979">
        <v>0</v>
      </c>
    </row>
    <row r="980" spans="1:2" x14ac:dyDescent="0.25">
      <c r="A980" t="s">
        <v>1209</v>
      </c>
      <c r="B980">
        <v>0</v>
      </c>
    </row>
    <row r="981" spans="1:2" x14ac:dyDescent="0.25">
      <c r="A981" t="s">
        <v>1210</v>
      </c>
      <c r="B981">
        <v>0</v>
      </c>
    </row>
    <row r="982" spans="1:2" x14ac:dyDescent="0.25">
      <c r="A982" t="s">
        <v>1211</v>
      </c>
      <c r="B982">
        <v>0</v>
      </c>
    </row>
    <row r="983" spans="1:2" x14ac:dyDescent="0.25">
      <c r="A983" t="s">
        <v>1212</v>
      </c>
      <c r="B983">
        <v>0</v>
      </c>
    </row>
    <row r="984" spans="1:2" x14ac:dyDescent="0.25">
      <c r="A984" t="s">
        <v>1213</v>
      </c>
      <c r="B984">
        <v>0</v>
      </c>
    </row>
    <row r="985" spans="1:2" x14ac:dyDescent="0.25">
      <c r="A985" t="s">
        <v>510</v>
      </c>
      <c r="B985">
        <v>0</v>
      </c>
    </row>
    <row r="986" spans="1:2" x14ac:dyDescent="0.25">
      <c r="A986" t="s">
        <v>511</v>
      </c>
      <c r="B986">
        <v>0</v>
      </c>
    </row>
    <row r="987" spans="1:2" x14ac:dyDescent="0.25">
      <c r="A987" t="s">
        <v>1214</v>
      </c>
      <c r="B987">
        <v>0</v>
      </c>
    </row>
    <row r="988" spans="1:2" x14ac:dyDescent="0.25">
      <c r="A988" t="s">
        <v>1215</v>
      </c>
      <c r="B988">
        <v>0</v>
      </c>
    </row>
    <row r="989" spans="1:2" x14ac:dyDescent="0.25">
      <c r="A989" t="s">
        <v>1216</v>
      </c>
      <c r="B989">
        <v>0</v>
      </c>
    </row>
    <row r="990" spans="1:2" x14ac:dyDescent="0.25">
      <c r="A990" t="s">
        <v>1217</v>
      </c>
      <c r="B990">
        <v>0</v>
      </c>
    </row>
    <row r="991" spans="1:2" x14ac:dyDescent="0.25">
      <c r="A991" t="s">
        <v>1218</v>
      </c>
      <c r="B991">
        <v>0</v>
      </c>
    </row>
    <row r="992" spans="1:2" x14ac:dyDescent="0.25">
      <c r="A992" t="s">
        <v>1219</v>
      </c>
      <c r="B992">
        <v>0</v>
      </c>
    </row>
    <row r="993" spans="1:2" x14ac:dyDescent="0.25">
      <c r="A993" t="s">
        <v>1220</v>
      </c>
      <c r="B993">
        <v>0</v>
      </c>
    </row>
    <row r="994" spans="1:2" x14ac:dyDescent="0.25">
      <c r="A994" t="s">
        <v>1221</v>
      </c>
      <c r="B994">
        <v>0</v>
      </c>
    </row>
    <row r="995" spans="1:2" x14ac:dyDescent="0.25">
      <c r="A995" t="s">
        <v>1222</v>
      </c>
      <c r="B995">
        <v>0</v>
      </c>
    </row>
    <row r="996" spans="1:2" x14ac:dyDescent="0.25">
      <c r="A996" t="s">
        <v>1223</v>
      </c>
      <c r="B996">
        <v>0</v>
      </c>
    </row>
    <row r="997" spans="1:2" x14ac:dyDescent="0.25">
      <c r="A997" t="s">
        <v>1224</v>
      </c>
      <c r="B997">
        <v>0</v>
      </c>
    </row>
    <row r="998" spans="1:2" x14ac:dyDescent="0.25">
      <c r="A998" t="s">
        <v>1225</v>
      </c>
      <c r="B998">
        <v>0</v>
      </c>
    </row>
    <row r="999" spans="1:2" x14ac:dyDescent="0.25">
      <c r="A999" t="s">
        <v>1226</v>
      </c>
      <c r="B999">
        <v>0</v>
      </c>
    </row>
    <row r="1000" spans="1:2" x14ac:dyDescent="0.25">
      <c r="A1000" t="s">
        <v>1227</v>
      </c>
      <c r="B1000">
        <v>0</v>
      </c>
    </row>
    <row r="1001" spans="1:2" x14ac:dyDescent="0.25">
      <c r="A1001" t="s">
        <v>1228</v>
      </c>
      <c r="B1001">
        <v>0</v>
      </c>
    </row>
    <row r="1002" spans="1:2" x14ac:dyDescent="0.25">
      <c r="A1002" t="s">
        <v>1229</v>
      </c>
      <c r="B1002">
        <v>0</v>
      </c>
    </row>
    <row r="1003" spans="1:2" x14ac:dyDescent="0.25">
      <c r="A1003" t="s">
        <v>512</v>
      </c>
      <c r="B1003">
        <v>794416</v>
      </c>
    </row>
    <row r="1004" spans="1:2" x14ac:dyDescent="0.25">
      <c r="A1004" t="s">
        <v>513</v>
      </c>
      <c r="B1004">
        <v>794416</v>
      </c>
    </row>
    <row r="1005" spans="1:2" x14ac:dyDescent="0.25">
      <c r="A1005" t="s">
        <v>1230</v>
      </c>
      <c r="B1005">
        <v>0</v>
      </c>
    </row>
    <row r="1006" spans="1:2" x14ac:dyDescent="0.25">
      <c r="A1006" t="s">
        <v>1231</v>
      </c>
      <c r="B1006">
        <v>0</v>
      </c>
    </row>
    <row r="1007" spans="1:2" x14ac:dyDescent="0.25">
      <c r="A1007" t="s">
        <v>1232</v>
      </c>
      <c r="B1007">
        <v>0</v>
      </c>
    </row>
    <row r="1008" spans="1:2" x14ac:dyDescent="0.25">
      <c r="A1008" t="s">
        <v>1233</v>
      </c>
      <c r="B1008">
        <v>0</v>
      </c>
    </row>
    <row r="1009" spans="1:2" x14ac:dyDescent="0.25">
      <c r="A1009" t="s">
        <v>1234</v>
      </c>
      <c r="B1009">
        <v>0</v>
      </c>
    </row>
    <row r="1010" spans="1:2" x14ac:dyDescent="0.25">
      <c r="A1010" t="s">
        <v>1235</v>
      </c>
      <c r="B1010">
        <v>0</v>
      </c>
    </row>
    <row r="1011" spans="1:2" x14ac:dyDescent="0.25">
      <c r="A1011" t="s">
        <v>1236</v>
      </c>
      <c r="B1011">
        <v>0</v>
      </c>
    </row>
    <row r="1012" spans="1:2" x14ac:dyDescent="0.25">
      <c r="A1012" t="s">
        <v>1237</v>
      </c>
      <c r="B1012">
        <v>0</v>
      </c>
    </row>
    <row r="1013" spans="1:2" x14ac:dyDescent="0.25">
      <c r="A1013" t="s">
        <v>1238</v>
      </c>
      <c r="B1013">
        <v>0</v>
      </c>
    </row>
    <row r="1014" spans="1:2" x14ac:dyDescent="0.25">
      <c r="A1014" t="s">
        <v>1239</v>
      </c>
      <c r="B1014">
        <v>0</v>
      </c>
    </row>
    <row r="1015" spans="1:2" x14ac:dyDescent="0.25">
      <c r="A1015" t="s">
        <v>1240</v>
      </c>
      <c r="B1015">
        <v>0</v>
      </c>
    </row>
    <row r="1016" spans="1:2" x14ac:dyDescent="0.25">
      <c r="A1016" t="s">
        <v>1241</v>
      </c>
      <c r="B1016">
        <v>0</v>
      </c>
    </row>
    <row r="1017" spans="1:2" x14ac:dyDescent="0.25">
      <c r="A1017" t="s">
        <v>1242</v>
      </c>
      <c r="B1017">
        <v>0</v>
      </c>
    </row>
    <row r="1018" spans="1:2" x14ac:dyDescent="0.25">
      <c r="A1018" t="s">
        <v>1243</v>
      </c>
      <c r="B1018">
        <v>0</v>
      </c>
    </row>
    <row r="1019" spans="1:2" x14ac:dyDescent="0.25">
      <c r="A1019" t="s">
        <v>1244</v>
      </c>
      <c r="B1019">
        <v>0</v>
      </c>
    </row>
    <row r="1020" spans="1:2" x14ac:dyDescent="0.25">
      <c r="A1020" t="s">
        <v>1245</v>
      </c>
      <c r="B1020">
        <v>0</v>
      </c>
    </row>
    <row r="1021" spans="1:2" x14ac:dyDescent="0.25">
      <c r="A1021" t="s">
        <v>514</v>
      </c>
      <c r="B1021">
        <v>0</v>
      </c>
    </row>
    <row r="1022" spans="1:2" x14ac:dyDescent="0.25">
      <c r="A1022" t="s">
        <v>515</v>
      </c>
      <c r="B1022">
        <v>292458.8</v>
      </c>
    </row>
    <row r="1023" spans="1:2" x14ac:dyDescent="0.25">
      <c r="A1023" t="s">
        <v>1246</v>
      </c>
      <c r="B1023">
        <v>0</v>
      </c>
    </row>
    <row r="1024" spans="1:2" x14ac:dyDescent="0.25">
      <c r="A1024" t="s">
        <v>1247</v>
      </c>
      <c r="B1024">
        <v>0</v>
      </c>
    </row>
    <row r="1025" spans="1:2" x14ac:dyDescent="0.25">
      <c r="A1025" t="s">
        <v>1248</v>
      </c>
      <c r="B1025">
        <v>0</v>
      </c>
    </row>
    <row r="1026" spans="1:2" x14ac:dyDescent="0.25">
      <c r="A1026" t="s">
        <v>1249</v>
      </c>
      <c r="B1026">
        <v>0</v>
      </c>
    </row>
    <row r="1027" spans="1:2" x14ac:dyDescent="0.25">
      <c r="A1027" t="s">
        <v>1250</v>
      </c>
      <c r="B1027">
        <v>0</v>
      </c>
    </row>
    <row r="1028" spans="1:2" x14ac:dyDescent="0.25">
      <c r="A1028" t="s">
        <v>1251</v>
      </c>
      <c r="B1028">
        <v>0</v>
      </c>
    </row>
    <row r="1029" spans="1:2" x14ac:dyDescent="0.25">
      <c r="A1029" t="s">
        <v>1252</v>
      </c>
      <c r="B1029">
        <v>0</v>
      </c>
    </row>
    <row r="1030" spans="1:2" x14ac:dyDescent="0.25">
      <c r="A1030" t="s">
        <v>1253</v>
      </c>
      <c r="B1030">
        <v>0</v>
      </c>
    </row>
    <row r="1031" spans="1:2" x14ac:dyDescent="0.25">
      <c r="A1031" t="s">
        <v>1254</v>
      </c>
      <c r="B1031">
        <v>0</v>
      </c>
    </row>
    <row r="1032" spans="1:2" x14ac:dyDescent="0.25">
      <c r="A1032" t="s">
        <v>1255</v>
      </c>
      <c r="B1032">
        <v>0</v>
      </c>
    </row>
    <row r="1033" spans="1:2" x14ac:dyDescent="0.25">
      <c r="A1033" t="s">
        <v>1256</v>
      </c>
      <c r="B1033">
        <v>0</v>
      </c>
    </row>
    <row r="1034" spans="1:2" x14ac:dyDescent="0.25">
      <c r="A1034" t="s">
        <v>1257</v>
      </c>
      <c r="B1034">
        <v>0</v>
      </c>
    </row>
    <row r="1035" spans="1:2" x14ac:dyDescent="0.25">
      <c r="A1035" t="s">
        <v>1258</v>
      </c>
      <c r="B1035">
        <v>0</v>
      </c>
    </row>
    <row r="1036" spans="1:2" x14ac:dyDescent="0.25">
      <c r="A1036" t="s">
        <v>1259</v>
      </c>
      <c r="B1036">
        <v>0</v>
      </c>
    </row>
    <row r="1037" spans="1:2" x14ac:dyDescent="0.25">
      <c r="A1037" t="s">
        <v>1260</v>
      </c>
      <c r="B1037">
        <v>0</v>
      </c>
    </row>
    <row r="1038" spans="1:2" x14ac:dyDescent="0.25">
      <c r="A1038" t="s">
        <v>1261</v>
      </c>
      <c r="B1038">
        <v>0</v>
      </c>
    </row>
    <row r="1039" spans="1:2" x14ac:dyDescent="0.25">
      <c r="A1039" t="s">
        <v>516</v>
      </c>
      <c r="B1039">
        <v>1.9798677000000002E-9</v>
      </c>
    </row>
    <row r="1040" spans="1:2" x14ac:dyDescent="0.25">
      <c r="A1040" t="s">
        <v>517</v>
      </c>
      <c r="B1040">
        <v>0</v>
      </c>
    </row>
    <row r="1041" spans="1:2" x14ac:dyDescent="0.25">
      <c r="A1041" t="s">
        <v>1262</v>
      </c>
      <c r="B1041">
        <v>0</v>
      </c>
    </row>
    <row r="1042" spans="1:2" x14ac:dyDescent="0.25">
      <c r="A1042" t="s">
        <v>1263</v>
      </c>
      <c r="B1042">
        <v>0</v>
      </c>
    </row>
    <row r="1043" spans="1:2" x14ac:dyDescent="0.25">
      <c r="A1043" t="s">
        <v>1264</v>
      </c>
      <c r="B1043">
        <v>0</v>
      </c>
    </row>
    <row r="1044" spans="1:2" x14ac:dyDescent="0.25">
      <c r="A1044" t="s">
        <v>1265</v>
      </c>
      <c r="B1044">
        <v>0</v>
      </c>
    </row>
    <row r="1045" spans="1:2" x14ac:dyDescent="0.25">
      <c r="A1045" t="s">
        <v>1266</v>
      </c>
      <c r="B1045">
        <v>0</v>
      </c>
    </row>
    <row r="1046" spans="1:2" x14ac:dyDescent="0.25">
      <c r="A1046" t="s">
        <v>1267</v>
      </c>
      <c r="B1046">
        <v>0</v>
      </c>
    </row>
    <row r="1047" spans="1:2" x14ac:dyDescent="0.25">
      <c r="A1047" t="s">
        <v>1268</v>
      </c>
      <c r="B1047">
        <v>0</v>
      </c>
    </row>
    <row r="1048" spans="1:2" x14ac:dyDescent="0.25">
      <c r="A1048" t="s">
        <v>1269</v>
      </c>
      <c r="B1048">
        <v>0</v>
      </c>
    </row>
    <row r="1049" spans="1:2" x14ac:dyDescent="0.25">
      <c r="A1049" t="s">
        <v>1270</v>
      </c>
      <c r="B1049">
        <v>55076</v>
      </c>
    </row>
    <row r="1050" spans="1:2" x14ac:dyDescent="0.25">
      <c r="A1050" t="s">
        <v>1271</v>
      </c>
      <c r="B1050">
        <v>1148420</v>
      </c>
    </row>
    <row r="1051" spans="1:2" x14ac:dyDescent="0.25">
      <c r="A1051" t="s">
        <v>1272</v>
      </c>
      <c r="B1051">
        <v>0</v>
      </c>
    </row>
    <row r="1052" spans="1:2" x14ac:dyDescent="0.25">
      <c r="A1052" t="s">
        <v>1273</v>
      </c>
      <c r="B1052">
        <v>0</v>
      </c>
    </row>
    <row r="1053" spans="1:2" x14ac:dyDescent="0.25">
      <c r="A1053" t="s">
        <v>1274</v>
      </c>
      <c r="B1053">
        <v>0</v>
      </c>
    </row>
    <row r="1054" spans="1:2" x14ac:dyDescent="0.25">
      <c r="A1054" t="s">
        <v>1275</v>
      </c>
      <c r="B1054">
        <v>0</v>
      </c>
    </row>
    <row r="1055" spans="1:2" x14ac:dyDescent="0.25">
      <c r="A1055" t="s">
        <v>1276</v>
      </c>
      <c r="B1055">
        <v>0</v>
      </c>
    </row>
    <row r="1056" spans="1:2" x14ac:dyDescent="0.25">
      <c r="A1056" t="s">
        <v>1277</v>
      </c>
      <c r="B1056">
        <v>0</v>
      </c>
    </row>
    <row r="1057" spans="1:2" x14ac:dyDescent="0.25">
      <c r="A1057" t="s">
        <v>518</v>
      </c>
      <c r="B1057">
        <v>0</v>
      </c>
    </row>
    <row r="1058" spans="1:2" x14ac:dyDescent="0.25">
      <c r="A1058" t="s">
        <v>519</v>
      </c>
      <c r="B1058">
        <v>0</v>
      </c>
    </row>
    <row r="1059" spans="1:2" x14ac:dyDescent="0.25">
      <c r="A1059" t="s">
        <v>1278</v>
      </c>
      <c r="B1059">
        <v>0</v>
      </c>
    </row>
    <row r="1060" spans="1:2" x14ac:dyDescent="0.25">
      <c r="A1060" t="s">
        <v>1279</v>
      </c>
      <c r="B1060">
        <v>0</v>
      </c>
    </row>
    <row r="1061" spans="1:2" x14ac:dyDescent="0.25">
      <c r="A1061" t="s">
        <v>1280</v>
      </c>
      <c r="B1061">
        <v>0</v>
      </c>
    </row>
    <row r="1062" spans="1:2" x14ac:dyDescent="0.25">
      <c r="A1062" t="s">
        <v>1281</v>
      </c>
      <c r="B1062">
        <v>0</v>
      </c>
    </row>
    <row r="1063" spans="1:2" x14ac:dyDescent="0.25">
      <c r="A1063" t="s">
        <v>1282</v>
      </c>
      <c r="B1063">
        <v>0</v>
      </c>
    </row>
    <row r="1064" spans="1:2" x14ac:dyDescent="0.25">
      <c r="A1064" t="s">
        <v>1283</v>
      </c>
      <c r="B1064">
        <v>0</v>
      </c>
    </row>
    <row r="1065" spans="1:2" x14ac:dyDescent="0.25">
      <c r="A1065" t="s">
        <v>1284</v>
      </c>
      <c r="B1065">
        <v>0</v>
      </c>
    </row>
    <row r="1066" spans="1:2" x14ac:dyDescent="0.25">
      <c r="A1066" t="s">
        <v>1285</v>
      </c>
      <c r="B1066">
        <v>0</v>
      </c>
    </row>
    <row r="1067" spans="1:2" x14ac:dyDescent="0.25">
      <c r="A1067" t="s">
        <v>1286</v>
      </c>
      <c r="B1067">
        <v>0</v>
      </c>
    </row>
    <row r="1068" spans="1:2" x14ac:dyDescent="0.25">
      <c r="A1068" t="s">
        <v>1287</v>
      </c>
      <c r="B1068">
        <v>561456</v>
      </c>
    </row>
    <row r="1069" spans="1:2" x14ac:dyDescent="0.25">
      <c r="A1069" t="s">
        <v>1288</v>
      </c>
      <c r="B1069">
        <v>0</v>
      </c>
    </row>
    <row r="1070" spans="1:2" x14ac:dyDescent="0.25">
      <c r="A1070" t="s">
        <v>1289</v>
      </c>
      <c r="B1070">
        <v>0</v>
      </c>
    </row>
    <row r="1071" spans="1:2" x14ac:dyDescent="0.25">
      <c r="A1071" t="s">
        <v>1290</v>
      </c>
      <c r="B1071">
        <v>0</v>
      </c>
    </row>
    <row r="1072" spans="1:2" x14ac:dyDescent="0.25">
      <c r="A1072" t="s">
        <v>1291</v>
      </c>
      <c r="B1072">
        <v>0</v>
      </c>
    </row>
    <row r="1073" spans="1:2" x14ac:dyDescent="0.25">
      <c r="A1073" t="s">
        <v>1292</v>
      </c>
      <c r="B1073">
        <v>0</v>
      </c>
    </row>
    <row r="1074" spans="1:2" x14ac:dyDescent="0.25">
      <c r="A1074" t="s">
        <v>1293</v>
      </c>
      <c r="B1074">
        <v>0</v>
      </c>
    </row>
    <row r="1075" spans="1:2" x14ac:dyDescent="0.25">
      <c r="A1075" t="s">
        <v>520</v>
      </c>
      <c r="B1075">
        <v>0</v>
      </c>
    </row>
    <row r="1076" spans="1:2" x14ac:dyDescent="0.25">
      <c r="A1076" t="s">
        <v>521</v>
      </c>
      <c r="B1076">
        <v>0</v>
      </c>
    </row>
    <row r="1077" spans="1:2" x14ac:dyDescent="0.25">
      <c r="A1077" t="s">
        <v>1294</v>
      </c>
      <c r="B1077">
        <v>0</v>
      </c>
    </row>
    <row r="1078" spans="1:2" x14ac:dyDescent="0.25">
      <c r="A1078" t="s">
        <v>1295</v>
      </c>
      <c r="B1078">
        <v>0</v>
      </c>
    </row>
    <row r="1079" spans="1:2" x14ac:dyDescent="0.25">
      <c r="A1079" t="s">
        <v>1296</v>
      </c>
      <c r="B1079">
        <v>0</v>
      </c>
    </row>
    <row r="1080" spans="1:2" x14ac:dyDescent="0.25">
      <c r="A1080" t="s">
        <v>1297</v>
      </c>
      <c r="B1080">
        <v>0</v>
      </c>
    </row>
    <row r="1081" spans="1:2" x14ac:dyDescent="0.25">
      <c r="A1081" t="s">
        <v>1298</v>
      </c>
      <c r="B1081">
        <v>0</v>
      </c>
    </row>
    <row r="1082" spans="1:2" x14ac:dyDescent="0.25">
      <c r="A1082" t="s">
        <v>1299</v>
      </c>
      <c r="B1082">
        <v>0</v>
      </c>
    </row>
    <row r="1083" spans="1:2" x14ac:dyDescent="0.25">
      <c r="A1083" t="s">
        <v>1300</v>
      </c>
      <c r="B1083">
        <v>0</v>
      </c>
    </row>
    <row r="1084" spans="1:2" x14ac:dyDescent="0.25">
      <c r="A1084" t="s">
        <v>1301</v>
      </c>
      <c r="B1084">
        <v>0</v>
      </c>
    </row>
    <row r="1085" spans="1:2" x14ac:dyDescent="0.25">
      <c r="A1085" t="s">
        <v>1302</v>
      </c>
      <c r="B1085">
        <v>463960</v>
      </c>
    </row>
    <row r="1086" spans="1:2" x14ac:dyDescent="0.25">
      <c r="A1086" t="s">
        <v>1303</v>
      </c>
      <c r="B1086">
        <v>0</v>
      </c>
    </row>
    <row r="1087" spans="1:2" x14ac:dyDescent="0.25">
      <c r="A1087" t="s">
        <v>1304</v>
      </c>
      <c r="B1087">
        <v>0</v>
      </c>
    </row>
    <row r="1088" spans="1:2" x14ac:dyDescent="0.25">
      <c r="A1088" t="s">
        <v>1305</v>
      </c>
      <c r="B1088">
        <v>0</v>
      </c>
    </row>
    <row r="1089" spans="1:2" x14ac:dyDescent="0.25">
      <c r="A1089" t="s">
        <v>1306</v>
      </c>
      <c r="B1089">
        <v>0</v>
      </c>
    </row>
    <row r="1090" spans="1:2" x14ac:dyDescent="0.25">
      <c r="A1090" t="s">
        <v>1307</v>
      </c>
      <c r="B1090">
        <v>0</v>
      </c>
    </row>
    <row r="1091" spans="1:2" x14ac:dyDescent="0.25">
      <c r="A1091" t="s">
        <v>1308</v>
      </c>
      <c r="B1091">
        <v>0</v>
      </c>
    </row>
    <row r="1092" spans="1:2" x14ac:dyDescent="0.25">
      <c r="A1092" t="s">
        <v>1309</v>
      </c>
      <c r="B1092">
        <v>0</v>
      </c>
    </row>
    <row r="1093" spans="1:2" x14ac:dyDescent="0.25">
      <c r="A1093" t="s">
        <v>522</v>
      </c>
      <c r="B1093">
        <v>0</v>
      </c>
    </row>
    <row r="1094" spans="1:2" x14ac:dyDescent="0.25">
      <c r="A1094" t="s">
        <v>523</v>
      </c>
      <c r="B1094">
        <v>0</v>
      </c>
    </row>
    <row r="1095" spans="1:2" x14ac:dyDescent="0.25">
      <c r="A1095" t="s">
        <v>1310</v>
      </c>
      <c r="B1095">
        <v>0</v>
      </c>
    </row>
    <row r="1096" spans="1:2" x14ac:dyDescent="0.25">
      <c r="A1096" t="s">
        <v>1311</v>
      </c>
      <c r="B1096">
        <v>0</v>
      </c>
    </row>
    <row r="1097" spans="1:2" x14ac:dyDescent="0.25">
      <c r="A1097" t="s">
        <v>1312</v>
      </c>
      <c r="B1097">
        <v>0</v>
      </c>
    </row>
    <row r="1098" spans="1:2" x14ac:dyDescent="0.25">
      <c r="A1098" t="s">
        <v>1313</v>
      </c>
      <c r="B1098">
        <v>0</v>
      </c>
    </row>
    <row r="1099" spans="1:2" x14ac:dyDescent="0.25">
      <c r="A1099" t="s">
        <v>1314</v>
      </c>
      <c r="B1099">
        <v>0</v>
      </c>
    </row>
    <row r="1100" spans="1:2" x14ac:dyDescent="0.25">
      <c r="A1100" t="s">
        <v>1315</v>
      </c>
      <c r="B1100">
        <v>0</v>
      </c>
    </row>
    <row r="1101" spans="1:2" x14ac:dyDescent="0.25">
      <c r="A1101" t="s">
        <v>1316</v>
      </c>
      <c r="B1101">
        <v>0</v>
      </c>
    </row>
    <row r="1102" spans="1:2" x14ac:dyDescent="0.25">
      <c r="A1102" t="s">
        <v>1317</v>
      </c>
      <c r="B1102">
        <v>0</v>
      </c>
    </row>
    <row r="1103" spans="1:2" x14ac:dyDescent="0.25">
      <c r="A1103" t="s">
        <v>1318</v>
      </c>
      <c r="B1103">
        <v>0</v>
      </c>
    </row>
    <row r="1104" spans="1:2" x14ac:dyDescent="0.25">
      <c r="A1104" t="s">
        <v>1319</v>
      </c>
      <c r="B1104">
        <v>0</v>
      </c>
    </row>
    <row r="1105" spans="1:2" x14ac:dyDescent="0.25">
      <c r="A1105" t="s">
        <v>1320</v>
      </c>
      <c r="B1105">
        <v>0</v>
      </c>
    </row>
    <row r="1106" spans="1:2" x14ac:dyDescent="0.25">
      <c r="A1106" t="s">
        <v>1321</v>
      </c>
      <c r="B1106">
        <v>0</v>
      </c>
    </row>
    <row r="1107" spans="1:2" x14ac:dyDescent="0.25">
      <c r="A1107" t="s">
        <v>1322</v>
      </c>
      <c r="B1107">
        <v>0</v>
      </c>
    </row>
    <row r="1108" spans="1:2" x14ac:dyDescent="0.25">
      <c r="A1108" t="s">
        <v>1323</v>
      </c>
      <c r="B1108">
        <v>0</v>
      </c>
    </row>
    <row r="1109" spans="1:2" x14ac:dyDescent="0.25">
      <c r="A1109" t="s">
        <v>1324</v>
      </c>
      <c r="B1109">
        <v>0</v>
      </c>
    </row>
    <row r="1110" spans="1:2" x14ac:dyDescent="0.25">
      <c r="A1110" t="s">
        <v>1325</v>
      </c>
      <c r="B1110">
        <v>0</v>
      </c>
    </row>
    <row r="1111" spans="1:2" x14ac:dyDescent="0.25">
      <c r="A1111" t="s">
        <v>524</v>
      </c>
      <c r="B1111">
        <v>0</v>
      </c>
    </row>
    <row r="1112" spans="1:2" x14ac:dyDescent="0.25">
      <c r="A1112" t="s">
        <v>525</v>
      </c>
      <c r="B1112">
        <v>0</v>
      </c>
    </row>
    <row r="1113" spans="1:2" x14ac:dyDescent="0.25">
      <c r="A1113" t="s">
        <v>1326</v>
      </c>
      <c r="B1113">
        <v>0</v>
      </c>
    </row>
    <row r="1114" spans="1:2" x14ac:dyDescent="0.25">
      <c r="A1114" t="s">
        <v>1327</v>
      </c>
      <c r="B1114">
        <v>0</v>
      </c>
    </row>
    <row r="1115" spans="1:2" x14ac:dyDescent="0.25">
      <c r="A1115" t="s">
        <v>1328</v>
      </c>
      <c r="B1115">
        <v>0</v>
      </c>
    </row>
    <row r="1116" spans="1:2" x14ac:dyDescent="0.25">
      <c r="A1116" t="s">
        <v>1329</v>
      </c>
      <c r="B1116">
        <v>0</v>
      </c>
    </row>
    <row r="1117" spans="1:2" x14ac:dyDescent="0.25">
      <c r="A1117" t="s">
        <v>1330</v>
      </c>
      <c r="B1117">
        <v>0</v>
      </c>
    </row>
    <row r="1118" spans="1:2" x14ac:dyDescent="0.25">
      <c r="A1118" t="s">
        <v>1331</v>
      </c>
      <c r="B1118">
        <v>0</v>
      </c>
    </row>
    <row r="1119" spans="1:2" x14ac:dyDescent="0.25">
      <c r="A1119" t="s">
        <v>1332</v>
      </c>
      <c r="B1119">
        <v>0</v>
      </c>
    </row>
    <row r="1120" spans="1:2" x14ac:dyDescent="0.25">
      <c r="A1120" t="s">
        <v>1333</v>
      </c>
      <c r="B1120">
        <v>0</v>
      </c>
    </row>
    <row r="1121" spans="1:2" x14ac:dyDescent="0.25">
      <c r="A1121" t="s">
        <v>1334</v>
      </c>
      <c r="B1121">
        <v>0</v>
      </c>
    </row>
    <row r="1122" spans="1:2" x14ac:dyDescent="0.25">
      <c r="A1122" t="s">
        <v>1335</v>
      </c>
      <c r="B1122">
        <v>0</v>
      </c>
    </row>
    <row r="1123" spans="1:2" x14ac:dyDescent="0.25">
      <c r="A1123" t="s">
        <v>1336</v>
      </c>
      <c r="B1123">
        <v>0</v>
      </c>
    </row>
    <row r="1124" spans="1:2" x14ac:dyDescent="0.25">
      <c r="A1124" t="s">
        <v>1337</v>
      </c>
      <c r="B1124">
        <v>0</v>
      </c>
    </row>
    <row r="1125" spans="1:2" x14ac:dyDescent="0.25">
      <c r="A1125" t="s">
        <v>1338</v>
      </c>
      <c r="B1125">
        <v>0</v>
      </c>
    </row>
    <row r="1126" spans="1:2" x14ac:dyDescent="0.25">
      <c r="A1126" t="s">
        <v>1339</v>
      </c>
      <c r="B1126">
        <v>0</v>
      </c>
    </row>
    <row r="1127" spans="1:2" x14ac:dyDescent="0.25">
      <c r="A1127" t="s">
        <v>1340</v>
      </c>
      <c r="B1127">
        <v>0</v>
      </c>
    </row>
    <row r="1128" spans="1:2" x14ac:dyDescent="0.25">
      <c r="A1128" t="s">
        <v>1341</v>
      </c>
      <c r="B1128">
        <v>0</v>
      </c>
    </row>
    <row r="1129" spans="1:2" x14ac:dyDescent="0.25">
      <c r="A1129" t="s">
        <v>526</v>
      </c>
      <c r="B1129">
        <v>0</v>
      </c>
    </row>
    <row r="1130" spans="1:2" x14ac:dyDescent="0.25">
      <c r="A1130" t="s">
        <v>527</v>
      </c>
      <c r="B1130">
        <v>0</v>
      </c>
    </row>
    <row r="1131" spans="1:2" x14ac:dyDescent="0.25">
      <c r="A1131" t="s">
        <v>1342</v>
      </c>
      <c r="B1131">
        <v>0</v>
      </c>
    </row>
    <row r="1132" spans="1:2" x14ac:dyDescent="0.25">
      <c r="A1132" t="s">
        <v>1343</v>
      </c>
      <c r="B1132">
        <v>0</v>
      </c>
    </row>
    <row r="1133" spans="1:2" x14ac:dyDescent="0.25">
      <c r="A1133" t="s">
        <v>1344</v>
      </c>
      <c r="B1133">
        <v>0</v>
      </c>
    </row>
    <row r="1134" spans="1:2" x14ac:dyDescent="0.25">
      <c r="A1134" t="s">
        <v>1345</v>
      </c>
      <c r="B1134">
        <v>0</v>
      </c>
    </row>
    <row r="1135" spans="1:2" x14ac:dyDescent="0.25">
      <c r="A1135" t="s">
        <v>1346</v>
      </c>
      <c r="B1135">
        <v>0</v>
      </c>
    </row>
    <row r="1136" spans="1:2" x14ac:dyDescent="0.25">
      <c r="A1136" t="s">
        <v>1347</v>
      </c>
      <c r="B1136">
        <v>0</v>
      </c>
    </row>
    <row r="1137" spans="1:2" x14ac:dyDescent="0.25">
      <c r="A1137" t="s">
        <v>1348</v>
      </c>
      <c r="B1137">
        <v>0</v>
      </c>
    </row>
    <row r="1138" spans="1:2" x14ac:dyDescent="0.25">
      <c r="A1138" t="s">
        <v>1349</v>
      </c>
      <c r="B1138">
        <v>0</v>
      </c>
    </row>
    <row r="1139" spans="1:2" x14ac:dyDescent="0.25">
      <c r="A1139" t="s">
        <v>1350</v>
      </c>
      <c r="B1139">
        <v>0</v>
      </c>
    </row>
    <row r="1140" spans="1:2" x14ac:dyDescent="0.25">
      <c r="A1140" t="s">
        <v>1351</v>
      </c>
      <c r="B1140">
        <v>0</v>
      </c>
    </row>
    <row r="1141" spans="1:2" x14ac:dyDescent="0.25">
      <c r="A1141" t="s">
        <v>1352</v>
      </c>
      <c r="B1141">
        <v>0</v>
      </c>
    </row>
    <row r="1142" spans="1:2" x14ac:dyDescent="0.25">
      <c r="A1142" t="s">
        <v>1353</v>
      </c>
      <c r="B1142">
        <v>0</v>
      </c>
    </row>
    <row r="1143" spans="1:2" x14ac:dyDescent="0.25">
      <c r="A1143" t="s">
        <v>1354</v>
      </c>
      <c r="B1143">
        <v>0</v>
      </c>
    </row>
    <row r="1144" spans="1:2" x14ac:dyDescent="0.25">
      <c r="A1144" t="s">
        <v>1355</v>
      </c>
      <c r="B1144">
        <v>0</v>
      </c>
    </row>
    <row r="1145" spans="1:2" x14ac:dyDescent="0.25">
      <c r="A1145" t="s">
        <v>1356</v>
      </c>
      <c r="B1145">
        <v>0</v>
      </c>
    </row>
    <row r="1146" spans="1:2" x14ac:dyDescent="0.25">
      <c r="A1146" t="s">
        <v>1357</v>
      </c>
      <c r="B1146">
        <v>0</v>
      </c>
    </row>
    <row r="1147" spans="1:2" x14ac:dyDescent="0.25">
      <c r="A1147" t="s">
        <v>528</v>
      </c>
      <c r="B1147">
        <v>0</v>
      </c>
    </row>
    <row r="1148" spans="1:2" x14ac:dyDescent="0.25">
      <c r="A1148" t="s">
        <v>529</v>
      </c>
      <c r="B1148">
        <v>0</v>
      </c>
    </row>
    <row r="1149" spans="1:2" x14ac:dyDescent="0.25">
      <c r="A1149" t="s">
        <v>1358</v>
      </c>
      <c r="B1149">
        <v>0</v>
      </c>
    </row>
    <row r="1150" spans="1:2" x14ac:dyDescent="0.25">
      <c r="A1150" t="s">
        <v>1359</v>
      </c>
      <c r="B1150">
        <v>0</v>
      </c>
    </row>
    <row r="1151" spans="1:2" x14ac:dyDescent="0.25">
      <c r="A1151" t="s">
        <v>1360</v>
      </c>
      <c r="B1151">
        <v>0</v>
      </c>
    </row>
    <row r="1152" spans="1:2" x14ac:dyDescent="0.25">
      <c r="A1152" t="s">
        <v>1361</v>
      </c>
      <c r="B1152">
        <v>0</v>
      </c>
    </row>
    <row r="1153" spans="1:2" x14ac:dyDescent="0.25">
      <c r="A1153" t="s">
        <v>1362</v>
      </c>
      <c r="B1153">
        <v>0</v>
      </c>
    </row>
    <row r="1154" spans="1:2" x14ac:dyDescent="0.25">
      <c r="A1154" t="s">
        <v>1363</v>
      </c>
      <c r="B1154">
        <v>0</v>
      </c>
    </row>
    <row r="1155" spans="1:2" x14ac:dyDescent="0.25">
      <c r="A1155" t="s">
        <v>1364</v>
      </c>
      <c r="B1155">
        <v>0</v>
      </c>
    </row>
    <row r="1156" spans="1:2" x14ac:dyDescent="0.25">
      <c r="A1156" t="s">
        <v>1365</v>
      </c>
      <c r="B1156">
        <v>0</v>
      </c>
    </row>
    <row r="1157" spans="1:2" x14ac:dyDescent="0.25">
      <c r="A1157" t="s">
        <v>1366</v>
      </c>
      <c r="B1157">
        <v>0</v>
      </c>
    </row>
    <row r="1158" spans="1:2" x14ac:dyDescent="0.25">
      <c r="A1158" t="s">
        <v>1367</v>
      </c>
      <c r="B1158">
        <v>0</v>
      </c>
    </row>
    <row r="1159" spans="1:2" x14ac:dyDescent="0.25">
      <c r="A1159" t="s">
        <v>1368</v>
      </c>
      <c r="B1159">
        <v>0</v>
      </c>
    </row>
    <row r="1160" spans="1:2" x14ac:dyDescent="0.25">
      <c r="A1160" t="s">
        <v>1369</v>
      </c>
      <c r="B1160">
        <v>0</v>
      </c>
    </row>
    <row r="1161" spans="1:2" x14ac:dyDescent="0.25">
      <c r="A1161" t="s">
        <v>1370</v>
      </c>
      <c r="B1161">
        <v>0</v>
      </c>
    </row>
    <row r="1162" spans="1:2" x14ac:dyDescent="0.25">
      <c r="A1162" t="s">
        <v>1371</v>
      </c>
      <c r="B1162">
        <v>0</v>
      </c>
    </row>
    <row r="1163" spans="1:2" x14ac:dyDescent="0.25">
      <c r="A1163" t="s">
        <v>1372</v>
      </c>
      <c r="B1163">
        <v>0</v>
      </c>
    </row>
    <row r="1164" spans="1:2" x14ac:dyDescent="0.25">
      <c r="A1164" t="s">
        <v>1373</v>
      </c>
      <c r="B1164">
        <v>0</v>
      </c>
    </row>
    <row r="1165" spans="1:2" x14ac:dyDescent="0.25">
      <c r="A1165" t="s">
        <v>530</v>
      </c>
      <c r="B1165">
        <v>0</v>
      </c>
    </row>
    <row r="1166" spans="1:2" x14ac:dyDescent="0.25">
      <c r="A1166" t="s">
        <v>531</v>
      </c>
      <c r="B1166">
        <v>0</v>
      </c>
    </row>
    <row r="1167" spans="1:2" x14ac:dyDescent="0.25">
      <c r="A1167" t="s">
        <v>1374</v>
      </c>
      <c r="B1167">
        <v>0</v>
      </c>
    </row>
    <row r="1168" spans="1:2" x14ac:dyDescent="0.25">
      <c r="A1168" t="s">
        <v>1375</v>
      </c>
      <c r="B1168">
        <v>0</v>
      </c>
    </row>
    <row r="1169" spans="1:2" x14ac:dyDescent="0.25">
      <c r="A1169" t="s">
        <v>1376</v>
      </c>
      <c r="B1169">
        <v>0</v>
      </c>
    </row>
    <row r="1170" spans="1:2" x14ac:dyDescent="0.25">
      <c r="A1170" t="s">
        <v>1377</v>
      </c>
      <c r="B1170">
        <v>0</v>
      </c>
    </row>
    <row r="1171" spans="1:2" x14ac:dyDescent="0.25">
      <c r="A1171" t="s">
        <v>1378</v>
      </c>
      <c r="B1171">
        <v>0</v>
      </c>
    </row>
    <row r="1172" spans="1:2" x14ac:dyDescent="0.25">
      <c r="A1172" t="s">
        <v>1379</v>
      </c>
      <c r="B1172">
        <v>0</v>
      </c>
    </row>
    <row r="1173" spans="1:2" x14ac:dyDescent="0.25">
      <c r="A1173" t="s">
        <v>1380</v>
      </c>
      <c r="B1173">
        <v>0</v>
      </c>
    </row>
    <row r="1174" spans="1:2" x14ac:dyDescent="0.25">
      <c r="A1174" t="s">
        <v>1381</v>
      </c>
      <c r="B1174">
        <v>0</v>
      </c>
    </row>
    <row r="1175" spans="1:2" x14ac:dyDescent="0.25">
      <c r="A1175" t="s">
        <v>1382</v>
      </c>
      <c r="B1175">
        <v>0</v>
      </c>
    </row>
    <row r="1176" spans="1:2" x14ac:dyDescent="0.25">
      <c r="A1176" t="s">
        <v>1383</v>
      </c>
      <c r="B1176">
        <v>0</v>
      </c>
    </row>
    <row r="1177" spans="1:2" x14ac:dyDescent="0.25">
      <c r="A1177" t="s">
        <v>1384</v>
      </c>
      <c r="B1177">
        <v>0</v>
      </c>
    </row>
    <row r="1178" spans="1:2" x14ac:dyDescent="0.25">
      <c r="A1178" t="s">
        <v>1385</v>
      </c>
      <c r="B1178">
        <v>0</v>
      </c>
    </row>
    <row r="1179" spans="1:2" x14ac:dyDescent="0.25">
      <c r="A1179" t="s">
        <v>1386</v>
      </c>
      <c r="B1179">
        <v>0</v>
      </c>
    </row>
    <row r="1180" spans="1:2" x14ac:dyDescent="0.25">
      <c r="A1180" t="s">
        <v>1387</v>
      </c>
      <c r="B1180">
        <v>0</v>
      </c>
    </row>
    <row r="1181" spans="1:2" x14ac:dyDescent="0.25">
      <c r="A1181" t="s">
        <v>1388</v>
      </c>
      <c r="B1181">
        <v>0</v>
      </c>
    </row>
    <row r="1182" spans="1:2" x14ac:dyDescent="0.25">
      <c r="A1182" t="s">
        <v>1389</v>
      </c>
      <c r="B1182">
        <v>0</v>
      </c>
    </row>
    <row r="1183" spans="1:2" x14ac:dyDescent="0.25">
      <c r="A1183" t="s">
        <v>532</v>
      </c>
      <c r="B1183">
        <v>0</v>
      </c>
    </row>
    <row r="1184" spans="1:2" x14ac:dyDescent="0.25">
      <c r="A1184" t="s">
        <v>533</v>
      </c>
      <c r="B1184">
        <v>0</v>
      </c>
    </row>
    <row r="1185" spans="1:2" x14ac:dyDescent="0.25">
      <c r="A1185" t="s">
        <v>1390</v>
      </c>
      <c r="B1185">
        <v>0</v>
      </c>
    </row>
    <row r="1186" spans="1:2" x14ac:dyDescent="0.25">
      <c r="A1186" t="s">
        <v>1391</v>
      </c>
      <c r="B1186">
        <v>0</v>
      </c>
    </row>
    <row r="1187" spans="1:2" x14ac:dyDescent="0.25">
      <c r="A1187" t="s">
        <v>1392</v>
      </c>
      <c r="B1187">
        <v>0</v>
      </c>
    </row>
    <row r="1188" spans="1:2" x14ac:dyDescent="0.25">
      <c r="A1188" t="s">
        <v>1393</v>
      </c>
      <c r="B1188">
        <v>0</v>
      </c>
    </row>
    <row r="1189" spans="1:2" x14ac:dyDescent="0.25">
      <c r="A1189" t="s">
        <v>1394</v>
      </c>
      <c r="B1189">
        <v>0</v>
      </c>
    </row>
    <row r="1190" spans="1:2" x14ac:dyDescent="0.25">
      <c r="A1190" t="s">
        <v>1395</v>
      </c>
      <c r="B1190">
        <v>0</v>
      </c>
    </row>
    <row r="1191" spans="1:2" x14ac:dyDescent="0.25">
      <c r="A1191" t="s">
        <v>1396</v>
      </c>
      <c r="B1191">
        <v>0</v>
      </c>
    </row>
    <row r="1192" spans="1:2" x14ac:dyDescent="0.25">
      <c r="A1192" t="s">
        <v>1397</v>
      </c>
      <c r="B1192">
        <v>0</v>
      </c>
    </row>
    <row r="1193" spans="1:2" x14ac:dyDescent="0.25">
      <c r="A1193" t="s">
        <v>1398</v>
      </c>
      <c r="B1193">
        <v>0</v>
      </c>
    </row>
    <row r="1194" spans="1:2" x14ac:dyDescent="0.25">
      <c r="A1194" t="s">
        <v>1399</v>
      </c>
      <c r="B1194">
        <v>0</v>
      </c>
    </row>
    <row r="1195" spans="1:2" x14ac:dyDescent="0.25">
      <c r="A1195" t="s">
        <v>1400</v>
      </c>
      <c r="B1195">
        <v>0</v>
      </c>
    </row>
    <row r="1196" spans="1:2" x14ac:dyDescent="0.25">
      <c r="A1196" t="s">
        <v>1401</v>
      </c>
      <c r="B1196">
        <v>0</v>
      </c>
    </row>
    <row r="1197" spans="1:2" x14ac:dyDescent="0.25">
      <c r="A1197" t="s">
        <v>1402</v>
      </c>
      <c r="B1197">
        <v>0</v>
      </c>
    </row>
    <row r="1198" spans="1:2" x14ac:dyDescent="0.25">
      <c r="A1198" t="s">
        <v>1403</v>
      </c>
      <c r="B1198">
        <v>0</v>
      </c>
    </row>
    <row r="1199" spans="1:2" x14ac:dyDescent="0.25">
      <c r="A1199" t="s">
        <v>1404</v>
      </c>
      <c r="B1199">
        <v>0</v>
      </c>
    </row>
    <row r="1200" spans="1:2" x14ac:dyDescent="0.25">
      <c r="A1200" t="s">
        <v>1405</v>
      </c>
      <c r="B1200">
        <v>0</v>
      </c>
    </row>
    <row r="1201" spans="1:2" x14ac:dyDescent="0.25">
      <c r="A1201" t="s">
        <v>534</v>
      </c>
      <c r="B1201">
        <v>0</v>
      </c>
    </row>
    <row r="1202" spans="1:2" x14ac:dyDescent="0.25">
      <c r="A1202" t="s">
        <v>535</v>
      </c>
      <c r="B1202">
        <v>0</v>
      </c>
    </row>
    <row r="1203" spans="1:2" x14ac:dyDescent="0.25">
      <c r="A1203" t="s">
        <v>1406</v>
      </c>
      <c r="B1203">
        <v>0</v>
      </c>
    </row>
    <row r="1204" spans="1:2" x14ac:dyDescent="0.25">
      <c r="A1204" t="s">
        <v>1407</v>
      </c>
      <c r="B1204">
        <v>0</v>
      </c>
    </row>
    <row r="1205" spans="1:2" x14ac:dyDescent="0.25">
      <c r="A1205" t="s">
        <v>1408</v>
      </c>
      <c r="B1205">
        <v>0</v>
      </c>
    </row>
    <row r="1206" spans="1:2" x14ac:dyDescent="0.25">
      <c r="A1206" t="s">
        <v>1409</v>
      </c>
      <c r="B1206">
        <v>0</v>
      </c>
    </row>
    <row r="1207" spans="1:2" x14ac:dyDescent="0.25">
      <c r="A1207" t="s">
        <v>1410</v>
      </c>
      <c r="B1207">
        <v>0</v>
      </c>
    </row>
    <row r="1208" spans="1:2" x14ac:dyDescent="0.25">
      <c r="A1208" t="s">
        <v>1411</v>
      </c>
      <c r="B1208">
        <v>0</v>
      </c>
    </row>
    <row r="1209" spans="1:2" x14ac:dyDescent="0.25">
      <c r="A1209" t="s">
        <v>1412</v>
      </c>
      <c r="B1209">
        <v>0</v>
      </c>
    </row>
    <row r="1210" spans="1:2" x14ac:dyDescent="0.25">
      <c r="A1210" t="s">
        <v>1413</v>
      </c>
      <c r="B1210">
        <v>0</v>
      </c>
    </row>
    <row r="1211" spans="1:2" x14ac:dyDescent="0.25">
      <c r="A1211" t="s">
        <v>1414</v>
      </c>
      <c r="B1211">
        <v>0</v>
      </c>
    </row>
    <row r="1212" spans="1:2" x14ac:dyDescent="0.25">
      <c r="A1212" t="s">
        <v>1415</v>
      </c>
      <c r="B1212">
        <v>0</v>
      </c>
    </row>
    <row r="1213" spans="1:2" x14ac:dyDescent="0.25">
      <c r="A1213" t="s">
        <v>1416</v>
      </c>
      <c r="B1213">
        <v>0</v>
      </c>
    </row>
    <row r="1214" spans="1:2" x14ac:dyDescent="0.25">
      <c r="A1214" t="s">
        <v>1417</v>
      </c>
      <c r="B1214">
        <v>0</v>
      </c>
    </row>
    <row r="1215" spans="1:2" x14ac:dyDescent="0.25">
      <c r="A1215" t="s">
        <v>1418</v>
      </c>
      <c r="B1215">
        <v>0</v>
      </c>
    </row>
    <row r="1216" spans="1:2" x14ac:dyDescent="0.25">
      <c r="A1216" t="s">
        <v>1419</v>
      </c>
      <c r="B1216">
        <v>0</v>
      </c>
    </row>
    <row r="1217" spans="1:2" x14ac:dyDescent="0.25">
      <c r="A1217" t="s">
        <v>1420</v>
      </c>
      <c r="B1217">
        <v>0</v>
      </c>
    </row>
    <row r="1218" spans="1:2" x14ac:dyDescent="0.25">
      <c r="A1218" t="s">
        <v>1421</v>
      </c>
      <c r="B1218">
        <v>0</v>
      </c>
    </row>
    <row r="1219" spans="1:2" x14ac:dyDescent="0.25">
      <c r="A1219" t="s">
        <v>536</v>
      </c>
      <c r="B1219">
        <v>0</v>
      </c>
    </row>
    <row r="1220" spans="1:2" x14ac:dyDescent="0.25">
      <c r="A1220" t="s">
        <v>537</v>
      </c>
      <c r="B1220">
        <v>0</v>
      </c>
    </row>
    <row r="1221" spans="1:2" x14ac:dyDescent="0.25">
      <c r="A1221" t="s">
        <v>1422</v>
      </c>
      <c r="B1221">
        <v>0</v>
      </c>
    </row>
    <row r="1222" spans="1:2" x14ac:dyDescent="0.25">
      <c r="A1222" t="s">
        <v>1423</v>
      </c>
      <c r="B1222">
        <v>0</v>
      </c>
    </row>
    <row r="1223" spans="1:2" x14ac:dyDescent="0.25">
      <c r="A1223" t="s">
        <v>1424</v>
      </c>
      <c r="B1223">
        <v>0</v>
      </c>
    </row>
    <row r="1224" spans="1:2" x14ac:dyDescent="0.25">
      <c r="A1224" t="s">
        <v>1425</v>
      </c>
      <c r="B1224">
        <v>0</v>
      </c>
    </row>
    <row r="1225" spans="1:2" x14ac:dyDescent="0.25">
      <c r="A1225" t="s">
        <v>1426</v>
      </c>
      <c r="B1225">
        <v>0</v>
      </c>
    </row>
    <row r="1226" spans="1:2" x14ac:dyDescent="0.25">
      <c r="A1226" t="s">
        <v>1427</v>
      </c>
      <c r="B1226">
        <v>0</v>
      </c>
    </row>
    <row r="1227" spans="1:2" x14ac:dyDescent="0.25">
      <c r="A1227" t="s">
        <v>1428</v>
      </c>
      <c r="B1227">
        <v>0</v>
      </c>
    </row>
    <row r="1228" spans="1:2" x14ac:dyDescent="0.25">
      <c r="A1228" t="s">
        <v>1429</v>
      </c>
      <c r="B1228">
        <v>0</v>
      </c>
    </row>
    <row r="1229" spans="1:2" x14ac:dyDescent="0.25">
      <c r="A1229" t="s">
        <v>1430</v>
      </c>
      <c r="B1229">
        <v>0</v>
      </c>
    </row>
    <row r="1230" spans="1:2" x14ac:dyDescent="0.25">
      <c r="A1230" t="s">
        <v>1431</v>
      </c>
      <c r="B1230">
        <v>0</v>
      </c>
    </row>
    <row r="1231" spans="1:2" x14ac:dyDescent="0.25">
      <c r="A1231" t="s">
        <v>1432</v>
      </c>
      <c r="B1231">
        <v>0</v>
      </c>
    </row>
    <row r="1232" spans="1:2" x14ac:dyDescent="0.25">
      <c r="A1232" t="s">
        <v>1433</v>
      </c>
      <c r="B1232">
        <v>0</v>
      </c>
    </row>
    <row r="1233" spans="1:2" x14ac:dyDescent="0.25">
      <c r="A1233" t="s">
        <v>1434</v>
      </c>
      <c r="B1233">
        <v>0</v>
      </c>
    </row>
    <row r="1234" spans="1:2" x14ac:dyDescent="0.25">
      <c r="A1234" t="s">
        <v>1435</v>
      </c>
      <c r="B1234">
        <v>0</v>
      </c>
    </row>
    <row r="1235" spans="1:2" x14ac:dyDescent="0.25">
      <c r="A1235" t="s">
        <v>1436</v>
      </c>
      <c r="B1235">
        <v>0</v>
      </c>
    </row>
    <row r="1236" spans="1:2" x14ac:dyDescent="0.25">
      <c r="A1236" t="s">
        <v>1437</v>
      </c>
      <c r="B1236">
        <v>0</v>
      </c>
    </row>
    <row r="1237" spans="1:2" x14ac:dyDescent="0.25">
      <c r="A1237" t="s">
        <v>538</v>
      </c>
      <c r="B1237">
        <v>0</v>
      </c>
    </row>
    <row r="1238" spans="1:2" x14ac:dyDescent="0.25">
      <c r="A1238" t="s">
        <v>539</v>
      </c>
      <c r="B1238">
        <v>0</v>
      </c>
    </row>
    <row r="1239" spans="1:2" x14ac:dyDescent="0.25">
      <c r="A1239" t="s">
        <v>1438</v>
      </c>
      <c r="B1239">
        <v>0</v>
      </c>
    </row>
    <row r="1240" spans="1:2" x14ac:dyDescent="0.25">
      <c r="A1240" t="s">
        <v>1439</v>
      </c>
      <c r="B1240">
        <v>0</v>
      </c>
    </row>
    <row r="1241" spans="1:2" x14ac:dyDescent="0.25">
      <c r="A1241" t="s">
        <v>1440</v>
      </c>
      <c r="B1241">
        <v>0</v>
      </c>
    </row>
    <row r="1242" spans="1:2" x14ac:dyDescent="0.25">
      <c r="A1242" t="s">
        <v>1441</v>
      </c>
      <c r="B1242">
        <v>0</v>
      </c>
    </row>
    <row r="1243" spans="1:2" x14ac:dyDescent="0.25">
      <c r="A1243" t="s">
        <v>1442</v>
      </c>
      <c r="B1243">
        <v>0</v>
      </c>
    </row>
    <row r="1244" spans="1:2" x14ac:dyDescent="0.25">
      <c r="A1244" t="s">
        <v>1443</v>
      </c>
      <c r="B1244">
        <v>0</v>
      </c>
    </row>
    <row r="1245" spans="1:2" x14ac:dyDescent="0.25">
      <c r="A1245" t="s">
        <v>1444</v>
      </c>
      <c r="B1245">
        <v>0</v>
      </c>
    </row>
    <row r="1246" spans="1:2" x14ac:dyDescent="0.25">
      <c r="A1246" t="s">
        <v>1445</v>
      </c>
      <c r="B1246">
        <v>0</v>
      </c>
    </row>
    <row r="1247" spans="1:2" x14ac:dyDescent="0.25">
      <c r="A1247" t="s">
        <v>1446</v>
      </c>
      <c r="B1247">
        <v>0</v>
      </c>
    </row>
    <row r="1248" spans="1:2" x14ac:dyDescent="0.25">
      <c r="A1248" t="s">
        <v>1447</v>
      </c>
      <c r="B1248">
        <v>0</v>
      </c>
    </row>
    <row r="1249" spans="1:2" x14ac:dyDescent="0.25">
      <c r="A1249" t="s">
        <v>1448</v>
      </c>
      <c r="B1249">
        <v>0</v>
      </c>
    </row>
    <row r="1250" spans="1:2" x14ac:dyDescent="0.25">
      <c r="A1250" t="s">
        <v>1449</v>
      </c>
      <c r="B1250">
        <v>0</v>
      </c>
    </row>
    <row r="1251" spans="1:2" x14ac:dyDescent="0.25">
      <c r="A1251" t="s">
        <v>1450</v>
      </c>
      <c r="B1251">
        <v>0</v>
      </c>
    </row>
    <row r="1252" spans="1:2" x14ac:dyDescent="0.25">
      <c r="A1252" t="s">
        <v>1451</v>
      </c>
      <c r="B1252">
        <v>0</v>
      </c>
    </row>
    <row r="1253" spans="1:2" x14ac:dyDescent="0.25">
      <c r="A1253" t="s">
        <v>1452</v>
      </c>
      <c r="B1253">
        <v>0</v>
      </c>
    </row>
    <row r="1254" spans="1:2" x14ac:dyDescent="0.25">
      <c r="A1254" t="s">
        <v>1453</v>
      </c>
      <c r="B1254">
        <v>0</v>
      </c>
    </row>
    <row r="1255" spans="1:2" x14ac:dyDescent="0.25">
      <c r="A1255" t="s">
        <v>540</v>
      </c>
      <c r="B1255">
        <v>0</v>
      </c>
    </row>
    <row r="1256" spans="1:2" x14ac:dyDescent="0.25">
      <c r="A1256" t="s">
        <v>541</v>
      </c>
      <c r="B1256">
        <v>0</v>
      </c>
    </row>
    <row r="1257" spans="1:2" x14ac:dyDescent="0.25">
      <c r="A1257" t="s">
        <v>1454</v>
      </c>
      <c r="B1257">
        <v>0</v>
      </c>
    </row>
    <row r="1258" spans="1:2" x14ac:dyDescent="0.25">
      <c r="A1258" t="s">
        <v>1455</v>
      </c>
      <c r="B1258">
        <v>0</v>
      </c>
    </row>
    <row r="1259" spans="1:2" x14ac:dyDescent="0.25">
      <c r="A1259" t="s">
        <v>1456</v>
      </c>
      <c r="B1259">
        <v>0</v>
      </c>
    </row>
    <row r="1260" spans="1:2" x14ac:dyDescent="0.25">
      <c r="A1260" t="s">
        <v>1457</v>
      </c>
      <c r="B1260">
        <v>0</v>
      </c>
    </row>
    <row r="1261" spans="1:2" x14ac:dyDescent="0.25">
      <c r="A1261" t="s">
        <v>1458</v>
      </c>
      <c r="B1261">
        <v>119909</v>
      </c>
    </row>
    <row r="1262" spans="1:2" x14ac:dyDescent="0.25">
      <c r="A1262" t="s">
        <v>1459</v>
      </c>
      <c r="B1262">
        <v>0</v>
      </c>
    </row>
    <row r="1263" spans="1:2" x14ac:dyDescent="0.25">
      <c r="A1263" t="s">
        <v>1460</v>
      </c>
      <c r="B1263">
        <v>0</v>
      </c>
    </row>
    <row r="1264" spans="1:2" x14ac:dyDescent="0.25">
      <c r="A1264" t="s">
        <v>1461</v>
      </c>
      <c r="B1264">
        <v>0</v>
      </c>
    </row>
    <row r="1265" spans="1:2" x14ac:dyDescent="0.25">
      <c r="A1265" t="s">
        <v>1462</v>
      </c>
      <c r="B1265">
        <v>0</v>
      </c>
    </row>
    <row r="1266" spans="1:2" x14ac:dyDescent="0.25">
      <c r="A1266" t="s">
        <v>1463</v>
      </c>
      <c r="B1266">
        <v>0</v>
      </c>
    </row>
    <row r="1267" spans="1:2" x14ac:dyDescent="0.25">
      <c r="A1267" t="s">
        <v>1464</v>
      </c>
      <c r="B1267">
        <v>0</v>
      </c>
    </row>
    <row r="1268" spans="1:2" x14ac:dyDescent="0.25">
      <c r="A1268" t="s">
        <v>1465</v>
      </c>
      <c r="B1268">
        <v>0</v>
      </c>
    </row>
    <row r="1269" spans="1:2" x14ac:dyDescent="0.25">
      <c r="A1269" t="s">
        <v>1466</v>
      </c>
      <c r="B1269">
        <v>0</v>
      </c>
    </row>
    <row r="1270" spans="1:2" x14ac:dyDescent="0.25">
      <c r="A1270" t="s">
        <v>1467</v>
      </c>
      <c r="B1270">
        <v>0</v>
      </c>
    </row>
    <row r="1271" spans="1:2" x14ac:dyDescent="0.25">
      <c r="A1271" t="s">
        <v>1468</v>
      </c>
      <c r="B1271">
        <v>0</v>
      </c>
    </row>
    <row r="1272" spans="1:2" x14ac:dyDescent="0.25">
      <c r="A1272" t="s">
        <v>1469</v>
      </c>
      <c r="B1272">
        <v>0</v>
      </c>
    </row>
    <row r="1273" spans="1:2" x14ac:dyDescent="0.25">
      <c r="A1273" t="s">
        <v>542</v>
      </c>
      <c r="B1273">
        <v>0</v>
      </c>
    </row>
    <row r="1274" spans="1:2" x14ac:dyDescent="0.25">
      <c r="A1274" t="s">
        <v>543</v>
      </c>
      <c r="B1274">
        <v>0</v>
      </c>
    </row>
    <row r="1275" spans="1:2" x14ac:dyDescent="0.25">
      <c r="A1275" t="s">
        <v>1470</v>
      </c>
      <c r="B1275">
        <v>0</v>
      </c>
    </row>
    <row r="1276" spans="1:2" x14ac:dyDescent="0.25">
      <c r="A1276" t="s">
        <v>1471</v>
      </c>
      <c r="B1276">
        <v>0</v>
      </c>
    </row>
    <row r="1277" spans="1:2" x14ac:dyDescent="0.25">
      <c r="A1277" t="s">
        <v>1472</v>
      </c>
      <c r="B1277">
        <v>0</v>
      </c>
    </row>
    <row r="1278" spans="1:2" x14ac:dyDescent="0.25">
      <c r="A1278" t="s">
        <v>1473</v>
      </c>
      <c r="B1278">
        <v>0</v>
      </c>
    </row>
    <row r="1279" spans="1:2" x14ac:dyDescent="0.25">
      <c r="A1279" t="s">
        <v>1474</v>
      </c>
      <c r="B1279">
        <v>149986</v>
      </c>
    </row>
    <row r="1280" spans="1:2" x14ac:dyDescent="0.25">
      <c r="A1280" t="s">
        <v>1475</v>
      </c>
      <c r="B1280">
        <v>183874</v>
      </c>
    </row>
    <row r="1281" spans="1:2" x14ac:dyDescent="0.25">
      <c r="A1281" t="s">
        <v>1476</v>
      </c>
      <c r="B1281">
        <v>108965</v>
      </c>
    </row>
    <row r="1282" spans="1:2" x14ac:dyDescent="0.25">
      <c r="A1282" t="s">
        <v>1477</v>
      </c>
      <c r="B1282">
        <v>130758</v>
      </c>
    </row>
    <row r="1283" spans="1:2" x14ac:dyDescent="0.25">
      <c r="A1283" t="s">
        <v>1478</v>
      </c>
      <c r="B1283">
        <v>0</v>
      </c>
    </row>
    <row r="1284" spans="1:2" x14ac:dyDescent="0.25">
      <c r="A1284" t="s">
        <v>1479</v>
      </c>
      <c r="B1284">
        <v>0</v>
      </c>
    </row>
    <row r="1285" spans="1:2" x14ac:dyDescent="0.25">
      <c r="A1285" t="s">
        <v>1480</v>
      </c>
      <c r="B1285">
        <v>0</v>
      </c>
    </row>
    <row r="1286" spans="1:2" x14ac:dyDescent="0.25">
      <c r="A1286" t="s">
        <v>1481</v>
      </c>
      <c r="B1286">
        <v>0</v>
      </c>
    </row>
    <row r="1287" spans="1:2" x14ac:dyDescent="0.25">
      <c r="A1287" t="s">
        <v>1482</v>
      </c>
      <c r="B1287">
        <v>0</v>
      </c>
    </row>
    <row r="1288" spans="1:2" x14ac:dyDescent="0.25">
      <c r="A1288" t="s">
        <v>1483</v>
      </c>
      <c r="B1288">
        <v>0</v>
      </c>
    </row>
    <row r="1289" spans="1:2" x14ac:dyDescent="0.25">
      <c r="A1289" t="s">
        <v>1484</v>
      </c>
      <c r="B1289">
        <v>0</v>
      </c>
    </row>
    <row r="1290" spans="1:2" x14ac:dyDescent="0.25">
      <c r="A1290" t="s">
        <v>1485</v>
      </c>
      <c r="B1290">
        <v>0</v>
      </c>
    </row>
    <row r="1291" spans="1:2" x14ac:dyDescent="0.25">
      <c r="A1291" t="s">
        <v>544</v>
      </c>
      <c r="B1291">
        <v>263775</v>
      </c>
    </row>
    <row r="1292" spans="1:2" x14ac:dyDescent="0.25">
      <c r="A1292" t="s">
        <v>545</v>
      </c>
      <c r="B1292">
        <v>182954.4</v>
      </c>
    </row>
    <row r="1293" spans="1:2" x14ac:dyDescent="0.25">
      <c r="A1293" t="s">
        <v>1486</v>
      </c>
      <c r="B1293">
        <v>125698</v>
      </c>
    </row>
    <row r="1294" spans="1:2" x14ac:dyDescent="0.25">
      <c r="A1294" t="s">
        <v>1487</v>
      </c>
      <c r="B1294">
        <v>150837.6</v>
      </c>
    </row>
    <row r="1295" spans="1:2" x14ac:dyDescent="0.25">
      <c r="A1295" t="s">
        <v>1488</v>
      </c>
      <c r="B1295">
        <v>0</v>
      </c>
    </row>
    <row r="1296" spans="1:2" x14ac:dyDescent="0.25">
      <c r="A1296" t="s">
        <v>1489</v>
      </c>
      <c r="B1296">
        <v>0</v>
      </c>
    </row>
    <row r="1297" spans="1:2" x14ac:dyDescent="0.25">
      <c r="A1297" t="s">
        <v>1490</v>
      </c>
      <c r="B1297">
        <v>0</v>
      </c>
    </row>
    <row r="1298" spans="1:2" x14ac:dyDescent="0.25">
      <c r="A1298" t="s">
        <v>1491</v>
      </c>
      <c r="B1298">
        <v>0</v>
      </c>
    </row>
    <row r="1299" spans="1:2" x14ac:dyDescent="0.25">
      <c r="A1299" t="s">
        <v>1492</v>
      </c>
      <c r="B1299">
        <v>0</v>
      </c>
    </row>
    <row r="1300" spans="1:2" x14ac:dyDescent="0.25">
      <c r="A1300" t="s">
        <v>1493</v>
      </c>
      <c r="B1300">
        <v>0</v>
      </c>
    </row>
    <row r="1301" spans="1:2" x14ac:dyDescent="0.25">
      <c r="A1301" t="s">
        <v>1494</v>
      </c>
      <c r="B1301">
        <v>0</v>
      </c>
    </row>
    <row r="1302" spans="1:2" x14ac:dyDescent="0.25">
      <c r="A1302" t="s">
        <v>1495</v>
      </c>
      <c r="B1302">
        <v>0</v>
      </c>
    </row>
    <row r="1303" spans="1:2" x14ac:dyDescent="0.25">
      <c r="A1303" t="s">
        <v>1496</v>
      </c>
      <c r="B1303">
        <v>0</v>
      </c>
    </row>
    <row r="1304" spans="1:2" x14ac:dyDescent="0.25">
      <c r="A1304" t="s">
        <v>1497</v>
      </c>
      <c r="B1304">
        <v>0</v>
      </c>
    </row>
    <row r="1305" spans="1:2" x14ac:dyDescent="0.25">
      <c r="A1305" t="s">
        <v>1498</v>
      </c>
      <c r="B1305">
        <v>0</v>
      </c>
    </row>
    <row r="1306" spans="1:2" x14ac:dyDescent="0.25">
      <c r="A1306" t="s">
        <v>1499</v>
      </c>
      <c r="B1306">
        <v>0</v>
      </c>
    </row>
    <row r="1307" spans="1:2" x14ac:dyDescent="0.25">
      <c r="A1307" t="s">
        <v>1500</v>
      </c>
      <c r="B1307">
        <v>0</v>
      </c>
    </row>
    <row r="1308" spans="1:2" x14ac:dyDescent="0.25">
      <c r="A1308" t="s">
        <v>1501</v>
      </c>
      <c r="B1308">
        <v>0</v>
      </c>
    </row>
    <row r="1309" spans="1:2" x14ac:dyDescent="0.25">
      <c r="A1309" t="s">
        <v>546</v>
      </c>
      <c r="B1309">
        <v>0</v>
      </c>
    </row>
    <row r="1310" spans="1:2" x14ac:dyDescent="0.25">
      <c r="A1310" t="s">
        <v>547</v>
      </c>
      <c r="B1310">
        <v>0</v>
      </c>
    </row>
    <row r="1311" spans="1:2" x14ac:dyDescent="0.25">
      <c r="A1311" t="s">
        <v>1502</v>
      </c>
      <c r="B1311">
        <v>0</v>
      </c>
    </row>
    <row r="1312" spans="1:2" x14ac:dyDescent="0.25">
      <c r="A1312" t="s">
        <v>1503</v>
      </c>
      <c r="B1312">
        <v>0</v>
      </c>
    </row>
    <row r="1313" spans="1:2" x14ac:dyDescent="0.25">
      <c r="A1313" t="s">
        <v>1504</v>
      </c>
      <c r="B1313">
        <v>0</v>
      </c>
    </row>
    <row r="1314" spans="1:2" x14ac:dyDescent="0.25">
      <c r="A1314" t="s">
        <v>1505</v>
      </c>
      <c r="B1314">
        <v>0</v>
      </c>
    </row>
    <row r="1315" spans="1:2" x14ac:dyDescent="0.25">
      <c r="A1315" t="s">
        <v>1506</v>
      </c>
      <c r="B1315">
        <v>0</v>
      </c>
    </row>
    <row r="1316" spans="1:2" x14ac:dyDescent="0.25">
      <c r="A1316" t="s">
        <v>1507</v>
      </c>
      <c r="B1316">
        <v>0</v>
      </c>
    </row>
    <row r="1317" spans="1:2" x14ac:dyDescent="0.25">
      <c r="A1317" t="s">
        <v>1508</v>
      </c>
      <c r="B1317">
        <v>0</v>
      </c>
    </row>
    <row r="1318" spans="1:2" x14ac:dyDescent="0.25">
      <c r="A1318" t="s">
        <v>1509</v>
      </c>
      <c r="B1318">
        <v>0</v>
      </c>
    </row>
    <row r="1319" spans="1:2" x14ac:dyDescent="0.25">
      <c r="A1319" t="s">
        <v>1510</v>
      </c>
      <c r="B1319">
        <v>0</v>
      </c>
    </row>
    <row r="1320" spans="1:2" x14ac:dyDescent="0.25">
      <c r="A1320" t="s">
        <v>1511</v>
      </c>
      <c r="B1320">
        <v>0</v>
      </c>
    </row>
    <row r="1321" spans="1:2" x14ac:dyDescent="0.25">
      <c r="A1321" t="s">
        <v>1512</v>
      </c>
      <c r="B1321">
        <v>259896</v>
      </c>
    </row>
    <row r="1322" spans="1:2" x14ac:dyDescent="0.25">
      <c r="A1322" t="s">
        <v>1513</v>
      </c>
      <c r="B1322">
        <v>311875.20000000001</v>
      </c>
    </row>
    <row r="1323" spans="1:2" x14ac:dyDescent="0.25">
      <c r="A1323" t="s">
        <v>1514</v>
      </c>
      <c r="B1323">
        <v>0</v>
      </c>
    </row>
    <row r="1324" spans="1:2" x14ac:dyDescent="0.25">
      <c r="A1324" t="s">
        <v>1515</v>
      </c>
      <c r="B1324">
        <v>0</v>
      </c>
    </row>
    <row r="1325" spans="1:2" x14ac:dyDescent="0.25">
      <c r="A1325" t="s">
        <v>1516</v>
      </c>
      <c r="B1325">
        <v>0</v>
      </c>
    </row>
    <row r="1326" spans="1:2" x14ac:dyDescent="0.25">
      <c r="A1326" t="s">
        <v>1517</v>
      </c>
      <c r="B1326">
        <v>0</v>
      </c>
    </row>
    <row r="1327" spans="1:2" x14ac:dyDescent="0.25">
      <c r="A1327" t="s">
        <v>548</v>
      </c>
      <c r="B1327">
        <v>0</v>
      </c>
    </row>
    <row r="1328" spans="1:2" x14ac:dyDescent="0.25">
      <c r="A1328" t="s">
        <v>549</v>
      </c>
      <c r="B1328">
        <v>0</v>
      </c>
    </row>
    <row r="1329" spans="1:2" x14ac:dyDescent="0.25">
      <c r="A1329" t="s">
        <v>1518</v>
      </c>
      <c r="B1329">
        <v>0</v>
      </c>
    </row>
    <row r="1330" spans="1:2" x14ac:dyDescent="0.25">
      <c r="A1330" t="s">
        <v>1519</v>
      </c>
      <c r="B1330">
        <v>0</v>
      </c>
    </row>
    <row r="1331" spans="1:2" x14ac:dyDescent="0.25">
      <c r="A1331" t="s">
        <v>1520</v>
      </c>
      <c r="B1331">
        <v>0</v>
      </c>
    </row>
    <row r="1332" spans="1:2" x14ac:dyDescent="0.25">
      <c r="A1332" t="s">
        <v>1521</v>
      </c>
      <c r="B1332">
        <v>0</v>
      </c>
    </row>
    <row r="1333" spans="1:2" x14ac:dyDescent="0.25">
      <c r="A1333" t="s">
        <v>1522</v>
      </c>
      <c r="B1333">
        <v>0</v>
      </c>
    </row>
    <row r="1334" spans="1:2" x14ac:dyDescent="0.25">
      <c r="A1334" t="s">
        <v>1523</v>
      </c>
      <c r="B1334">
        <v>0</v>
      </c>
    </row>
    <row r="1335" spans="1:2" x14ac:dyDescent="0.25">
      <c r="A1335" t="s">
        <v>1524</v>
      </c>
      <c r="B1335">
        <v>0</v>
      </c>
    </row>
    <row r="1336" spans="1:2" x14ac:dyDescent="0.25">
      <c r="A1336" t="s">
        <v>1525</v>
      </c>
      <c r="B1336">
        <v>0</v>
      </c>
    </row>
    <row r="1337" spans="1:2" x14ac:dyDescent="0.25">
      <c r="A1337" t="s">
        <v>1526</v>
      </c>
      <c r="B1337">
        <v>0</v>
      </c>
    </row>
    <row r="1338" spans="1:2" x14ac:dyDescent="0.25">
      <c r="A1338" t="s">
        <v>1527</v>
      </c>
      <c r="B1338">
        <v>0</v>
      </c>
    </row>
    <row r="1339" spans="1:2" x14ac:dyDescent="0.25">
      <c r="A1339" t="s">
        <v>1528</v>
      </c>
      <c r="B1339">
        <v>0</v>
      </c>
    </row>
    <row r="1340" spans="1:2" x14ac:dyDescent="0.25">
      <c r="A1340" t="s">
        <v>1529</v>
      </c>
      <c r="B1340">
        <v>0</v>
      </c>
    </row>
    <row r="1341" spans="1:2" x14ac:dyDescent="0.25">
      <c r="A1341" t="s">
        <v>1530</v>
      </c>
      <c r="B1341">
        <v>0</v>
      </c>
    </row>
    <row r="1342" spans="1:2" x14ac:dyDescent="0.25">
      <c r="A1342" t="s">
        <v>1531</v>
      </c>
      <c r="B1342">
        <v>0</v>
      </c>
    </row>
    <row r="1343" spans="1:2" x14ac:dyDescent="0.25">
      <c r="A1343" t="s">
        <v>1532</v>
      </c>
      <c r="B1343">
        <v>0</v>
      </c>
    </row>
    <row r="1344" spans="1:2" x14ac:dyDescent="0.25">
      <c r="A1344" t="s">
        <v>1533</v>
      </c>
      <c r="B1344">
        <v>0</v>
      </c>
    </row>
    <row r="1345" spans="1:2" x14ac:dyDescent="0.25">
      <c r="A1345" t="s">
        <v>550</v>
      </c>
      <c r="B1345">
        <v>0</v>
      </c>
    </row>
    <row r="1346" spans="1:2" x14ac:dyDescent="0.25">
      <c r="A1346" t="s">
        <v>551</v>
      </c>
      <c r="B1346">
        <v>0</v>
      </c>
    </row>
    <row r="1347" spans="1:2" x14ac:dyDescent="0.25">
      <c r="A1347" t="s">
        <v>1534</v>
      </c>
      <c r="B1347">
        <v>0</v>
      </c>
    </row>
    <row r="1348" spans="1:2" x14ac:dyDescent="0.25">
      <c r="A1348" t="s">
        <v>1535</v>
      </c>
      <c r="B1348">
        <v>0</v>
      </c>
    </row>
    <row r="1349" spans="1:2" x14ac:dyDescent="0.25">
      <c r="A1349" t="s">
        <v>1536</v>
      </c>
      <c r="B1349">
        <v>0</v>
      </c>
    </row>
    <row r="1350" spans="1:2" x14ac:dyDescent="0.25">
      <c r="A1350" t="s">
        <v>1537</v>
      </c>
      <c r="B1350">
        <v>0</v>
      </c>
    </row>
    <row r="1351" spans="1:2" x14ac:dyDescent="0.25">
      <c r="A1351" t="s">
        <v>1538</v>
      </c>
      <c r="B1351">
        <v>0</v>
      </c>
    </row>
    <row r="1352" spans="1:2" x14ac:dyDescent="0.25">
      <c r="A1352" t="s">
        <v>1539</v>
      </c>
      <c r="B1352">
        <v>0</v>
      </c>
    </row>
    <row r="1353" spans="1:2" x14ac:dyDescent="0.25">
      <c r="A1353" t="s">
        <v>1540</v>
      </c>
      <c r="B1353">
        <v>0</v>
      </c>
    </row>
    <row r="1354" spans="1:2" x14ac:dyDescent="0.25">
      <c r="A1354" t="s">
        <v>1541</v>
      </c>
      <c r="B1354">
        <v>0</v>
      </c>
    </row>
    <row r="1355" spans="1:2" x14ac:dyDescent="0.25">
      <c r="A1355" t="s">
        <v>1542</v>
      </c>
      <c r="B1355">
        <v>0</v>
      </c>
    </row>
    <row r="1356" spans="1:2" x14ac:dyDescent="0.25">
      <c r="A1356" t="s">
        <v>1543</v>
      </c>
      <c r="B1356">
        <v>0</v>
      </c>
    </row>
    <row r="1357" spans="1:2" x14ac:dyDescent="0.25">
      <c r="A1357" t="s">
        <v>1544</v>
      </c>
      <c r="B1357">
        <v>0</v>
      </c>
    </row>
    <row r="1358" spans="1:2" x14ac:dyDescent="0.25">
      <c r="A1358" t="s">
        <v>1545</v>
      </c>
      <c r="B1358">
        <v>0</v>
      </c>
    </row>
    <row r="1359" spans="1:2" x14ac:dyDescent="0.25">
      <c r="A1359" t="s">
        <v>1546</v>
      </c>
      <c r="B1359">
        <v>0</v>
      </c>
    </row>
    <row r="1360" spans="1:2" x14ac:dyDescent="0.25">
      <c r="A1360" t="s">
        <v>1547</v>
      </c>
      <c r="B1360">
        <v>0</v>
      </c>
    </row>
    <row r="1361" spans="1:2" x14ac:dyDescent="0.25">
      <c r="A1361" t="s">
        <v>1548</v>
      </c>
      <c r="B1361">
        <v>0</v>
      </c>
    </row>
    <row r="1362" spans="1:2" x14ac:dyDescent="0.25">
      <c r="A1362" t="s">
        <v>1549</v>
      </c>
      <c r="B1362">
        <v>0</v>
      </c>
    </row>
    <row r="1363" spans="1:2" x14ac:dyDescent="0.25">
      <c r="A1363" t="s">
        <v>552</v>
      </c>
      <c r="B1363">
        <v>0</v>
      </c>
    </row>
    <row r="1364" spans="1:2" x14ac:dyDescent="0.25">
      <c r="A1364" t="s">
        <v>553</v>
      </c>
      <c r="B1364">
        <v>0</v>
      </c>
    </row>
    <row r="1365" spans="1:2" x14ac:dyDescent="0.25">
      <c r="A1365" t="s">
        <v>1550</v>
      </c>
      <c r="B1365">
        <v>0</v>
      </c>
    </row>
    <row r="1366" spans="1:2" x14ac:dyDescent="0.25">
      <c r="A1366" t="s">
        <v>1551</v>
      </c>
      <c r="B1366">
        <v>0</v>
      </c>
    </row>
    <row r="1367" spans="1:2" x14ac:dyDescent="0.25">
      <c r="A1367" t="s">
        <v>1552</v>
      </c>
      <c r="B1367">
        <v>0</v>
      </c>
    </row>
    <row r="1368" spans="1:2" x14ac:dyDescent="0.25">
      <c r="A1368" t="s">
        <v>1553</v>
      </c>
      <c r="B1368">
        <v>0</v>
      </c>
    </row>
    <row r="1369" spans="1:2" x14ac:dyDescent="0.25">
      <c r="A1369" t="s">
        <v>1554</v>
      </c>
      <c r="B1369">
        <v>0</v>
      </c>
    </row>
    <row r="1370" spans="1:2" x14ac:dyDescent="0.25">
      <c r="A1370" t="s">
        <v>1555</v>
      </c>
      <c r="B1370">
        <v>0</v>
      </c>
    </row>
    <row r="1371" spans="1:2" x14ac:dyDescent="0.25">
      <c r="A1371" t="s">
        <v>1556</v>
      </c>
      <c r="B1371">
        <v>0</v>
      </c>
    </row>
    <row r="1372" spans="1:2" x14ac:dyDescent="0.25">
      <c r="A1372" t="s">
        <v>1557</v>
      </c>
      <c r="B1372">
        <v>0</v>
      </c>
    </row>
    <row r="1373" spans="1:2" x14ac:dyDescent="0.25">
      <c r="A1373" t="s">
        <v>1558</v>
      </c>
      <c r="B1373">
        <v>0</v>
      </c>
    </row>
    <row r="1374" spans="1:2" x14ac:dyDescent="0.25">
      <c r="A1374" t="s">
        <v>1559</v>
      </c>
      <c r="B1374">
        <v>0</v>
      </c>
    </row>
    <row r="1375" spans="1:2" x14ac:dyDescent="0.25">
      <c r="A1375" t="s">
        <v>1560</v>
      </c>
      <c r="B1375">
        <v>0</v>
      </c>
    </row>
    <row r="1376" spans="1:2" x14ac:dyDescent="0.25">
      <c r="A1376" t="s">
        <v>1561</v>
      </c>
      <c r="B1376">
        <v>0</v>
      </c>
    </row>
    <row r="1377" spans="1:2" x14ac:dyDescent="0.25">
      <c r="A1377" t="s">
        <v>1562</v>
      </c>
      <c r="B1377">
        <v>0</v>
      </c>
    </row>
    <row r="1378" spans="1:2" x14ac:dyDescent="0.25">
      <c r="A1378" t="s">
        <v>1563</v>
      </c>
      <c r="B1378">
        <v>0</v>
      </c>
    </row>
    <row r="1379" spans="1:2" x14ac:dyDescent="0.25">
      <c r="A1379" t="s">
        <v>1564</v>
      </c>
      <c r="B1379">
        <v>295482</v>
      </c>
    </row>
    <row r="1380" spans="1:2" x14ac:dyDescent="0.25">
      <c r="A1380" t="s">
        <v>1565</v>
      </c>
      <c r="B1380">
        <v>457394.4</v>
      </c>
    </row>
    <row r="1381" spans="1:2" x14ac:dyDescent="0.25">
      <c r="A1381" t="s">
        <v>554</v>
      </c>
      <c r="B1381">
        <v>0</v>
      </c>
    </row>
    <row r="1382" spans="1:2" x14ac:dyDescent="0.25">
      <c r="A1382" t="s">
        <v>555</v>
      </c>
      <c r="B1382">
        <v>0</v>
      </c>
    </row>
    <row r="1383" spans="1:2" x14ac:dyDescent="0.25">
      <c r="A1383" t="s">
        <v>1566</v>
      </c>
      <c r="B1383">
        <v>0</v>
      </c>
    </row>
    <row r="1384" spans="1:2" x14ac:dyDescent="0.25">
      <c r="A1384" t="s">
        <v>1567</v>
      </c>
      <c r="B1384">
        <v>0</v>
      </c>
    </row>
    <row r="1385" spans="1:2" x14ac:dyDescent="0.25">
      <c r="A1385" t="s">
        <v>1568</v>
      </c>
      <c r="B1385">
        <v>0</v>
      </c>
    </row>
    <row r="1386" spans="1:2" x14ac:dyDescent="0.25">
      <c r="A1386" t="s">
        <v>1569</v>
      </c>
      <c r="B1386">
        <v>0</v>
      </c>
    </row>
    <row r="1387" spans="1:2" x14ac:dyDescent="0.25">
      <c r="A1387" t="s">
        <v>1570</v>
      </c>
      <c r="B1387">
        <v>0</v>
      </c>
    </row>
    <row r="1388" spans="1:2" x14ac:dyDescent="0.25">
      <c r="A1388" t="s">
        <v>1571</v>
      </c>
      <c r="B1388">
        <v>0</v>
      </c>
    </row>
    <row r="1389" spans="1:2" x14ac:dyDescent="0.25">
      <c r="A1389" t="s">
        <v>1572</v>
      </c>
      <c r="B1389">
        <v>0</v>
      </c>
    </row>
    <row r="1390" spans="1:2" x14ac:dyDescent="0.25">
      <c r="A1390" t="s">
        <v>1573</v>
      </c>
      <c r="B1390">
        <v>0</v>
      </c>
    </row>
    <row r="1391" spans="1:2" x14ac:dyDescent="0.25">
      <c r="A1391" t="s">
        <v>1574</v>
      </c>
      <c r="B1391">
        <v>0</v>
      </c>
    </row>
    <row r="1392" spans="1:2" x14ac:dyDescent="0.25">
      <c r="A1392" t="s">
        <v>1575</v>
      </c>
      <c r="B1392">
        <v>0</v>
      </c>
    </row>
    <row r="1393" spans="1:2" x14ac:dyDescent="0.25">
      <c r="A1393" t="s">
        <v>1576</v>
      </c>
      <c r="B1393">
        <v>0</v>
      </c>
    </row>
    <row r="1394" spans="1:2" x14ac:dyDescent="0.25">
      <c r="A1394" t="s">
        <v>1577</v>
      </c>
      <c r="B1394">
        <v>0</v>
      </c>
    </row>
    <row r="1395" spans="1:2" x14ac:dyDescent="0.25">
      <c r="A1395" t="s">
        <v>1578</v>
      </c>
      <c r="B1395">
        <v>0</v>
      </c>
    </row>
    <row r="1396" spans="1:2" x14ac:dyDescent="0.25">
      <c r="A1396" t="s">
        <v>1579</v>
      </c>
      <c r="B1396">
        <v>0</v>
      </c>
    </row>
    <row r="1397" spans="1:2" x14ac:dyDescent="0.25">
      <c r="A1397" t="s">
        <v>1580</v>
      </c>
      <c r="B1397">
        <v>0</v>
      </c>
    </row>
    <row r="1398" spans="1:2" x14ac:dyDescent="0.25">
      <c r="A1398" t="s">
        <v>1581</v>
      </c>
      <c r="B1398">
        <v>0</v>
      </c>
    </row>
    <row r="1399" spans="1:2" x14ac:dyDescent="0.25">
      <c r="A1399" t="s">
        <v>556</v>
      </c>
      <c r="B1399">
        <v>0</v>
      </c>
    </row>
    <row r="1400" spans="1:2" x14ac:dyDescent="0.25">
      <c r="A1400" t="s">
        <v>557</v>
      </c>
      <c r="B1400">
        <v>0</v>
      </c>
    </row>
    <row r="1401" spans="1:2" x14ac:dyDescent="0.25">
      <c r="A1401" t="s">
        <v>1582</v>
      </c>
      <c r="B1401">
        <v>0</v>
      </c>
    </row>
    <row r="1402" spans="1:2" x14ac:dyDescent="0.25">
      <c r="A1402" t="s">
        <v>1583</v>
      </c>
      <c r="B1402">
        <v>0</v>
      </c>
    </row>
    <row r="1403" spans="1:2" x14ac:dyDescent="0.25">
      <c r="A1403" t="s">
        <v>1584</v>
      </c>
      <c r="B1403">
        <v>0</v>
      </c>
    </row>
    <row r="1404" spans="1:2" x14ac:dyDescent="0.25">
      <c r="A1404" t="s">
        <v>1585</v>
      </c>
      <c r="B1404">
        <v>0</v>
      </c>
    </row>
    <row r="1405" spans="1:2" x14ac:dyDescent="0.25">
      <c r="A1405" t="s">
        <v>1586</v>
      </c>
      <c r="B1405">
        <v>0</v>
      </c>
    </row>
    <row r="1406" spans="1:2" x14ac:dyDescent="0.25">
      <c r="A1406" t="s">
        <v>1587</v>
      </c>
      <c r="B1406">
        <v>0</v>
      </c>
    </row>
    <row r="1407" spans="1:2" x14ac:dyDescent="0.25">
      <c r="A1407" t="s">
        <v>1588</v>
      </c>
      <c r="B1407">
        <v>0</v>
      </c>
    </row>
    <row r="1408" spans="1:2" x14ac:dyDescent="0.25">
      <c r="A1408" t="s">
        <v>1589</v>
      </c>
      <c r="B1408">
        <v>0</v>
      </c>
    </row>
    <row r="1409" spans="1:2" x14ac:dyDescent="0.25">
      <c r="A1409" t="s">
        <v>1590</v>
      </c>
      <c r="B1409">
        <v>0</v>
      </c>
    </row>
    <row r="1410" spans="1:2" x14ac:dyDescent="0.25">
      <c r="A1410" t="s">
        <v>1591</v>
      </c>
      <c r="B1410">
        <v>0</v>
      </c>
    </row>
    <row r="1411" spans="1:2" x14ac:dyDescent="0.25">
      <c r="A1411" t="s">
        <v>1592</v>
      </c>
      <c r="B1411">
        <v>0</v>
      </c>
    </row>
    <row r="1412" spans="1:2" x14ac:dyDescent="0.25">
      <c r="A1412" t="s">
        <v>1593</v>
      </c>
      <c r="B1412">
        <v>0</v>
      </c>
    </row>
    <row r="1413" spans="1:2" x14ac:dyDescent="0.25">
      <c r="A1413" t="s">
        <v>1594</v>
      </c>
      <c r="B1413">
        <v>0</v>
      </c>
    </row>
    <row r="1414" spans="1:2" x14ac:dyDescent="0.25">
      <c r="A1414" t="s">
        <v>1595</v>
      </c>
      <c r="B1414">
        <v>0</v>
      </c>
    </row>
    <row r="1415" spans="1:2" x14ac:dyDescent="0.25">
      <c r="A1415" t="s">
        <v>1596</v>
      </c>
      <c r="B1415">
        <v>0</v>
      </c>
    </row>
    <row r="1416" spans="1:2" x14ac:dyDescent="0.25">
      <c r="A1416" t="s">
        <v>1597</v>
      </c>
      <c r="B1416">
        <v>0</v>
      </c>
    </row>
    <row r="1417" spans="1:2" x14ac:dyDescent="0.25">
      <c r="A1417" t="s">
        <v>558</v>
      </c>
      <c r="B1417">
        <v>0</v>
      </c>
    </row>
    <row r="1418" spans="1:2" x14ac:dyDescent="0.25">
      <c r="A1418" t="s">
        <v>559</v>
      </c>
      <c r="B1418">
        <v>0</v>
      </c>
    </row>
    <row r="1419" spans="1:2" x14ac:dyDescent="0.25">
      <c r="A1419" t="s">
        <v>1598</v>
      </c>
      <c r="B1419">
        <v>0</v>
      </c>
    </row>
    <row r="1420" spans="1:2" x14ac:dyDescent="0.25">
      <c r="A1420" t="s">
        <v>1599</v>
      </c>
      <c r="B1420">
        <v>0</v>
      </c>
    </row>
    <row r="1421" spans="1:2" x14ac:dyDescent="0.25">
      <c r="A1421" t="s">
        <v>1600</v>
      </c>
      <c r="B1421">
        <v>0</v>
      </c>
    </row>
    <row r="1422" spans="1:2" x14ac:dyDescent="0.25">
      <c r="A1422" t="s">
        <v>1601</v>
      </c>
      <c r="B1422">
        <v>0</v>
      </c>
    </row>
    <row r="1423" spans="1:2" x14ac:dyDescent="0.25">
      <c r="A1423" t="s">
        <v>1602</v>
      </c>
      <c r="B1423">
        <v>0</v>
      </c>
    </row>
    <row r="1424" spans="1:2" x14ac:dyDescent="0.25">
      <c r="A1424" t="s">
        <v>1603</v>
      </c>
      <c r="B1424">
        <v>0</v>
      </c>
    </row>
    <row r="1425" spans="1:2" x14ac:dyDescent="0.25">
      <c r="A1425" t="s">
        <v>1604</v>
      </c>
      <c r="B1425">
        <v>0</v>
      </c>
    </row>
    <row r="1426" spans="1:2" x14ac:dyDescent="0.25">
      <c r="A1426" t="s">
        <v>1605</v>
      </c>
      <c r="B1426">
        <v>0</v>
      </c>
    </row>
    <row r="1427" spans="1:2" x14ac:dyDescent="0.25">
      <c r="A1427" t="s">
        <v>1606</v>
      </c>
      <c r="B1427">
        <v>0</v>
      </c>
    </row>
    <row r="1428" spans="1:2" x14ac:dyDescent="0.25">
      <c r="A1428" t="s">
        <v>1607</v>
      </c>
      <c r="B1428">
        <v>0</v>
      </c>
    </row>
    <row r="1429" spans="1:2" x14ac:dyDescent="0.25">
      <c r="A1429" t="s">
        <v>1608</v>
      </c>
      <c r="B1429">
        <v>0</v>
      </c>
    </row>
    <row r="1430" spans="1:2" x14ac:dyDescent="0.25">
      <c r="A1430" t="s">
        <v>1609</v>
      </c>
      <c r="B1430">
        <v>0</v>
      </c>
    </row>
    <row r="1431" spans="1:2" x14ac:dyDescent="0.25">
      <c r="A1431" t="s">
        <v>1610</v>
      </c>
      <c r="B1431">
        <v>0</v>
      </c>
    </row>
    <row r="1432" spans="1:2" x14ac:dyDescent="0.25">
      <c r="A1432" t="s">
        <v>1611</v>
      </c>
      <c r="B1432">
        <v>0</v>
      </c>
    </row>
    <row r="1433" spans="1:2" x14ac:dyDescent="0.25">
      <c r="A1433" t="s">
        <v>1612</v>
      </c>
      <c r="B1433">
        <v>0</v>
      </c>
    </row>
    <row r="1434" spans="1:2" x14ac:dyDescent="0.25">
      <c r="A1434" t="s">
        <v>1613</v>
      </c>
      <c r="B1434">
        <v>0</v>
      </c>
    </row>
    <row r="1435" spans="1:2" x14ac:dyDescent="0.25">
      <c r="A1435" t="s">
        <v>560</v>
      </c>
      <c r="B1435">
        <v>0</v>
      </c>
    </row>
    <row r="1436" spans="1:2" x14ac:dyDescent="0.25">
      <c r="A1436" t="s">
        <v>561</v>
      </c>
      <c r="B1436">
        <v>0</v>
      </c>
    </row>
    <row r="1437" spans="1:2" x14ac:dyDescent="0.25">
      <c r="A1437" t="s">
        <v>1614</v>
      </c>
      <c r="B1437">
        <v>0</v>
      </c>
    </row>
    <row r="1438" spans="1:2" x14ac:dyDescent="0.25">
      <c r="A1438" t="s">
        <v>1615</v>
      </c>
      <c r="B1438">
        <v>0</v>
      </c>
    </row>
    <row r="1439" spans="1:2" x14ac:dyDescent="0.25">
      <c r="A1439" t="s">
        <v>1616</v>
      </c>
      <c r="B1439">
        <v>0</v>
      </c>
    </row>
    <row r="1440" spans="1:2" x14ac:dyDescent="0.25">
      <c r="A1440" t="s">
        <v>1617</v>
      </c>
      <c r="B1440">
        <v>0</v>
      </c>
    </row>
    <row r="1441" spans="1:2" x14ac:dyDescent="0.25">
      <c r="A1441" t="s">
        <v>1618</v>
      </c>
      <c r="B1441">
        <v>0</v>
      </c>
    </row>
    <row r="1442" spans="1:2" x14ac:dyDescent="0.25">
      <c r="A1442" t="s">
        <v>1619</v>
      </c>
      <c r="B1442">
        <v>0</v>
      </c>
    </row>
    <row r="1443" spans="1:2" x14ac:dyDescent="0.25">
      <c r="A1443" t="s">
        <v>1620</v>
      </c>
      <c r="B1443">
        <v>0</v>
      </c>
    </row>
    <row r="1444" spans="1:2" x14ac:dyDescent="0.25">
      <c r="A1444" t="s">
        <v>1621</v>
      </c>
      <c r="B1444">
        <v>0</v>
      </c>
    </row>
    <row r="1445" spans="1:2" x14ac:dyDescent="0.25">
      <c r="A1445" t="s">
        <v>1622</v>
      </c>
      <c r="B1445">
        <v>0</v>
      </c>
    </row>
    <row r="1446" spans="1:2" x14ac:dyDescent="0.25">
      <c r="A1446" t="s">
        <v>1623</v>
      </c>
      <c r="B1446">
        <v>0</v>
      </c>
    </row>
    <row r="1447" spans="1:2" x14ac:dyDescent="0.25">
      <c r="A1447" t="s">
        <v>1624</v>
      </c>
      <c r="B1447">
        <v>0</v>
      </c>
    </row>
    <row r="1448" spans="1:2" x14ac:dyDescent="0.25">
      <c r="A1448" t="s">
        <v>1625</v>
      </c>
      <c r="B1448">
        <v>0</v>
      </c>
    </row>
    <row r="1449" spans="1:2" x14ac:dyDescent="0.25">
      <c r="A1449" t="s">
        <v>1626</v>
      </c>
      <c r="B1449">
        <v>0</v>
      </c>
    </row>
    <row r="1450" spans="1:2" x14ac:dyDescent="0.25">
      <c r="A1450" t="s">
        <v>1627</v>
      </c>
      <c r="B1450">
        <v>0</v>
      </c>
    </row>
    <row r="1451" spans="1:2" x14ac:dyDescent="0.25">
      <c r="A1451" t="s">
        <v>1628</v>
      </c>
      <c r="B1451">
        <v>0</v>
      </c>
    </row>
    <row r="1452" spans="1:2" x14ac:dyDescent="0.25">
      <c r="A1452" t="s">
        <v>1629</v>
      </c>
      <c r="B1452">
        <v>0</v>
      </c>
    </row>
    <row r="1453" spans="1:2" x14ac:dyDescent="0.25">
      <c r="A1453" t="s">
        <v>562</v>
      </c>
      <c r="B1453">
        <v>0</v>
      </c>
    </row>
    <row r="1454" spans="1:2" x14ac:dyDescent="0.25">
      <c r="A1454" t="s">
        <v>563</v>
      </c>
      <c r="B1454">
        <v>0</v>
      </c>
    </row>
    <row r="1455" spans="1:2" x14ac:dyDescent="0.25">
      <c r="A1455" t="s">
        <v>1630</v>
      </c>
      <c r="B1455">
        <v>0</v>
      </c>
    </row>
    <row r="1456" spans="1:2" x14ac:dyDescent="0.25">
      <c r="A1456" t="s">
        <v>1631</v>
      </c>
      <c r="B1456">
        <v>0</v>
      </c>
    </row>
    <row r="1457" spans="1:2" x14ac:dyDescent="0.25">
      <c r="A1457" t="s">
        <v>1632</v>
      </c>
      <c r="B1457">
        <v>0</v>
      </c>
    </row>
    <row r="1458" spans="1:2" x14ac:dyDescent="0.25">
      <c r="A1458" t="s">
        <v>1633</v>
      </c>
      <c r="B1458">
        <v>0</v>
      </c>
    </row>
    <row r="1459" spans="1:2" x14ac:dyDescent="0.25">
      <c r="A1459" t="s">
        <v>1634</v>
      </c>
      <c r="B1459">
        <v>0</v>
      </c>
    </row>
    <row r="1460" spans="1:2" x14ac:dyDescent="0.25">
      <c r="A1460" t="s">
        <v>1635</v>
      </c>
      <c r="B1460">
        <v>0</v>
      </c>
    </row>
    <row r="1461" spans="1:2" x14ac:dyDescent="0.25">
      <c r="A1461" t="s">
        <v>1636</v>
      </c>
      <c r="B1461">
        <v>0</v>
      </c>
    </row>
    <row r="1462" spans="1:2" x14ac:dyDescent="0.25">
      <c r="A1462" t="s">
        <v>1637</v>
      </c>
      <c r="B1462">
        <v>0</v>
      </c>
    </row>
    <row r="1463" spans="1:2" x14ac:dyDescent="0.25">
      <c r="A1463" t="s">
        <v>1638</v>
      </c>
      <c r="B1463">
        <v>0</v>
      </c>
    </row>
    <row r="1464" spans="1:2" x14ac:dyDescent="0.25">
      <c r="A1464" t="s">
        <v>1639</v>
      </c>
      <c r="B1464">
        <v>0</v>
      </c>
    </row>
    <row r="1465" spans="1:2" x14ac:dyDescent="0.25">
      <c r="A1465" t="s">
        <v>1640</v>
      </c>
      <c r="B1465">
        <v>0</v>
      </c>
    </row>
    <row r="1466" spans="1:2" x14ac:dyDescent="0.25">
      <c r="A1466" t="s">
        <v>1641</v>
      </c>
      <c r="B1466">
        <v>0</v>
      </c>
    </row>
    <row r="1467" spans="1:2" x14ac:dyDescent="0.25">
      <c r="A1467" t="s">
        <v>1642</v>
      </c>
      <c r="B1467">
        <v>0</v>
      </c>
    </row>
    <row r="1468" spans="1:2" x14ac:dyDescent="0.25">
      <c r="A1468" t="s">
        <v>1643</v>
      </c>
      <c r="B1468">
        <v>0</v>
      </c>
    </row>
    <row r="1469" spans="1:2" x14ac:dyDescent="0.25">
      <c r="A1469" t="s">
        <v>1644</v>
      </c>
      <c r="B1469">
        <v>0</v>
      </c>
    </row>
    <row r="1470" spans="1:2" x14ac:dyDescent="0.25">
      <c r="A1470" t="s">
        <v>1645</v>
      </c>
      <c r="B1470">
        <v>0</v>
      </c>
    </row>
    <row r="1471" spans="1:2" x14ac:dyDescent="0.25">
      <c r="A1471" t="s">
        <v>564</v>
      </c>
      <c r="B1471">
        <v>0</v>
      </c>
    </row>
    <row r="1472" spans="1:2" x14ac:dyDescent="0.25">
      <c r="A1472" t="s">
        <v>565</v>
      </c>
      <c r="B1472">
        <v>0</v>
      </c>
    </row>
    <row r="1473" spans="1:2" x14ac:dyDescent="0.25">
      <c r="A1473" t="s">
        <v>1646</v>
      </c>
      <c r="B1473">
        <v>0</v>
      </c>
    </row>
    <row r="1474" spans="1:2" x14ac:dyDescent="0.25">
      <c r="A1474" t="s">
        <v>1647</v>
      </c>
      <c r="B1474">
        <v>0</v>
      </c>
    </row>
    <row r="1475" spans="1:2" x14ac:dyDescent="0.25">
      <c r="A1475" t="s">
        <v>566</v>
      </c>
      <c r="B1475">
        <v>14248.392</v>
      </c>
    </row>
    <row r="1476" spans="1:2" x14ac:dyDescent="0.25">
      <c r="A1476" t="s">
        <v>567</v>
      </c>
      <c r="B1476">
        <v>17700</v>
      </c>
    </row>
    <row r="1477" spans="1:2" x14ac:dyDescent="0.25">
      <c r="A1477" t="s">
        <v>568</v>
      </c>
      <c r="B1477">
        <v>10961.878000000001</v>
      </c>
    </row>
    <row r="1478" spans="1:2" x14ac:dyDescent="0.25">
      <c r="A1478" t="s">
        <v>569</v>
      </c>
      <c r="B1478">
        <v>15045</v>
      </c>
    </row>
    <row r="1479" spans="1:2" x14ac:dyDescent="0.25">
      <c r="A1479" t="s">
        <v>570</v>
      </c>
      <c r="B1479">
        <v>0</v>
      </c>
    </row>
    <row r="1480" spans="1:2" x14ac:dyDescent="0.25">
      <c r="A1480" t="s">
        <v>571</v>
      </c>
      <c r="B1480">
        <v>143379.20000000001</v>
      </c>
    </row>
    <row r="1481" spans="1:2" x14ac:dyDescent="0.25">
      <c r="A1481" t="s">
        <v>572</v>
      </c>
      <c r="B1481">
        <v>0</v>
      </c>
    </row>
    <row r="1482" spans="1:2" x14ac:dyDescent="0.25">
      <c r="A1482" t="s">
        <v>573</v>
      </c>
      <c r="B1482">
        <v>125927.5</v>
      </c>
    </row>
    <row r="1483" spans="1:2" x14ac:dyDescent="0.25">
      <c r="A1483" t="s">
        <v>574</v>
      </c>
      <c r="B1483">
        <v>188487.19</v>
      </c>
    </row>
    <row r="1484" spans="1:2" x14ac:dyDescent="0.25">
      <c r="A1484" t="s">
        <v>575</v>
      </c>
      <c r="B1484">
        <v>35400</v>
      </c>
    </row>
    <row r="1485" spans="1:2" x14ac:dyDescent="0.25">
      <c r="A1485" t="s">
        <v>576</v>
      </c>
      <c r="B1485">
        <v>195830.61</v>
      </c>
    </row>
    <row r="1486" spans="1:2" x14ac:dyDescent="0.25">
      <c r="A1486" t="s">
        <v>577</v>
      </c>
      <c r="B1486">
        <v>0</v>
      </c>
    </row>
    <row r="1487" spans="1:2" x14ac:dyDescent="0.25">
      <c r="A1487" t="s">
        <v>578</v>
      </c>
      <c r="B1487">
        <v>215261.52</v>
      </c>
    </row>
    <row r="1488" spans="1:2" x14ac:dyDescent="0.25">
      <c r="A1488" t="s">
        <v>579</v>
      </c>
      <c r="B1488">
        <v>0</v>
      </c>
    </row>
    <row r="1489" spans="1:2" x14ac:dyDescent="0.25">
      <c r="A1489" t="s">
        <v>580</v>
      </c>
      <c r="B1489">
        <v>205087.79</v>
      </c>
    </row>
    <row r="1490" spans="1:2" x14ac:dyDescent="0.25">
      <c r="A1490" t="s">
        <v>581</v>
      </c>
      <c r="B1490">
        <v>0</v>
      </c>
    </row>
    <row r="1491" spans="1:2" x14ac:dyDescent="0.25">
      <c r="A1491" t="s">
        <v>582</v>
      </c>
      <c r="B1491">
        <v>195189</v>
      </c>
    </row>
    <row r="1492" spans="1:2" x14ac:dyDescent="0.25">
      <c r="A1492" t="s">
        <v>583</v>
      </c>
      <c r="B1492">
        <v>35400</v>
      </c>
    </row>
    <row r="1493" spans="1:2" x14ac:dyDescent="0.25">
      <c r="A1493" t="s">
        <v>584</v>
      </c>
      <c r="B1493">
        <v>213236.3</v>
      </c>
    </row>
    <row r="1494" spans="1:2" x14ac:dyDescent="0.25">
      <c r="A1494" t="s">
        <v>585</v>
      </c>
      <c r="B1494">
        <v>0</v>
      </c>
    </row>
    <row r="1495" spans="1:2" x14ac:dyDescent="0.25">
      <c r="A1495" t="s">
        <v>586</v>
      </c>
      <c r="B1495">
        <v>0</v>
      </c>
    </row>
    <row r="1496" spans="1:2" x14ac:dyDescent="0.25">
      <c r="A1496" t="s">
        <v>587</v>
      </c>
      <c r="B1496">
        <v>0</v>
      </c>
    </row>
    <row r="1497" spans="1:2" x14ac:dyDescent="0.25">
      <c r="A1497" t="s">
        <v>588</v>
      </c>
      <c r="B1497">
        <v>0</v>
      </c>
    </row>
    <row r="1498" spans="1:2" x14ac:dyDescent="0.25">
      <c r="A1498" t="s">
        <v>589</v>
      </c>
      <c r="B1498">
        <v>15045</v>
      </c>
    </row>
    <row r="1499" spans="1:2" x14ac:dyDescent="0.25">
      <c r="A1499" t="s">
        <v>590</v>
      </c>
      <c r="B1499">
        <v>0</v>
      </c>
    </row>
    <row r="1500" spans="1:2" x14ac:dyDescent="0.25">
      <c r="A1500" t="s">
        <v>591</v>
      </c>
      <c r="B1500">
        <v>17700</v>
      </c>
    </row>
    <row r="1501" spans="1:2" x14ac:dyDescent="0.25">
      <c r="A1501" t="s">
        <v>592</v>
      </c>
      <c r="B1501">
        <v>0</v>
      </c>
    </row>
    <row r="1502" spans="1:2" x14ac:dyDescent="0.25">
      <c r="A1502" t="s">
        <v>593</v>
      </c>
      <c r="B1502">
        <v>15045</v>
      </c>
    </row>
    <row r="1503" spans="1:2" x14ac:dyDescent="0.25">
      <c r="A1503" t="s">
        <v>594</v>
      </c>
      <c r="B1503">
        <v>0</v>
      </c>
    </row>
    <row r="1504" spans="1:2" x14ac:dyDescent="0.25">
      <c r="A1504" t="s">
        <v>595</v>
      </c>
      <c r="B1504">
        <v>178705.72</v>
      </c>
    </row>
    <row r="1505" spans="1:2" x14ac:dyDescent="0.25">
      <c r="A1505" t="s">
        <v>596</v>
      </c>
      <c r="B1505">
        <v>0</v>
      </c>
    </row>
    <row r="1506" spans="1:2" x14ac:dyDescent="0.25">
      <c r="A1506" t="s">
        <v>597</v>
      </c>
      <c r="B1506">
        <v>186334.7</v>
      </c>
    </row>
    <row r="1507" spans="1:2" x14ac:dyDescent="0.25">
      <c r="A1507" t="s">
        <v>598</v>
      </c>
      <c r="B1507">
        <v>212384.65</v>
      </c>
    </row>
    <row r="1508" spans="1:2" x14ac:dyDescent="0.25">
      <c r="A1508" t="s">
        <v>599</v>
      </c>
      <c r="B1508">
        <v>0</v>
      </c>
    </row>
    <row r="1509" spans="1:2" x14ac:dyDescent="0.25">
      <c r="A1509" t="s">
        <v>600</v>
      </c>
      <c r="B1509">
        <v>202346.9</v>
      </c>
    </row>
    <row r="1510" spans="1:2" x14ac:dyDescent="0.25">
      <c r="A1510" t="s">
        <v>601</v>
      </c>
      <c r="B1510">
        <v>0</v>
      </c>
    </row>
    <row r="1511" spans="1:2" x14ac:dyDescent="0.25">
      <c r="A1511" t="s">
        <v>602</v>
      </c>
      <c r="B1511">
        <v>0</v>
      </c>
    </row>
    <row r="1512" spans="1:2" x14ac:dyDescent="0.25">
      <c r="A1512" t="s">
        <v>603</v>
      </c>
      <c r="B1512">
        <v>17700</v>
      </c>
    </row>
    <row r="1513" spans="1:2" x14ac:dyDescent="0.25">
      <c r="A1513" t="s">
        <v>604</v>
      </c>
      <c r="B1513">
        <v>0</v>
      </c>
    </row>
    <row r="1514" spans="1:2" x14ac:dyDescent="0.25">
      <c r="A1514" t="s">
        <v>605</v>
      </c>
      <c r="B1514">
        <v>15045</v>
      </c>
    </row>
    <row r="1515" spans="1:2" x14ac:dyDescent="0.25">
      <c r="A1515" t="s">
        <v>606</v>
      </c>
      <c r="B1515">
        <v>0</v>
      </c>
    </row>
    <row r="1516" spans="1:2" x14ac:dyDescent="0.25">
      <c r="A1516" t="s">
        <v>607</v>
      </c>
      <c r="B1516">
        <v>134885.18</v>
      </c>
    </row>
    <row r="1517" spans="1:2" x14ac:dyDescent="0.25">
      <c r="A1517" t="s">
        <v>608</v>
      </c>
      <c r="B1517">
        <v>0</v>
      </c>
    </row>
    <row r="1518" spans="1:2" x14ac:dyDescent="0.25">
      <c r="A1518" t="s">
        <v>609</v>
      </c>
      <c r="B1518">
        <v>125798.92</v>
      </c>
    </row>
    <row r="1519" spans="1:2" x14ac:dyDescent="0.25">
      <c r="A1519" t="s">
        <v>610</v>
      </c>
      <c r="B1519">
        <v>0</v>
      </c>
    </row>
    <row r="1520" spans="1:2" x14ac:dyDescent="0.25">
      <c r="A1520" t="s">
        <v>611</v>
      </c>
      <c r="B1520">
        <v>342000</v>
      </c>
    </row>
    <row r="1521" spans="1:2" x14ac:dyDescent="0.25">
      <c r="A1521" t="s">
        <v>612</v>
      </c>
      <c r="B1521">
        <v>0</v>
      </c>
    </row>
    <row r="1522" spans="1:2" x14ac:dyDescent="0.25">
      <c r="A1522" t="s">
        <v>613</v>
      </c>
      <c r="B1522">
        <v>290700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3769-F772-4CCF-AD5F-90EA4E2564F3}">
  <dimension ref="A1:J37"/>
  <sheetViews>
    <sheetView workbookViewId="0">
      <selection activeCell="D9" sqref="D9"/>
    </sheetView>
  </sheetViews>
  <sheetFormatPr defaultRowHeight="15" x14ac:dyDescent="0.25"/>
  <cols>
    <col min="1" max="1" width="28.7109375" bestFit="1" customWidth="1"/>
    <col min="3" max="3" width="9.28515625" customWidth="1"/>
    <col min="4" max="4" width="35.5703125" bestFit="1" customWidth="1"/>
  </cols>
  <sheetData>
    <row r="1" spans="1:10" x14ac:dyDescent="0.25">
      <c r="A1" t="s">
        <v>614</v>
      </c>
      <c r="B1" t="s">
        <v>723</v>
      </c>
      <c r="C1" t="s">
        <v>615</v>
      </c>
      <c r="D1" t="s">
        <v>616</v>
      </c>
      <c r="E1" t="s">
        <v>763</v>
      </c>
      <c r="F1" t="s">
        <v>764</v>
      </c>
      <c r="G1" t="s">
        <v>1702</v>
      </c>
      <c r="H1" t="s">
        <v>1703</v>
      </c>
      <c r="I1" t="s">
        <v>1718</v>
      </c>
      <c r="J1" t="s">
        <v>1678</v>
      </c>
    </row>
    <row r="2" spans="1:10" x14ac:dyDescent="0.25">
      <c r="A2" t="s">
        <v>617</v>
      </c>
      <c r="B2" t="s">
        <v>705</v>
      </c>
      <c r="C2">
        <v>1</v>
      </c>
      <c r="D2" t="s">
        <v>74</v>
      </c>
      <c r="E2">
        <f>INDEX(Val_Min_CO2[],MATCH(Estoque[[#This Row],[Variaveis Decisão Estoque-Perido]],Val_Min_CO2[Variável],0),2)</f>
        <v>0</v>
      </c>
      <c r="F2">
        <f>INDEX(Val_min_Custo[],MATCH(Estoque[[#This Row],[Variaveis Decisão Estoque-Perido]],Val_min_Custo[Variável],0),2)</f>
        <v>0</v>
      </c>
      <c r="G2">
        <f>INDEX(ITERAC3[],MATCH(Estoque[[#This Row],[Variaveis Decisão Estoque-Perido]],ITERAC3[Variável],0),2)</f>
        <v>0</v>
      </c>
      <c r="H2">
        <f>INDEX(ITERAC6[],MATCH(Estoque[[#This Row],[Variaveis Decisão Estoque-Perido]],ITERAC6[Variável],0),2)</f>
        <v>0</v>
      </c>
      <c r="I2">
        <v>35.556859322203806</v>
      </c>
      <c r="J2" t="str">
        <f>INDEX(Produtor_Silo[],MATCH(Estoque[[#This Row],[Silo]],Produtor_Silo[destino],0),3)</f>
        <v>CAMPO NOVO DO PARECIS-MT</v>
      </c>
    </row>
    <row r="3" spans="1:10" x14ac:dyDescent="0.25">
      <c r="A3" t="s">
        <v>618</v>
      </c>
      <c r="B3" t="s">
        <v>705</v>
      </c>
      <c r="C3">
        <v>1</v>
      </c>
      <c r="D3" t="s">
        <v>75</v>
      </c>
      <c r="E3">
        <f>INDEX(Val_Min_CO2[],MATCH(Estoque[[#This Row],[Variaveis Decisão Estoque-Perido]],Val_Min_CO2[Variável],0),2)</f>
        <v>295110</v>
      </c>
      <c r="F3">
        <f>INDEX(Val_min_Custo[],MATCH(Estoque[[#This Row],[Variaveis Decisão Estoque-Perido]],Val_min_Custo[Variável],0),2)</f>
        <v>0</v>
      </c>
      <c r="G3">
        <f>INDEX(ITERAC3[],MATCH(Estoque[[#This Row],[Variaveis Decisão Estoque-Perido]],ITERAC3[Variável],0),2)</f>
        <v>0</v>
      </c>
      <c r="H3">
        <f>INDEX(ITERAC6[],MATCH(Estoque[[#This Row],[Variaveis Decisão Estoque-Perido]],ITERAC6[Variável],0),2)</f>
        <v>0</v>
      </c>
      <c r="I3">
        <v>34.663009255567594</v>
      </c>
      <c r="J3" t="str">
        <f>INDEX(Produtor_Silo[],MATCH(Estoque[[#This Row],[Silo]],Produtor_Silo[destino],0),3)</f>
        <v>CAMPO NOVO DO PARECIS-MT</v>
      </c>
    </row>
    <row r="4" spans="1:10" x14ac:dyDescent="0.25">
      <c r="A4" t="s">
        <v>619</v>
      </c>
      <c r="B4" t="s">
        <v>705</v>
      </c>
      <c r="C4">
        <v>1</v>
      </c>
      <c r="D4" t="s">
        <v>76</v>
      </c>
      <c r="E4">
        <f>INDEX(Val_Min_CO2[],MATCH(Estoque[[#This Row],[Variaveis Decisão Estoque-Perido]],Val_Min_CO2[Variável],0),2)</f>
        <v>0</v>
      </c>
      <c r="F4">
        <f>INDEX(Val_min_Custo[],MATCH(Estoque[[#This Row],[Variaveis Decisão Estoque-Perido]],Val_min_Custo[Variável],0),2)</f>
        <v>0</v>
      </c>
      <c r="G4">
        <f>INDEX(ITERAC3[],MATCH(Estoque[[#This Row],[Variaveis Decisão Estoque-Perido]],ITERAC3[Variável],0),2)</f>
        <v>0</v>
      </c>
      <c r="H4">
        <f>INDEX(ITERAC6[],MATCH(Estoque[[#This Row],[Variaveis Decisão Estoque-Perido]],ITERAC6[Variável],0),2)</f>
        <v>0</v>
      </c>
      <c r="I4">
        <v>34.57923405067605</v>
      </c>
      <c r="J4" t="str">
        <f>INDEX(Produtor_Silo[],MATCH(Estoque[[#This Row],[Silo]],Produtor_Silo[destino],0),3)</f>
        <v>CAMPO NOVO DO PARECIS-MT</v>
      </c>
    </row>
    <row r="5" spans="1:10" x14ac:dyDescent="0.25">
      <c r="A5" t="s">
        <v>620</v>
      </c>
      <c r="B5" t="s">
        <v>705</v>
      </c>
      <c r="C5">
        <v>1</v>
      </c>
      <c r="D5" t="s">
        <v>89</v>
      </c>
      <c r="E5">
        <f>INDEX(Val_Min_CO2[],MATCH(Estoque[[#This Row],[Variaveis Decisão Estoque-Perido]],Val_Min_CO2[Variável],0),2)</f>
        <v>0</v>
      </c>
      <c r="F5">
        <f>INDEX(Val_min_Custo[],MATCH(Estoque[[#This Row],[Variaveis Decisão Estoque-Perido]],Val_min_Custo[Variável],0),2)</f>
        <v>0</v>
      </c>
      <c r="G5">
        <f>INDEX(ITERAC3[],MATCH(Estoque[[#This Row],[Variaveis Decisão Estoque-Perido]],ITERAC3[Variável],0),2)</f>
        <v>0</v>
      </c>
      <c r="H5">
        <f>INDEX(ITERAC6[],MATCH(Estoque[[#This Row],[Variaveis Decisão Estoque-Perido]],ITERAC6[Variável],0),2)</f>
        <v>0</v>
      </c>
      <c r="I5">
        <v>33.255421922581704</v>
      </c>
      <c r="J5" t="str">
        <f>INDEX(Produtor_Silo[],MATCH(Estoque[[#This Row],[Silo]],Produtor_Silo[destino],0),3)</f>
        <v>NOVA MUTUM-MT</v>
      </c>
    </row>
    <row r="6" spans="1:10" x14ac:dyDescent="0.25">
      <c r="A6" t="s">
        <v>621</v>
      </c>
      <c r="B6" t="s">
        <v>705</v>
      </c>
      <c r="C6">
        <v>1</v>
      </c>
      <c r="D6" t="s">
        <v>90</v>
      </c>
      <c r="E6">
        <f>INDEX(Val_Min_CO2[],MATCH(Estoque[[#This Row],[Variaveis Decisão Estoque-Perido]],Val_Min_CO2[Variável],0),2)</f>
        <v>0</v>
      </c>
      <c r="F6">
        <f>INDEX(Val_min_Custo[],MATCH(Estoque[[#This Row],[Variaveis Decisão Estoque-Perido]],Val_min_Custo[Variável],0),2)</f>
        <v>0</v>
      </c>
      <c r="G6">
        <f>INDEX(ITERAC3[],MATCH(Estoque[[#This Row],[Variaveis Decisão Estoque-Perido]],ITERAC3[Variável],0),2)</f>
        <v>0</v>
      </c>
      <c r="H6">
        <f>INDEX(ITERAC6[],MATCH(Estoque[[#This Row],[Variaveis Decisão Estoque-Perido]],ITERAC6[Variável],0),2)</f>
        <v>0</v>
      </c>
      <c r="I6">
        <v>34.43068627742867</v>
      </c>
      <c r="J6" t="str">
        <f>INDEX(Produtor_Silo[],MATCH(Estoque[[#This Row],[Silo]],Produtor_Silo[destino],0),3)</f>
        <v>NOVA MUTUM-MT</v>
      </c>
    </row>
    <row r="7" spans="1:10" x14ac:dyDescent="0.25">
      <c r="A7" t="s">
        <v>622</v>
      </c>
      <c r="B7" t="s">
        <v>705</v>
      </c>
      <c r="C7">
        <v>1</v>
      </c>
      <c r="D7" t="s">
        <v>91</v>
      </c>
      <c r="E7">
        <f>INDEX(Val_Min_CO2[],MATCH(Estoque[[#This Row],[Variaveis Decisão Estoque-Perido]],Val_Min_CO2[Variável],0),2)</f>
        <v>0</v>
      </c>
      <c r="F7">
        <f>INDEX(Val_min_Custo[],MATCH(Estoque[[#This Row],[Variaveis Decisão Estoque-Perido]],Val_min_Custo[Variável],0),2)</f>
        <v>0</v>
      </c>
      <c r="G7">
        <f>INDEX(ITERAC3[],MATCH(Estoque[[#This Row],[Variaveis Decisão Estoque-Perido]],ITERAC3[Variável],0),2)</f>
        <v>0</v>
      </c>
      <c r="H7">
        <f>INDEX(ITERAC6[],MATCH(Estoque[[#This Row],[Variaveis Decisão Estoque-Perido]],ITERAC6[Variável],0),2)</f>
        <v>0</v>
      </c>
      <c r="I7">
        <v>30.497723893472049</v>
      </c>
      <c r="J7" t="str">
        <f>INDEX(Produtor_Silo[],MATCH(Estoque[[#This Row],[Silo]],Produtor_Silo[destino],0),3)</f>
        <v>NOVA MUTUM-MT</v>
      </c>
    </row>
    <row r="8" spans="1:10" x14ac:dyDescent="0.25">
      <c r="A8" t="s">
        <v>623</v>
      </c>
      <c r="B8" t="s">
        <v>705</v>
      </c>
      <c r="C8">
        <v>1</v>
      </c>
      <c r="D8" t="s">
        <v>92</v>
      </c>
      <c r="E8">
        <f>INDEX(Val_Min_CO2[],MATCH(Estoque[[#This Row],[Variaveis Decisão Estoque-Perido]],Val_Min_CO2[Variável],0),2)</f>
        <v>0</v>
      </c>
      <c r="F8">
        <f>INDEX(Val_min_Custo[],MATCH(Estoque[[#This Row],[Variaveis Decisão Estoque-Perido]],Val_min_Custo[Variável],0),2)</f>
        <v>0</v>
      </c>
      <c r="G8">
        <f>INDEX(ITERAC3[],MATCH(Estoque[[#This Row],[Variaveis Decisão Estoque-Perido]],ITERAC3[Variável],0),2)</f>
        <v>0</v>
      </c>
      <c r="H8">
        <f>INDEX(ITERAC6[],MATCH(Estoque[[#This Row],[Variaveis Decisão Estoque-Perido]],ITERAC6[Variável],0),2)</f>
        <v>0</v>
      </c>
      <c r="I8">
        <v>34.400071052211828</v>
      </c>
      <c r="J8" t="str">
        <f>INDEX(Produtor_Silo[],MATCH(Estoque[[#This Row],[Silo]],Produtor_Silo[destino],0),3)</f>
        <v>NOVA UBIRATÃ-MT</v>
      </c>
    </row>
    <row r="9" spans="1:10" x14ac:dyDescent="0.25">
      <c r="A9" t="s">
        <v>624</v>
      </c>
      <c r="B9" t="s">
        <v>705</v>
      </c>
      <c r="C9">
        <v>1</v>
      </c>
      <c r="D9" t="s">
        <v>93</v>
      </c>
      <c r="E9">
        <f>INDEX(Val_Min_CO2[],MATCH(Estoque[[#This Row],[Variaveis Decisão Estoque-Perido]],Val_Min_CO2[Variável],0),2)</f>
        <v>0</v>
      </c>
      <c r="F9">
        <f>INDEX(Val_min_Custo[],MATCH(Estoque[[#This Row],[Variaveis Decisão Estoque-Perido]],Val_min_Custo[Variável],0),2)</f>
        <v>0</v>
      </c>
      <c r="G9">
        <f>INDEX(ITERAC3[],MATCH(Estoque[[#This Row],[Variaveis Decisão Estoque-Perido]],ITERAC3[Variável],0),2)</f>
        <v>0</v>
      </c>
      <c r="H9">
        <f>INDEX(ITERAC6[],MATCH(Estoque[[#This Row],[Variaveis Decisão Estoque-Perido]],ITERAC6[Variável],0),2)</f>
        <v>0</v>
      </c>
      <c r="I9">
        <v>31.771961010869028</v>
      </c>
      <c r="J9" t="str">
        <f>INDEX(Produtor_Silo[],MATCH(Estoque[[#This Row],[Silo]],Produtor_Silo[destino],0),3)</f>
        <v>NOVA UBIRATÃ-MT</v>
      </c>
    </row>
    <row r="10" spans="1:10" x14ac:dyDescent="0.25">
      <c r="A10" t="s">
        <v>625</v>
      </c>
      <c r="B10" t="s">
        <v>705</v>
      </c>
      <c r="C10">
        <v>1</v>
      </c>
      <c r="D10" t="s">
        <v>94</v>
      </c>
      <c r="E10">
        <f>INDEX(Val_Min_CO2[],MATCH(Estoque[[#This Row],[Variaveis Decisão Estoque-Perido]],Val_Min_CO2[Variável],0),2)</f>
        <v>0</v>
      </c>
      <c r="F10">
        <f>INDEX(Val_min_Custo[],MATCH(Estoque[[#This Row],[Variaveis Decisão Estoque-Perido]],Val_min_Custo[Variável],0),2)</f>
        <v>0</v>
      </c>
      <c r="G10">
        <f>INDEX(ITERAC3[],MATCH(Estoque[[#This Row],[Variaveis Decisão Estoque-Perido]],ITERAC3[Variável],0),2)</f>
        <v>0</v>
      </c>
      <c r="H10">
        <f>INDEX(ITERAC6[],MATCH(Estoque[[#This Row],[Variaveis Decisão Estoque-Perido]],ITERAC6[Variável],0),2)</f>
        <v>0</v>
      </c>
      <c r="I10">
        <v>32.649164579377583</v>
      </c>
      <c r="J10" t="str">
        <f>INDEX(Produtor_Silo[],MATCH(Estoque[[#This Row],[Silo]],Produtor_Silo[destino],0),3)</f>
        <v>NOVA UBIRATÃ-MT</v>
      </c>
    </row>
    <row r="11" spans="1:10" x14ac:dyDescent="0.25">
      <c r="A11" t="s">
        <v>626</v>
      </c>
      <c r="B11" t="s">
        <v>705</v>
      </c>
      <c r="C11">
        <v>1</v>
      </c>
      <c r="D11" t="s">
        <v>101</v>
      </c>
      <c r="E11">
        <f>INDEX(Val_Min_CO2[],MATCH(Estoque[[#This Row],[Variaveis Decisão Estoque-Perido]],Val_Min_CO2[Variável],0),2)</f>
        <v>495749.2</v>
      </c>
      <c r="F11">
        <f>INDEX(Val_min_Custo[],MATCH(Estoque[[#This Row],[Variaveis Decisão Estoque-Perido]],Val_min_Custo[Variável],0),2)</f>
        <v>0</v>
      </c>
      <c r="G11">
        <f>INDEX(ITERAC3[],MATCH(Estoque[[#This Row],[Variaveis Decisão Estoque-Perido]],ITERAC3[Variável],0),2)</f>
        <v>35269.199999999997</v>
      </c>
      <c r="H11">
        <f>INDEX(ITERAC6[],MATCH(Estoque[[#This Row],[Variaveis Decisão Estoque-Perido]],ITERAC6[Variável],0),2)</f>
        <v>35269.199999999997</v>
      </c>
      <c r="I11">
        <v>33.724732104686865</v>
      </c>
      <c r="J11" t="str">
        <f>INDEX(Produtor_Silo[],MATCH(Estoque[[#This Row],[Silo]],Produtor_Silo[destino],0),3)</f>
        <v>SORRISO-MT</v>
      </c>
    </row>
    <row r="12" spans="1:10" x14ac:dyDescent="0.25">
      <c r="A12" t="s">
        <v>627</v>
      </c>
      <c r="B12" t="s">
        <v>705</v>
      </c>
      <c r="C12">
        <v>1</v>
      </c>
      <c r="D12" t="s">
        <v>102</v>
      </c>
      <c r="E12">
        <f>INDEX(Val_Min_CO2[],MATCH(Estoque[[#This Row],[Variaveis Decisão Estoque-Perido]],Val_Min_CO2[Variável],0),2)</f>
        <v>0</v>
      </c>
      <c r="F12">
        <f>INDEX(Val_min_Custo[],MATCH(Estoque[[#This Row],[Variaveis Decisão Estoque-Perido]],Val_min_Custo[Variável],0),2)</f>
        <v>35269.199999999997</v>
      </c>
      <c r="G12">
        <f>INDEX(ITERAC3[],MATCH(Estoque[[#This Row],[Variaveis Decisão Estoque-Perido]],ITERAC3[Variável],0),2)</f>
        <v>0</v>
      </c>
      <c r="H12">
        <f>INDEX(ITERAC6[],MATCH(Estoque[[#This Row],[Variaveis Decisão Estoque-Perido]],ITERAC6[Variável],0),2)</f>
        <v>0</v>
      </c>
      <c r="I12">
        <v>30.556263128258706</v>
      </c>
      <c r="J12" t="str">
        <f>INDEX(Produtor_Silo[],MATCH(Estoque[[#This Row],[Silo]],Produtor_Silo[destino],0),3)</f>
        <v>SORRISO-MT</v>
      </c>
    </row>
    <row r="13" spans="1:10" x14ac:dyDescent="0.25">
      <c r="A13" t="s">
        <v>628</v>
      </c>
      <c r="B13" t="s">
        <v>705</v>
      </c>
      <c r="C13">
        <v>1</v>
      </c>
      <c r="D13" t="s">
        <v>103</v>
      </c>
      <c r="E13">
        <f>INDEX(Val_Min_CO2[],MATCH(Estoque[[#This Row],[Variaveis Decisão Estoque-Perido]],Val_Min_CO2[Variável],0),2)</f>
        <v>0</v>
      </c>
      <c r="F13">
        <f>INDEX(Val_min_Custo[],MATCH(Estoque[[#This Row],[Variaveis Decisão Estoque-Perido]],Val_min_Custo[Variável],0),2)</f>
        <v>0</v>
      </c>
      <c r="G13">
        <f>INDEX(ITERAC3[],MATCH(Estoque[[#This Row],[Variaveis Decisão Estoque-Perido]],ITERAC3[Variável],0),2)</f>
        <v>0</v>
      </c>
      <c r="H13">
        <f>INDEX(ITERAC6[],MATCH(Estoque[[#This Row],[Variaveis Decisão Estoque-Perido]],ITERAC6[Variável],0),2)</f>
        <v>0</v>
      </c>
      <c r="I13">
        <v>32.493704463320817</v>
      </c>
      <c r="J13" t="str">
        <f>INDEX(Produtor_Silo[],MATCH(Estoque[[#This Row],[Silo]],Produtor_Silo[destino],0),3)</f>
        <v>SORRISO-MT</v>
      </c>
    </row>
    <row r="14" spans="1:10" x14ac:dyDescent="0.25">
      <c r="A14" t="s">
        <v>629</v>
      </c>
      <c r="B14" t="s">
        <v>718</v>
      </c>
      <c r="C14">
        <v>1</v>
      </c>
      <c r="D14" t="s">
        <v>83</v>
      </c>
      <c r="E14">
        <f>INDEX(Val_Min_CO2[],MATCH(Estoque[[#This Row],[Variaveis Decisão Estoque-Perido]],Val_Min_CO2[Variável],0),2)</f>
        <v>0</v>
      </c>
      <c r="F14">
        <f>INDEX(Val_min_Custo[],MATCH(Estoque[[#This Row],[Variaveis Decisão Estoque-Perido]],Val_min_Custo[Variável],0),2)</f>
        <v>0</v>
      </c>
      <c r="G14">
        <f>INDEX(ITERAC3[],MATCH(Estoque[[#This Row],[Variaveis Decisão Estoque-Perido]],ITERAC3[Variável],0),2)</f>
        <v>0</v>
      </c>
      <c r="H14">
        <f>INDEX(ITERAC6[],MATCH(Estoque[[#This Row],[Variaveis Decisão Estoque-Perido]],ITERAC6[Variável],0),2)</f>
        <v>0</v>
      </c>
      <c r="I14">
        <v>33.529146230404884</v>
      </c>
      <c r="J14" t="str">
        <f>INDEX(Produtor_Silo[],MATCH(Estoque[[#This Row],[Silo]],Produtor_Silo[destino],0),3)</f>
        <v>JATAÍ-GO</v>
      </c>
    </row>
    <row r="15" spans="1:10" x14ac:dyDescent="0.25">
      <c r="A15" t="s">
        <v>630</v>
      </c>
      <c r="B15" t="s">
        <v>718</v>
      </c>
      <c r="C15">
        <v>1</v>
      </c>
      <c r="D15" t="s">
        <v>84</v>
      </c>
      <c r="E15">
        <f>INDEX(Val_Min_CO2[],MATCH(Estoque[[#This Row],[Variaveis Decisão Estoque-Perido]],Val_Min_CO2[Variável],0),2)</f>
        <v>0</v>
      </c>
      <c r="F15">
        <f>INDEX(Val_min_Custo[],MATCH(Estoque[[#This Row],[Variaveis Decisão Estoque-Perido]],Val_min_Custo[Variável],0),2)</f>
        <v>546448</v>
      </c>
      <c r="G15">
        <f>INDEX(ITERAC3[],MATCH(Estoque[[#This Row],[Variaveis Decisão Estoque-Perido]],ITERAC3[Variável],0),2)</f>
        <v>0</v>
      </c>
      <c r="H15">
        <f>INDEX(ITERAC6[],MATCH(Estoque[[#This Row],[Variaveis Decisão Estoque-Perido]],ITERAC6[Variável],0),2)</f>
        <v>546448</v>
      </c>
      <c r="I15">
        <v>30.083710869456745</v>
      </c>
      <c r="J15" t="str">
        <f>INDEX(Produtor_Silo[],MATCH(Estoque[[#This Row],[Silo]],Produtor_Silo[destino],0),3)</f>
        <v>JATAÍ-GO</v>
      </c>
    </row>
    <row r="16" spans="1:10" x14ac:dyDescent="0.25">
      <c r="A16" t="s">
        <v>631</v>
      </c>
      <c r="B16" t="s">
        <v>718</v>
      </c>
      <c r="C16">
        <v>1</v>
      </c>
      <c r="D16" t="s">
        <v>85</v>
      </c>
      <c r="E16">
        <f>INDEX(Val_Min_CO2[],MATCH(Estoque[[#This Row],[Variaveis Decisão Estoque-Perido]],Val_Min_CO2[Variável],0),2)</f>
        <v>0</v>
      </c>
      <c r="F16">
        <f>INDEX(Val_min_Custo[],MATCH(Estoque[[#This Row],[Variaveis Decisão Estoque-Perido]],Val_min_Custo[Variável],0),2)</f>
        <v>0</v>
      </c>
      <c r="G16">
        <f>INDEX(ITERAC3[],MATCH(Estoque[[#This Row],[Variaveis Decisão Estoque-Perido]],ITERAC3[Variável],0),2)</f>
        <v>0</v>
      </c>
      <c r="H16">
        <f>INDEX(ITERAC6[],MATCH(Estoque[[#This Row],[Variaveis Decisão Estoque-Perido]],ITERAC6[Variável],0),2)</f>
        <v>0</v>
      </c>
      <c r="I16">
        <v>33.322840901926881</v>
      </c>
      <c r="J16" t="str">
        <f>INDEX(Produtor_Silo[],MATCH(Estoque[[#This Row],[Silo]],Produtor_Silo[destino],0),3)</f>
        <v>JATAÍ-GO</v>
      </c>
    </row>
    <row r="17" spans="1:10" x14ac:dyDescent="0.25">
      <c r="A17" t="s">
        <v>632</v>
      </c>
      <c r="B17" t="s">
        <v>718</v>
      </c>
      <c r="C17">
        <v>1</v>
      </c>
      <c r="D17" t="s">
        <v>98</v>
      </c>
      <c r="E17">
        <f>INDEX(Val_Min_CO2[],MATCH(Estoque[[#This Row],[Variaveis Decisão Estoque-Perido]],Val_Min_CO2[Variável],0),2)</f>
        <v>128114.5</v>
      </c>
      <c r="F17">
        <f>INDEX(Val_min_Custo[],MATCH(Estoque[[#This Row],[Variaveis Decisão Estoque-Perido]],Val_min_Custo[Variável],0),2)</f>
        <v>554611</v>
      </c>
      <c r="G17">
        <f>INDEX(ITERAC3[],MATCH(Estoque[[#This Row],[Variaveis Decisão Estoque-Perido]],ITERAC3[Variável],0),2)</f>
        <v>622167.5</v>
      </c>
      <c r="H17">
        <f>INDEX(ITERAC6[],MATCH(Estoque[[#This Row],[Variaveis Decisão Estoque-Perido]],ITERAC6[Variável],0),2)</f>
        <v>0</v>
      </c>
      <c r="I17">
        <v>31.998611097967469</v>
      </c>
      <c r="J17" t="str">
        <f>INDEX(Produtor_Silo[],MATCH(Estoque[[#This Row],[Silo]],Produtor_Silo[destino],0),3)</f>
        <v>RIO VERDE-GO</v>
      </c>
    </row>
    <row r="18" spans="1:10" x14ac:dyDescent="0.25">
      <c r="A18" t="s">
        <v>633</v>
      </c>
      <c r="B18" t="s">
        <v>718</v>
      </c>
      <c r="C18">
        <v>1</v>
      </c>
      <c r="D18" t="s">
        <v>99</v>
      </c>
      <c r="E18">
        <f>INDEX(Val_Min_CO2[],MATCH(Estoque[[#This Row],[Variaveis Decisão Estoque-Perido]],Val_Min_CO2[Variável],0),2)</f>
        <v>0</v>
      </c>
      <c r="F18">
        <f>INDEX(Val_min_Custo[],MATCH(Estoque[[#This Row],[Variaveis Decisão Estoque-Perido]],Val_min_Custo[Variável],0),2)</f>
        <v>0</v>
      </c>
      <c r="G18">
        <f>INDEX(ITERAC3[],MATCH(Estoque[[#This Row],[Variaveis Decisão Estoque-Perido]],ITERAC3[Variável],0),2)</f>
        <v>0</v>
      </c>
      <c r="H18">
        <f>INDEX(ITERAC6[],MATCH(Estoque[[#This Row],[Variaveis Decisão Estoque-Perido]],ITERAC6[Variável],0),2)</f>
        <v>0</v>
      </c>
      <c r="I18">
        <v>32.295364229781825</v>
      </c>
      <c r="J18" t="str">
        <f>INDEX(Produtor_Silo[],MATCH(Estoque[[#This Row],[Silo]],Produtor_Silo[destino],0),3)</f>
        <v>RIO VERDE-GO</v>
      </c>
    </row>
    <row r="19" spans="1:10" x14ac:dyDescent="0.25">
      <c r="A19" t="s">
        <v>634</v>
      </c>
      <c r="B19" t="s">
        <v>718</v>
      </c>
      <c r="C19">
        <v>1</v>
      </c>
      <c r="D19" t="s">
        <v>100</v>
      </c>
      <c r="E19">
        <f>INDEX(Val_Min_CO2[],MATCH(Estoque[[#This Row],[Variaveis Decisão Estoque-Perido]],Val_Min_CO2[Variável],0),2)</f>
        <v>0</v>
      </c>
      <c r="F19">
        <f>INDEX(Val_min_Custo[],MATCH(Estoque[[#This Row],[Variaveis Decisão Estoque-Perido]],Val_min_Custo[Variável],0),2)</f>
        <v>0</v>
      </c>
      <c r="G19">
        <f>INDEX(ITERAC3[],MATCH(Estoque[[#This Row],[Variaveis Decisão Estoque-Perido]],ITERAC3[Variável],0),2)</f>
        <v>0</v>
      </c>
      <c r="H19">
        <f>INDEX(ITERAC6[],MATCH(Estoque[[#This Row],[Variaveis Decisão Estoque-Perido]],ITERAC6[Variável],0),2)</f>
        <v>0</v>
      </c>
      <c r="I19">
        <v>31.690347775434141</v>
      </c>
      <c r="J19" t="str">
        <f>INDEX(Produtor_Silo[],MATCH(Estoque[[#This Row],[Silo]],Produtor_Silo[destino],0),3)</f>
        <v>RIO VERDE-GO</v>
      </c>
    </row>
    <row r="20" spans="1:10" x14ac:dyDescent="0.25">
      <c r="A20" t="s">
        <v>635</v>
      </c>
      <c r="B20" t="s">
        <v>715</v>
      </c>
      <c r="C20">
        <v>1</v>
      </c>
      <c r="D20" t="s">
        <v>80</v>
      </c>
      <c r="E20">
        <f>INDEX(Val_Min_CO2[],MATCH(Estoque[[#This Row],[Variaveis Decisão Estoque-Perido]],Val_Min_CO2[Variável],0),2)</f>
        <v>0</v>
      </c>
      <c r="F20">
        <f>INDEX(Val_min_Custo[],MATCH(Estoque[[#This Row],[Variaveis Decisão Estoque-Perido]],Val_min_Custo[Variável],0),2)</f>
        <v>0</v>
      </c>
      <c r="G20">
        <f>INDEX(ITERAC3[],MATCH(Estoque[[#This Row],[Variaveis Decisão Estoque-Perido]],ITERAC3[Variável],0),2)</f>
        <v>0</v>
      </c>
      <c r="H20">
        <f>INDEX(ITERAC6[],MATCH(Estoque[[#This Row],[Variaveis Decisão Estoque-Perido]],ITERAC6[Variável],0),2)</f>
        <v>0</v>
      </c>
      <c r="I20">
        <v>35.837975285822544</v>
      </c>
      <c r="J20" t="str">
        <f>INDEX(Produtor_Silo[],MATCH(Estoque[[#This Row],[Silo]],Produtor_Silo[destino],0),3)</f>
        <v>DOURADOS-MS</v>
      </c>
    </row>
    <row r="21" spans="1:10" x14ac:dyDescent="0.25">
      <c r="A21" t="s">
        <v>636</v>
      </c>
      <c r="B21" t="s">
        <v>715</v>
      </c>
      <c r="C21">
        <v>1</v>
      </c>
      <c r="D21" t="s">
        <v>81</v>
      </c>
      <c r="E21">
        <f>INDEX(Val_Min_CO2[],MATCH(Estoque[[#This Row],[Variaveis Decisão Estoque-Perido]],Val_Min_CO2[Variável],0),2)</f>
        <v>0</v>
      </c>
      <c r="F21">
        <f>INDEX(Val_min_Custo[],MATCH(Estoque[[#This Row],[Variaveis Decisão Estoque-Perido]],Val_min_Custo[Variável],0),2)</f>
        <v>0</v>
      </c>
      <c r="G21">
        <f>INDEX(ITERAC3[],MATCH(Estoque[[#This Row],[Variaveis Decisão Estoque-Perido]],ITERAC3[Variável],0),2)</f>
        <v>0</v>
      </c>
      <c r="H21">
        <f>INDEX(ITERAC6[],MATCH(Estoque[[#This Row],[Variaveis Decisão Estoque-Perido]],ITERAC6[Variável],0),2)</f>
        <v>0</v>
      </c>
      <c r="I21">
        <v>34.904504472799822</v>
      </c>
      <c r="J21" t="str">
        <f>INDEX(Produtor_Silo[],MATCH(Estoque[[#This Row],[Silo]],Produtor_Silo[destino],0),3)</f>
        <v>DOURADOS-MS</v>
      </c>
    </row>
    <row r="22" spans="1:10" x14ac:dyDescent="0.25">
      <c r="A22" t="s">
        <v>637</v>
      </c>
      <c r="B22" t="s">
        <v>715</v>
      </c>
      <c r="C22">
        <v>1</v>
      </c>
      <c r="D22" t="s">
        <v>82</v>
      </c>
      <c r="E22">
        <f>INDEX(Val_Min_CO2[],MATCH(Estoque[[#This Row],[Variaveis Decisão Estoque-Perido]],Val_Min_CO2[Variável],0),2)</f>
        <v>0</v>
      </c>
      <c r="F22">
        <f>INDEX(Val_min_Custo[],MATCH(Estoque[[#This Row],[Variaveis Decisão Estoque-Perido]],Val_min_Custo[Variável],0),2)</f>
        <v>0</v>
      </c>
      <c r="G22">
        <f>INDEX(ITERAC3[],MATCH(Estoque[[#This Row],[Variaveis Decisão Estoque-Perido]],ITERAC3[Variável],0),2)</f>
        <v>0</v>
      </c>
      <c r="H22">
        <f>INDEX(ITERAC6[],MATCH(Estoque[[#This Row],[Variaveis Decisão Estoque-Perido]],ITERAC6[Variável],0),2)</f>
        <v>0</v>
      </c>
      <c r="I22">
        <v>33.919006785966417</v>
      </c>
      <c r="J22" t="str">
        <f>INDEX(Produtor_Silo[],MATCH(Estoque[[#This Row],[Silo]],Produtor_Silo[destino],0),3)</f>
        <v>DOURADOS-MS</v>
      </c>
    </row>
    <row r="23" spans="1:10" x14ac:dyDescent="0.25">
      <c r="A23" t="s">
        <v>638</v>
      </c>
      <c r="B23" t="s">
        <v>715</v>
      </c>
      <c r="C23">
        <v>1</v>
      </c>
      <c r="D23" t="s">
        <v>86</v>
      </c>
      <c r="E23">
        <f>INDEX(Val_Min_CO2[],MATCH(Estoque[[#This Row],[Variaveis Decisão Estoque-Perido]],Val_Min_CO2[Variável],0),2)</f>
        <v>0</v>
      </c>
      <c r="F23">
        <f>INDEX(Val_min_Custo[],MATCH(Estoque[[#This Row],[Variaveis Decisão Estoque-Perido]],Val_min_Custo[Variável],0),2)</f>
        <v>546672</v>
      </c>
      <c r="G23">
        <f>INDEX(ITERAC3[],MATCH(Estoque[[#This Row],[Variaveis Decisão Estoque-Perido]],ITERAC3[Variável],0),2)</f>
        <v>601748</v>
      </c>
      <c r="H23">
        <f>INDEX(ITERAC6[],MATCH(Estoque[[#This Row],[Variaveis Decisão Estoque-Perido]],ITERAC6[Variável],0),2)</f>
        <v>546672</v>
      </c>
      <c r="I23">
        <v>30.122039277095546</v>
      </c>
      <c r="J23" t="str">
        <f>INDEX(Produtor_Silo[],MATCH(Estoque[[#This Row],[Silo]],Produtor_Silo[destino],0),3)</f>
        <v>MARACAJU-MS</v>
      </c>
    </row>
    <row r="24" spans="1:10" x14ac:dyDescent="0.25">
      <c r="A24" t="s">
        <v>639</v>
      </c>
      <c r="B24" t="s">
        <v>715</v>
      </c>
      <c r="C24">
        <v>1</v>
      </c>
      <c r="D24" t="s">
        <v>87</v>
      </c>
      <c r="E24">
        <f>INDEX(Val_Min_CO2[],MATCH(Estoque[[#This Row],[Variaveis Decisão Estoque-Perido]],Val_Min_CO2[Variável],0),2)</f>
        <v>224440.5</v>
      </c>
      <c r="F24">
        <f>INDEX(Val_min_Custo[],MATCH(Estoque[[#This Row],[Variaveis Decisão Estoque-Perido]],Val_min_Custo[Variável],0),2)</f>
        <v>0</v>
      </c>
      <c r="G24">
        <f>INDEX(ITERAC3[],MATCH(Estoque[[#This Row],[Variaveis Decisão Estoque-Perido]],ITERAC3[Variável],0),2)</f>
        <v>0</v>
      </c>
      <c r="H24">
        <f>INDEX(ITERAC6[],MATCH(Estoque[[#This Row],[Variaveis Decisão Estoque-Perido]],ITERAC6[Variável],0),2)</f>
        <v>0</v>
      </c>
      <c r="I24">
        <v>35.976333152277157</v>
      </c>
      <c r="J24" t="str">
        <f>INDEX(Produtor_Silo[],MATCH(Estoque[[#This Row],[Silo]],Produtor_Silo[destino],0),3)</f>
        <v>MARACAJU-MS</v>
      </c>
    </row>
    <row r="25" spans="1:10" x14ac:dyDescent="0.25">
      <c r="A25" t="s">
        <v>640</v>
      </c>
      <c r="B25" t="s">
        <v>715</v>
      </c>
      <c r="C25">
        <v>1</v>
      </c>
      <c r="D25" t="s">
        <v>88</v>
      </c>
      <c r="E25">
        <f>INDEX(Val_Min_CO2[],MATCH(Estoque[[#This Row],[Variaveis Decisão Estoque-Perido]],Val_Min_CO2[Variável],0),2)</f>
        <v>0</v>
      </c>
      <c r="F25">
        <f>INDEX(Val_min_Custo[],MATCH(Estoque[[#This Row],[Variaveis Decisão Estoque-Perido]],Val_min_Custo[Variável],0),2)</f>
        <v>0</v>
      </c>
      <c r="G25">
        <f>INDEX(ITERAC3[],MATCH(Estoque[[#This Row],[Variaveis Decisão Estoque-Perido]],ITERAC3[Variável],0),2)</f>
        <v>0</v>
      </c>
      <c r="H25">
        <f>INDEX(ITERAC6[],MATCH(Estoque[[#This Row],[Variaveis Decisão Estoque-Perido]],ITERAC6[Variável],0),2)</f>
        <v>0</v>
      </c>
      <c r="I25">
        <v>30.407565560422352</v>
      </c>
      <c r="J25" t="str">
        <f>INDEX(Produtor_Silo[],MATCH(Estoque[[#This Row],[Silo]],Produtor_Silo[destino],0),3)</f>
        <v>MARACAJU-MS</v>
      </c>
    </row>
    <row r="26" spans="1:10" x14ac:dyDescent="0.25">
      <c r="A26" t="s">
        <v>641</v>
      </c>
      <c r="B26" t="s">
        <v>720</v>
      </c>
      <c r="C26">
        <v>1</v>
      </c>
      <c r="D26" t="s">
        <v>95</v>
      </c>
      <c r="E26">
        <f>INDEX(Val_Min_CO2[],MATCH(Estoque[[#This Row],[Variaveis Decisão Estoque-Perido]],Val_Min_CO2[Variável],0),2)</f>
        <v>506632</v>
      </c>
      <c r="F26">
        <f>INDEX(Val_min_Custo[],MATCH(Estoque[[#This Row],[Variaveis Decisão Estoque-Perido]],Val_min_Custo[Variável],0),2)</f>
        <v>0</v>
      </c>
      <c r="G26">
        <f>INDEX(ITERAC3[],MATCH(Estoque[[#This Row],[Variaveis Decisão Estoque-Perido]],ITERAC3[Variável],0),2)</f>
        <v>506632</v>
      </c>
      <c r="H26">
        <f>INDEX(ITERAC6[],MATCH(Estoque[[#This Row],[Variaveis Decisão Estoque-Perido]],ITERAC6[Variável],0),2)</f>
        <v>506632</v>
      </c>
      <c r="I26">
        <v>30.717098837600503</v>
      </c>
      <c r="J26" t="str">
        <f>INDEX(Produtor_Silo[],MATCH(Estoque[[#This Row],[Silo]],Produtor_Silo[destino],0),3)</f>
        <v>PATOS DE MINAS-MG</v>
      </c>
    </row>
    <row r="27" spans="1:10" x14ac:dyDescent="0.25">
      <c r="A27" t="s">
        <v>642</v>
      </c>
      <c r="B27" t="s">
        <v>720</v>
      </c>
      <c r="C27">
        <v>1</v>
      </c>
      <c r="D27" t="s">
        <v>96</v>
      </c>
      <c r="E27">
        <f>INDEX(Val_Min_CO2[],MATCH(Estoque[[#This Row],[Variaveis Decisão Estoque-Perido]],Val_Min_CO2[Variável],0),2)</f>
        <v>465248</v>
      </c>
      <c r="F27">
        <f>INDEX(Val_min_Custo[],MATCH(Estoque[[#This Row],[Variaveis Decisão Estoque-Perido]],Val_min_Custo[Variável],0),2)</f>
        <v>0</v>
      </c>
      <c r="G27">
        <f>INDEX(ITERAC3[],MATCH(Estoque[[#This Row],[Variaveis Decisão Estoque-Perido]],ITERAC3[Variável],0),2)</f>
        <v>0</v>
      </c>
      <c r="H27">
        <f>INDEX(ITERAC6[],MATCH(Estoque[[#This Row],[Variaveis Decisão Estoque-Perido]],ITERAC6[Variável],0),2)</f>
        <v>0</v>
      </c>
      <c r="I27">
        <v>32.575768575798897</v>
      </c>
      <c r="J27" t="str">
        <f>INDEX(Produtor_Silo[],MATCH(Estoque[[#This Row],[Silo]],Produtor_Silo[destino],0),3)</f>
        <v>PATOS DE MINAS-MG</v>
      </c>
    </row>
    <row r="28" spans="1:10" x14ac:dyDescent="0.25">
      <c r="A28" t="s">
        <v>643</v>
      </c>
      <c r="B28" t="s">
        <v>720</v>
      </c>
      <c r="C28">
        <v>1</v>
      </c>
      <c r="D28" t="s">
        <v>97</v>
      </c>
      <c r="E28">
        <f>INDEX(Val_Min_CO2[],MATCH(Estoque[[#This Row],[Variaveis Decisão Estoque-Perido]],Val_Min_CO2[Variável],0),2)</f>
        <v>0</v>
      </c>
      <c r="F28">
        <f>INDEX(Val_min_Custo[],MATCH(Estoque[[#This Row],[Variaveis Decisão Estoque-Perido]],Val_min_Custo[Variável],0),2)</f>
        <v>0</v>
      </c>
      <c r="G28">
        <f>INDEX(ITERAC3[],MATCH(Estoque[[#This Row],[Variaveis Decisão Estoque-Perido]],ITERAC3[Variável],0),2)</f>
        <v>0</v>
      </c>
      <c r="H28">
        <f>INDEX(ITERAC6[],MATCH(Estoque[[#This Row],[Variaveis Decisão Estoque-Perido]],ITERAC6[Variável],0),2)</f>
        <v>0</v>
      </c>
      <c r="I28">
        <v>35.610172815509316</v>
      </c>
      <c r="J28" t="str">
        <f>INDEX(Produtor_Silo[],MATCH(Estoque[[#This Row],[Silo]],Produtor_Silo[destino],0),3)</f>
        <v>PATOS DE MINAS-MG</v>
      </c>
    </row>
    <row r="29" spans="1:10" x14ac:dyDescent="0.25">
      <c r="A29" t="s">
        <v>644</v>
      </c>
      <c r="B29" t="s">
        <v>720</v>
      </c>
      <c r="C29">
        <v>1</v>
      </c>
      <c r="D29" t="s">
        <v>107</v>
      </c>
      <c r="E29">
        <f>INDEX(Val_Min_CO2[],MATCH(Estoque[[#This Row],[Variaveis Decisão Estoque-Perido]],Val_Min_CO2[Variável],0),2)</f>
        <v>1295616</v>
      </c>
      <c r="F29">
        <f>INDEX(Val_min_Custo[],MATCH(Estoque[[#This Row],[Variaveis Decisão Estoque-Perido]],Val_min_Custo[Variável],0),2)</f>
        <v>1163107.5</v>
      </c>
      <c r="G29">
        <f>INDEX(ITERAC3[],MATCH(Estoque[[#This Row],[Variaveis Decisão Estoque-Perido]],ITERAC3[Variável],0),2)</f>
        <v>1295616</v>
      </c>
      <c r="H29">
        <f>INDEX(ITERAC6[],MATCH(Estoque[[#This Row],[Variaveis Decisão Estoque-Perido]],ITERAC6[Variável],0),2)</f>
        <v>1295616</v>
      </c>
      <c r="I29">
        <v>30.419588868369232</v>
      </c>
      <c r="J29" t="str">
        <f>INDEX(Produtor_Silo[],MATCH(Estoque[[#This Row],[Silo]],Produtor_Silo[destino],0),3)</f>
        <v>UBERLÂNDIA-MG</v>
      </c>
    </row>
    <row r="30" spans="1:10" x14ac:dyDescent="0.25">
      <c r="A30" t="s">
        <v>645</v>
      </c>
      <c r="B30" t="s">
        <v>720</v>
      </c>
      <c r="C30">
        <v>1</v>
      </c>
      <c r="D30" t="s">
        <v>108</v>
      </c>
      <c r="E30">
        <f>INDEX(Val_Min_CO2[],MATCH(Estoque[[#This Row],[Variaveis Decisão Estoque-Perido]],Val_Min_CO2[Variável],0),2)</f>
        <v>701568</v>
      </c>
      <c r="F30">
        <f>INDEX(Val_min_Custo[],MATCH(Estoque[[#This Row],[Variaveis Decisão Estoque-Perido]],Val_min_Custo[Variável],0),2)</f>
        <v>0</v>
      </c>
      <c r="G30">
        <f>INDEX(ITERAC3[],MATCH(Estoque[[#This Row],[Variaveis Decisão Estoque-Perido]],ITERAC3[Variável],0),2)</f>
        <v>0</v>
      </c>
      <c r="H30">
        <f>INDEX(ITERAC6[],MATCH(Estoque[[#This Row],[Variaveis Decisão Estoque-Perido]],ITERAC6[Variável],0),2)</f>
        <v>0</v>
      </c>
      <c r="I30">
        <v>33.238494382241512</v>
      </c>
      <c r="J30" t="str">
        <f>INDEX(Produtor_Silo[],MATCH(Estoque[[#This Row],[Silo]],Produtor_Silo[destino],0),3)</f>
        <v>UBERLÂNDIA-MG</v>
      </c>
    </row>
    <row r="31" spans="1:10" x14ac:dyDescent="0.25">
      <c r="A31" t="s">
        <v>646</v>
      </c>
      <c r="B31" t="s">
        <v>720</v>
      </c>
      <c r="C31">
        <v>1</v>
      </c>
      <c r="D31" t="s">
        <v>109</v>
      </c>
      <c r="E31">
        <f>INDEX(Val_Min_CO2[],MATCH(Estoque[[#This Row],[Variaveis Decisão Estoque-Perido]],Val_Min_CO2[Variável],0),2)</f>
        <v>0</v>
      </c>
      <c r="F31">
        <f>INDEX(Val_min_Custo[],MATCH(Estoque[[#This Row],[Variaveis Decisão Estoque-Perido]],Val_min_Custo[Variável],0),2)</f>
        <v>0</v>
      </c>
      <c r="G31">
        <f>INDEX(ITERAC3[],MATCH(Estoque[[#This Row],[Variaveis Decisão Estoque-Perido]],ITERAC3[Variável],0),2)</f>
        <v>0</v>
      </c>
      <c r="H31">
        <f>INDEX(ITERAC6[],MATCH(Estoque[[#This Row],[Variaveis Decisão Estoque-Perido]],ITERAC6[Variável],0),2)</f>
        <v>0</v>
      </c>
      <c r="I31">
        <v>33.721493545655179</v>
      </c>
      <c r="J31" t="str">
        <f>INDEX(Produtor_Silo[],MATCH(Estoque[[#This Row],[Silo]],Produtor_Silo[destino],0),3)</f>
        <v>UBERLÂNDIA-MG</v>
      </c>
    </row>
    <row r="32" spans="1:10" x14ac:dyDescent="0.25">
      <c r="A32" t="s">
        <v>647</v>
      </c>
      <c r="B32" t="s">
        <v>712</v>
      </c>
      <c r="C32">
        <v>1</v>
      </c>
      <c r="D32" t="s">
        <v>77</v>
      </c>
      <c r="E32">
        <f>INDEX(Val_Min_CO2[],MATCH(Estoque[[#This Row],[Variaveis Decisão Estoque-Perido]],Val_Min_CO2[Variável],0),2)</f>
        <v>0</v>
      </c>
      <c r="F32">
        <f>INDEX(Val_min_Custo[],MATCH(Estoque[[#This Row],[Variaveis Decisão Estoque-Perido]],Val_min_Custo[Variável],0),2)</f>
        <v>30427.599999999999</v>
      </c>
      <c r="G32">
        <f>INDEX(ITERAC3[],MATCH(Estoque[[#This Row],[Variaveis Decisão Estoque-Perido]],ITERAC3[Variável],0),2)</f>
        <v>0</v>
      </c>
      <c r="H32">
        <f>INDEX(ITERAC6[],MATCH(Estoque[[#This Row],[Variaveis Decisão Estoque-Perido]],ITERAC6[Variável],0),2)</f>
        <v>0</v>
      </c>
      <c r="I32">
        <v>33.454966105298453</v>
      </c>
      <c r="J32" t="str">
        <f>INDEX(Produtor_Silo[],MATCH(Estoque[[#This Row],[Silo]],Produtor_Silo[destino],0),3)</f>
        <v>CASCAVEL-PR</v>
      </c>
    </row>
    <row r="33" spans="1:10" x14ac:dyDescent="0.25">
      <c r="A33" t="s">
        <v>648</v>
      </c>
      <c r="B33" t="s">
        <v>712</v>
      </c>
      <c r="C33">
        <v>1</v>
      </c>
      <c r="D33" t="s">
        <v>78</v>
      </c>
      <c r="E33">
        <f>INDEX(Val_Min_CO2[],MATCH(Estoque[[#This Row],[Variaveis Decisão Estoque-Perido]],Val_Min_CO2[Variável],0),2)</f>
        <v>0</v>
      </c>
      <c r="F33">
        <f>INDEX(Val_min_Custo[],MATCH(Estoque[[#This Row],[Variaveis Decisão Estoque-Perido]],Val_min_Custo[Variável],0),2)</f>
        <v>0</v>
      </c>
      <c r="G33">
        <f>INDEX(ITERAC3[],MATCH(Estoque[[#This Row],[Variaveis Decisão Estoque-Perido]],ITERAC3[Variável],0),2)</f>
        <v>0</v>
      </c>
      <c r="H33">
        <f>INDEX(ITERAC6[],MATCH(Estoque[[#This Row],[Variaveis Decisão Estoque-Perido]],ITERAC6[Variável],0),2)</f>
        <v>0</v>
      </c>
      <c r="I33">
        <v>32.552670025262103</v>
      </c>
      <c r="J33" t="str">
        <f>INDEX(Produtor_Silo[],MATCH(Estoque[[#This Row],[Silo]],Produtor_Silo[destino],0),3)</f>
        <v>CASCAVEL-PR</v>
      </c>
    </row>
    <row r="34" spans="1:10" x14ac:dyDescent="0.25">
      <c r="A34" t="s">
        <v>649</v>
      </c>
      <c r="B34" t="s">
        <v>712</v>
      </c>
      <c r="C34">
        <v>1</v>
      </c>
      <c r="D34" t="s">
        <v>79</v>
      </c>
      <c r="E34">
        <f>INDEX(Val_Min_CO2[],MATCH(Estoque[[#This Row],[Variaveis Decisão Estoque-Perido]],Val_Min_CO2[Variável],0),2)</f>
        <v>0</v>
      </c>
      <c r="F34">
        <f>INDEX(Val_min_Custo[],MATCH(Estoque[[#This Row],[Variaveis Decisão Estoque-Perido]],Val_min_Custo[Variável],0),2)</f>
        <v>79964.399999999994</v>
      </c>
      <c r="G34">
        <f>INDEX(ITERAC3[],MATCH(Estoque[[#This Row],[Variaveis Decisão Estoque-Perido]],ITERAC3[Variável],0),2)</f>
        <v>0</v>
      </c>
      <c r="H34">
        <f>INDEX(ITERAC6[],MATCH(Estoque[[#This Row],[Variaveis Decisão Estoque-Perido]],ITERAC6[Variável],0),2)</f>
        <v>0</v>
      </c>
      <c r="I34">
        <v>32.856880309550526</v>
      </c>
      <c r="J34" t="str">
        <f>INDEX(Produtor_Silo[],MATCH(Estoque[[#This Row],[Silo]],Produtor_Silo[destino],0),3)</f>
        <v>CASCAVEL-PR</v>
      </c>
    </row>
    <row r="35" spans="1:10" x14ac:dyDescent="0.25">
      <c r="A35" t="s">
        <v>650</v>
      </c>
      <c r="B35" t="s">
        <v>712</v>
      </c>
      <c r="C35">
        <v>1</v>
      </c>
      <c r="D35" t="s">
        <v>104</v>
      </c>
      <c r="E35">
        <f>INDEX(Val_Min_CO2[],MATCH(Estoque[[#This Row],[Variaveis Decisão Estoque-Perido]],Val_Min_CO2[Variável],0),2)</f>
        <v>313829.5</v>
      </c>
      <c r="F35">
        <f>INDEX(Val_min_Custo[],MATCH(Estoque[[#This Row],[Variaveis Decisão Estoque-Perido]],Val_min_Custo[Variável],0),2)</f>
        <v>0</v>
      </c>
      <c r="G35">
        <f>INDEX(ITERAC3[],MATCH(Estoque[[#This Row],[Variaveis Decisão Estoque-Perido]],ITERAC3[Variável],0),2)</f>
        <v>0</v>
      </c>
      <c r="H35">
        <f>INDEX(ITERAC6[],MATCH(Estoque[[#This Row],[Variaveis Decisão Estoque-Perido]],ITERAC6[Variável],0),2)</f>
        <v>0</v>
      </c>
      <c r="I35">
        <v>31.624452586019856</v>
      </c>
      <c r="J35" t="str">
        <f>INDEX(Produtor_Silo[],MATCH(Estoque[[#This Row],[Silo]],Produtor_Silo[destino],0),3)</f>
        <v>TOLEDO-PR</v>
      </c>
    </row>
    <row r="36" spans="1:10" x14ac:dyDescent="0.25">
      <c r="A36" t="s">
        <v>651</v>
      </c>
      <c r="B36" t="s">
        <v>712</v>
      </c>
      <c r="C36">
        <v>1</v>
      </c>
      <c r="D36" t="s">
        <v>105</v>
      </c>
      <c r="E36">
        <f>INDEX(Val_Min_CO2[],MATCH(Estoque[[#This Row],[Variaveis Decisão Estoque-Perido]],Val_Min_CO2[Variável],0),2)</f>
        <v>0</v>
      </c>
      <c r="F36">
        <f>INDEX(Val_min_Custo[],MATCH(Estoque[[#This Row],[Variaveis Decisão Estoque-Perido]],Val_min_Custo[Variável],0),2)</f>
        <v>339390</v>
      </c>
      <c r="G36">
        <f>INDEX(ITERAC3[],MATCH(Estoque[[#This Row],[Variaveis Decisão Estoque-Perido]],ITERAC3[Variável],0),2)</f>
        <v>339390</v>
      </c>
      <c r="H36">
        <f>INDEX(ITERAC6[],MATCH(Estoque[[#This Row],[Variaveis Decisão Estoque-Perido]],ITERAC6[Variável],0),2)</f>
        <v>365252.5</v>
      </c>
      <c r="I36">
        <v>31.447905241654958</v>
      </c>
      <c r="J36" t="str">
        <f>INDEX(Produtor_Silo[],MATCH(Estoque[[#This Row],[Silo]],Produtor_Silo[destino],0),3)</f>
        <v>TOLEDO-PR</v>
      </c>
    </row>
    <row r="37" spans="1:10" x14ac:dyDescent="0.25">
      <c r="A37" t="s">
        <v>652</v>
      </c>
      <c r="B37" t="s">
        <v>712</v>
      </c>
      <c r="C37">
        <v>1</v>
      </c>
      <c r="D37" t="s">
        <v>106</v>
      </c>
      <c r="E37">
        <f>INDEX(Val_Min_CO2[],MATCH(Estoque[[#This Row],[Variaveis Decisão Estoque-Perido]],Val_Min_CO2[Variável],0),2)</f>
        <v>0</v>
      </c>
      <c r="F37">
        <f>INDEX(Val_min_Custo[],MATCH(Estoque[[#This Row],[Variaveis Decisão Estoque-Perido]],Val_min_Custo[Variável],0),2)</f>
        <v>0</v>
      </c>
      <c r="G37">
        <f>INDEX(ITERAC3[],MATCH(Estoque[[#This Row],[Variaveis Decisão Estoque-Perido]],ITERAC3[Variável],0),2)</f>
        <v>0</v>
      </c>
      <c r="H37">
        <f>INDEX(ITERAC6[],MATCH(Estoque[[#This Row],[Variaveis Decisão Estoque-Perido]],ITERAC6[Variável],0),2)</f>
        <v>0</v>
      </c>
      <c r="I37">
        <v>32.63448848836952</v>
      </c>
      <c r="J37" t="str">
        <f>INDEX(Produtor_Silo[],MATCH(Estoque[[#This Row],[Silo]],Produtor_Silo[destino],0),3)</f>
        <v>TOLEDO-PR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1F71-FC75-4D38-91B3-35CBCCE72820}">
  <dimension ref="B1:AN74"/>
  <sheetViews>
    <sheetView workbookViewId="0"/>
  </sheetViews>
  <sheetFormatPr defaultRowHeight="15" x14ac:dyDescent="0.25"/>
  <cols>
    <col min="3" max="3" width="11.42578125" customWidth="1"/>
    <col min="4" max="4" width="9.7109375" customWidth="1"/>
    <col min="5" max="5" width="14.85546875" customWidth="1"/>
    <col min="6" max="6" width="18.7109375" bestFit="1" customWidth="1"/>
    <col min="7" max="7" width="15" customWidth="1"/>
    <col min="8" max="9" width="13.28515625" customWidth="1"/>
    <col min="10" max="10" width="19.28515625" customWidth="1"/>
    <col min="11" max="11" width="20.42578125" customWidth="1"/>
    <col min="12" max="12" width="31.42578125" customWidth="1"/>
    <col min="14" max="14" width="14.7109375" bestFit="1" customWidth="1"/>
    <col min="15" max="16" width="18.5703125" bestFit="1" customWidth="1"/>
    <col min="19" max="19" width="6.5703125" customWidth="1"/>
    <col min="20" max="20" width="12" bestFit="1" customWidth="1"/>
    <col min="21" max="21" width="10.28515625" bestFit="1" customWidth="1"/>
    <col min="22" max="22" width="15.7109375" bestFit="1" customWidth="1"/>
    <col min="23" max="23" width="20" bestFit="1" customWidth="1"/>
    <col min="24" max="24" width="29" bestFit="1" customWidth="1"/>
    <col min="25" max="25" width="32.28515625" bestFit="1" customWidth="1"/>
    <col min="26" max="26" width="11.7109375" bestFit="1" customWidth="1"/>
    <col min="27" max="27" width="11.42578125" bestFit="1" customWidth="1"/>
    <col min="30" max="30" width="18.140625" customWidth="1"/>
    <col min="31" max="31" width="11.5703125" customWidth="1"/>
    <col min="32" max="32" width="10.140625" customWidth="1"/>
    <col min="38" max="38" width="9.85546875" customWidth="1"/>
    <col min="39" max="39" width="19.5703125" customWidth="1"/>
    <col min="40" max="40" width="10.140625" customWidth="1"/>
  </cols>
  <sheetData>
    <row r="1" spans="2:40" x14ac:dyDescent="0.25">
      <c r="B1" s="13" t="s">
        <v>747</v>
      </c>
      <c r="C1" s="13"/>
      <c r="D1" s="13"/>
      <c r="E1" s="13"/>
      <c r="F1" s="13"/>
      <c r="G1" s="13"/>
      <c r="H1" s="13"/>
      <c r="I1" s="13"/>
      <c r="J1" s="13"/>
      <c r="K1" s="1"/>
      <c r="L1" s="1"/>
      <c r="S1" s="13" t="s">
        <v>753</v>
      </c>
      <c r="T1" s="13"/>
      <c r="U1" s="13"/>
      <c r="V1" s="13"/>
      <c r="W1" s="13"/>
      <c r="X1" s="13"/>
      <c r="Y1" s="13"/>
      <c r="Z1" s="13"/>
      <c r="AA1" s="13"/>
    </row>
    <row r="2" spans="2:40" x14ac:dyDescent="0.25">
      <c r="B2" t="s">
        <v>723</v>
      </c>
      <c r="C2" t="s">
        <v>748</v>
      </c>
      <c r="D2" t="s">
        <v>615</v>
      </c>
      <c r="E2" t="s">
        <v>744</v>
      </c>
      <c r="F2" t="s">
        <v>749</v>
      </c>
      <c r="G2" t="s">
        <v>761</v>
      </c>
      <c r="H2" t="s">
        <v>762</v>
      </c>
      <c r="I2" t="s">
        <v>1648</v>
      </c>
      <c r="J2" t="s">
        <v>766</v>
      </c>
      <c r="K2" t="s">
        <v>1650</v>
      </c>
      <c r="N2" t="s">
        <v>756</v>
      </c>
      <c r="O2" t="s">
        <v>757</v>
      </c>
      <c r="P2" t="s">
        <v>758</v>
      </c>
      <c r="S2" t="s">
        <v>723</v>
      </c>
      <c r="T2" t="s">
        <v>743</v>
      </c>
      <c r="U2" t="s">
        <v>615</v>
      </c>
      <c r="V2" t="s">
        <v>744</v>
      </c>
      <c r="W2" t="s">
        <v>749</v>
      </c>
      <c r="X2" t="s">
        <v>761</v>
      </c>
      <c r="Y2" t="s">
        <v>762</v>
      </c>
      <c r="Z2" t="s">
        <v>767</v>
      </c>
      <c r="AA2" t="s">
        <v>766</v>
      </c>
      <c r="AD2" t="s">
        <v>768</v>
      </c>
      <c r="AE2" t="s">
        <v>769</v>
      </c>
      <c r="AF2" t="s">
        <v>615</v>
      </c>
      <c r="AG2" t="s">
        <v>770</v>
      </c>
      <c r="AH2" t="s">
        <v>771</v>
      </c>
      <c r="AL2" t="s">
        <v>690</v>
      </c>
      <c r="AM2" t="s">
        <v>696</v>
      </c>
      <c r="AN2" t="s">
        <v>615</v>
      </c>
    </row>
    <row r="3" spans="2:40" x14ac:dyDescent="0.25">
      <c r="B3" t="s">
        <v>705</v>
      </c>
      <c r="C3" s="4">
        <f>SUMIFS(Produtor_Silo[Valor Variável Transporte min CO2],Produtor_Silo[Estado Origem],Tabela8[[#This Row],[Estado]],Produtor_Silo[Periodo],Tabela8[[#This Row],[Periodo]])</f>
        <v>1566575.2</v>
      </c>
      <c r="D3" s="4">
        <v>1</v>
      </c>
      <c r="E3" s="4">
        <f>SUMIFS(Ativacao_Silo[Ativação min CO2],Ativacao_Silo[Estado],Tabela8[[#This Row],[Estado]],Ativacao_Silo[Periodo],Tabela8[[#This Row],[Periodo]])</f>
        <v>2</v>
      </c>
      <c r="F3" s="4">
        <f>SUMIFS(Area_Utilizada[Área (min CO2)],Area_Utilizada[Estado],Tabela8[[#This Row],[Estado]],Area_Utilizada[Periodo Relativo],Tabela8[[#This Row],[Periodo]])</f>
        <v>219608.924</v>
      </c>
      <c r="G3" s="4">
        <f>SUMIFS(Produtor_Silo[distancia_km],Produtor_Silo[Estado Origem],Tabela8[[#This Row],[Estado]],Produtor_Silo[Periodo],Tabela8[[#This Row],[Periodo]],Produtor_Silo[Valor Variável Transporte min CO2],"&lt;&gt;0")</f>
        <v>58.653999999999996</v>
      </c>
      <c r="H3" s="4">
        <f>SUMIFS(Demanda_Interna[Distância Silo-Comprador (km)],Demanda_Interna[Estado Silo],Tabela8[[#This Row],[Estado]],Demanda_Interna[Periodo],Tabela8[[#This Row],[Periodo]],Demanda_Interna[Envio (ton.) (min CO2)],"&lt;&gt;0")</f>
        <v>5525.4590000000007</v>
      </c>
      <c r="I3" s="4">
        <f>SUMIFS(Estoque[variaveis min co2],Estoque[Estado],Tabela8[[#This Row],[Estado]],Estoque[Periodo],Tabela8[[#This Row],[Periodo]])</f>
        <v>790859.2</v>
      </c>
      <c r="J3" s="4">
        <f>SUMIFS(Demanda_Interna[Envio (ton.) (min CO2)],Demanda_Interna[Estado Silo],Tabela8[[#This Row],[Estado]],Demanda_Interna[Periodo],Tabela8[[#This Row],[Periodo]])</f>
        <v>775716</v>
      </c>
      <c r="K3" s="4">
        <f>SUMIFS(Silo_Porto[Silo-Porto min CO2],Silo_Porto[Estado Silo],Tabela8[[#This Row],[Estado]],Silo_Porto[Período],Tabela8[[#This Row],[Periodo]])</f>
        <v>0</v>
      </c>
      <c r="N3" t="s">
        <v>755</v>
      </c>
      <c r="O3" s="2">
        <v>813456792</v>
      </c>
      <c r="P3" s="3">
        <v>1771416</v>
      </c>
      <c r="S3" t="s">
        <v>705</v>
      </c>
      <c r="T3">
        <f>SUMIFS(Produtor_Silo[Valor Variável Transporte min Custo],Produtor_Silo[Estado Origem],Tabela9[[#This Row],[Estado]],Produtor_Silo[Periodo],Tabela9[[#This Row],[Periodo]])</f>
        <v>541090.19999999995</v>
      </c>
      <c r="U3">
        <v>1</v>
      </c>
      <c r="V3">
        <f>SUMIFS(Ativacao_Silo[Ativação min Custo],Ativacao_Silo[Estado],Tabela9[[#This Row],[Estado]],Ativacao_Silo[Periodo],Tabela9[[#This Row],[Periodo]])</f>
        <v>2</v>
      </c>
      <c r="W3">
        <f>SUMIFS(Area_Utilizada[Área (min Custo)],Area_Utilizada[Estado],Tabela9[[#This Row],[Estado]],Area_Utilizada[Periodo Relativo],Tabela9[[#This Row],[Periodo]])</f>
        <v>67348.391999999993</v>
      </c>
      <c r="X3" s="4">
        <f>SUMIFS(Produtor_Silo[distancia_km],Produtor_Silo[Estado Origem],Tabela9[[#This Row],[Estado]],Produtor_Silo[Periodo],Tabela9[[#This Row],[Periodo]],Produtor_Silo[Valor Variável Transporte min Custo],"&lt;&gt;0")</f>
        <v>115.77200000000001</v>
      </c>
      <c r="Y3" s="4">
        <f>SUMIFS(Demanda_Interna[Distância Silo-Comprador (km)],Demanda_Interna[Estado Silo],Tabela9[[#This Row],[Estado]],Demanda_Interna[Periodo],Tabela9[[#This Row],[Periodo]],Demanda_Interna[Envio (ton.) (min Custo)],"&lt;&gt;0")</f>
        <v>2976.2780000000002</v>
      </c>
      <c r="Z3" s="4">
        <f>SUMIFS(Estoque[variaveis min custo],Estoque[Estado],Tabela9[[#This Row],[Estado]],Estoque[Periodo],Tabela9[[#This Row],[Periodo]])</f>
        <v>35269.199999999997</v>
      </c>
      <c r="AA3">
        <f>SUMIFS(Demanda_Interna[Envio (ton.) (min Custo)],Demanda_Interna[Estado Silo],Tabela9[[#This Row],[Estado]],Demanda_Interna[Periodo],Tabela9[[#This Row],[Periodo]])</f>
        <v>505821</v>
      </c>
      <c r="AD3">
        <f>SUMIF(Tabela13[Periodo],Tabela12[[#This Row],[Periodo]],Tabela13[Capacidade Silo (t)])</f>
        <v>3796108</v>
      </c>
      <c r="AE3" t="e">
        <f>SUMIF([1]!Tabela12[Periodo],Tabela12[[#This Row],[Periodo]],[1]!Tabela12[Demanda(t)])</f>
        <v>#REF!</v>
      </c>
      <c r="AF3">
        <v>1</v>
      </c>
      <c r="AG3" t="e">
        <f>Tabela12[[#This Row],[Demanda]]/Tabela12[[#This Row],[Capacidade Total]]</f>
        <v>#REF!</v>
      </c>
      <c r="AH3" t="e">
        <f>Tabela12[[#This Row],[Capacidade Total]]/Tabela12[[#This Row],[Demanda]]</f>
        <v>#REF!</v>
      </c>
      <c r="AL3" t="s">
        <v>617</v>
      </c>
      <c r="AM3">
        <v>153860</v>
      </c>
      <c r="AN3">
        <v>1</v>
      </c>
    </row>
    <row r="4" spans="2:40" x14ac:dyDescent="0.25">
      <c r="B4" t="s">
        <v>712</v>
      </c>
      <c r="C4" s="4">
        <f>SUMIFS(Produtor_Silo[Valor Variável Transporte min CO2],Produtor_Silo[Estado Origem],Tabela8[[#This Row],[Estado]],Produtor_Silo[Periodo],Tabela8[[#This Row],[Periodo]])</f>
        <v>2370256</v>
      </c>
      <c r="D4" s="4">
        <v>1</v>
      </c>
      <c r="E4" s="4">
        <f>SUMIFS(Ativacao_Silo[Ativação min CO2],Ativacao_Silo[Estado],Tabela8[[#This Row],[Estado]],Ativacao_Silo[Periodo],Tabela8[[#This Row],[Periodo]])</f>
        <v>4</v>
      </c>
      <c r="F4" s="4">
        <f>SUMIFS(Area_Utilizada[Área (min CO2)],Area_Utilizada[Estado],Tabela8[[#This Row],[Estado]],Area_Utilizada[Periodo Relativo],Tabela8[[#This Row],[Periodo]])</f>
        <v>477489.12</v>
      </c>
      <c r="G4" s="4">
        <f>SUMIFS(Produtor_Silo[distancia_km],Produtor_Silo[Estado Origem],Tabela8[[#This Row],[Estado]],Produtor_Silo[Periodo],Tabela8[[#This Row],[Periodo]],Produtor_Silo[Valor Variável Transporte min CO2],"&lt;&gt;0")</f>
        <v>32.001000000000005</v>
      </c>
      <c r="H4" s="4">
        <f>SUMIFS(Demanda_Interna[Distância Silo-Comprador (km)],Demanda_Interna[Estado Silo],Tabela8[[#This Row],[Estado]],Demanda_Interna[Periodo],Tabela8[[#This Row],[Periodo]],Demanda_Interna[Envio (ton.) (min CO2)],"&lt;&gt;0")</f>
        <v>1720.136</v>
      </c>
      <c r="I4" s="4">
        <f>SUMIFS(Estoque[variaveis min co2],Estoque[Estado],Tabela8[[#This Row],[Estado]],Estoque[Periodo],Tabela8[[#This Row],[Periodo]])</f>
        <v>313829.5</v>
      </c>
      <c r="J4" s="4">
        <f>SUMIFS(Demanda_Interna[Envio (ton.) (min CO2)],Demanda_Interna[Estado Silo],Tabela8[[#This Row],[Estado]],Demanda_Interna[Periodo],Tabela8[[#This Row],[Periodo]])</f>
        <v>809562</v>
      </c>
      <c r="K4" s="4">
        <f>SUMIFS(Silo_Porto[Silo-Porto min CO2],Silo_Porto[Estado Silo],Tabela8[[#This Row],[Estado]],Silo_Porto[Período],Tabela8[[#This Row],[Periodo]])</f>
        <v>1246864.5</v>
      </c>
      <c r="N4" t="s">
        <v>754</v>
      </c>
      <c r="O4" s="2">
        <v>1433173636</v>
      </c>
      <c r="P4" s="3">
        <v>1681682.0104</v>
      </c>
      <c r="S4" t="s">
        <v>712</v>
      </c>
      <c r="T4">
        <f>SUMIFS(Produtor_Silo[Valor Variável Transporte min Custo],Produtor_Silo[Estado Origem],Tabela9[[#This Row],[Estado]],Produtor_Silo[Periodo],Tabela9[[#This Row],[Periodo]])</f>
        <v>2370256</v>
      </c>
      <c r="U4">
        <v>1</v>
      </c>
      <c r="V4">
        <f>SUMIFS(Ativacao_Silo[Ativação min Custo],Ativacao_Silo[Estado],Tabela9[[#This Row],[Estado]],Ativacao_Silo[Periodo],Tabela9[[#This Row],[Periodo]])</f>
        <v>4</v>
      </c>
      <c r="W4">
        <f>SUMIFS(Area_Utilizada[Área (min Custo)],Area_Utilizada[Estado],Tabela9[[#This Row],[Estado]],Area_Utilizada[Periodo Relativo],Tabela9[[#This Row],[Periodo]])</f>
        <v>278264.38</v>
      </c>
      <c r="X4" s="4">
        <f>SUMIFS(Produtor_Silo[distancia_km],Produtor_Silo[Estado Origem],Tabela9[[#This Row],[Estado]],Produtor_Silo[Periodo],Tabela9[[#This Row],[Periodo]],Produtor_Silo[Valor Variável Transporte min Custo],"&lt;&gt;0")</f>
        <v>32.001000000000005</v>
      </c>
      <c r="Y4" s="4">
        <f>SUMIFS(Demanda_Interna[Distância Silo-Comprador (km)],Demanda_Interna[Estado Silo],Tabela9[[#This Row],[Estado]],Demanda_Interna[Periodo],Tabela9[[#This Row],[Periodo]],Demanda_Interna[Envio (ton.) (min Custo)],"&lt;&gt;0")</f>
        <v>1720.136</v>
      </c>
      <c r="Z4" s="4">
        <f>SUMIFS(Estoque[variaveis min custo],Estoque[Estado],Tabela9[[#This Row],[Estado]],Estoque[Periodo],Tabela9[[#This Row],[Periodo]])</f>
        <v>449782</v>
      </c>
      <c r="AA4">
        <f>SUMIFS(Demanda_Interna[Envio (ton.) (min Custo)],Demanda_Interna[Estado Silo],Tabela9[[#This Row],[Estado]],Demanda_Interna[Periodo],Tabela9[[#This Row],[Periodo]])</f>
        <v>809562</v>
      </c>
      <c r="AD4">
        <f>SUMIF(Tabela13[Periodo],Tabela12[[#This Row],[Periodo]],Tabela13[Capacidade Silo (t)])</f>
        <v>3796108</v>
      </c>
      <c r="AE4" t="e">
        <f>SUMIF([1]!Tabela12[Periodo],Tabela12[[#This Row],[Periodo]],[1]!Tabela12[Demanda(t)])</f>
        <v>#REF!</v>
      </c>
      <c r="AF4">
        <v>2</v>
      </c>
      <c r="AG4" t="e">
        <f>Tabela12[[#This Row],[Demanda]]/Tabela12[[#This Row],[Capacidade Total]]</f>
        <v>#REF!</v>
      </c>
      <c r="AH4" t="e">
        <f>Tabela12[[#This Row],[Capacidade Total]]/Tabela12[[#This Row],[Demanda]]</f>
        <v>#REF!</v>
      </c>
      <c r="AL4" t="s">
        <v>618</v>
      </c>
      <c r="AM4">
        <v>108640</v>
      </c>
      <c r="AN4">
        <v>1</v>
      </c>
    </row>
    <row r="5" spans="2:40" x14ac:dyDescent="0.25">
      <c r="B5" t="s">
        <v>715</v>
      </c>
      <c r="C5" s="4">
        <f>SUMIFS(Produtor_Silo[Valor Variável Transporte min CO2],Produtor_Silo[Estado Origem],Tabela8[[#This Row],[Estado]],Produtor_Silo[Periodo],Tabela8[[#This Row],[Periodo]])</f>
        <v>2231460</v>
      </c>
      <c r="D5" s="4">
        <v>1</v>
      </c>
      <c r="E5" s="4">
        <f>SUMIFS(Ativacao_Silo[Ativação min CO2],Ativacao_Silo[Estado],Tabela8[[#This Row],[Estado]],Ativacao_Silo[Periodo],Tabela8[[#This Row],[Periodo]])</f>
        <v>4</v>
      </c>
      <c r="F5" s="4">
        <f>SUMIFS(Area_Utilizada[Área (min CO2)],Area_Utilizada[Estado],Tabela8[[#This Row],[Estado]],Area_Utilizada[Periodo Relativo],Tabela8[[#This Row],[Periodo]])</f>
        <v>487884.89</v>
      </c>
      <c r="G5" s="4">
        <f>SUMIFS(Produtor_Silo[distancia_km],Produtor_Silo[Estado Origem],Tabela8[[#This Row],[Estado]],Produtor_Silo[Periodo],Tabela8[[#This Row],[Periodo]],Produtor_Silo[Valor Variável Transporte min CO2],"&lt;&gt;0")</f>
        <v>94.311000000000007</v>
      </c>
      <c r="H5" s="4">
        <f>SUMIFS(Demanda_Interna[Distância Silo-Comprador (km)],Demanda_Interna[Estado Silo],Tabela8[[#This Row],[Estado]],Demanda_Interna[Periodo],Tabela8[[#This Row],[Periodo]],Demanda_Interna[Envio (ton.) (min CO2)],"&lt;&gt;0")</f>
        <v>189.196</v>
      </c>
      <c r="I5" s="4">
        <f>SUMIFS(Estoque[variaveis min co2],Estoque[Estado],Tabela8[[#This Row],[Estado]],Estoque[Periodo],Tabela8[[#This Row],[Periodo]])</f>
        <v>224440.5</v>
      </c>
      <c r="J5" s="4">
        <f>SUMIFS(Demanda_Interna[Envio (ton.) (min CO2)],Demanda_Interna[Estado Silo],Tabela8[[#This Row],[Estado]],Demanda_Interna[Periodo],Tabela8[[#This Row],[Periodo]])</f>
        <v>337015.5</v>
      </c>
      <c r="K5" s="4">
        <f>SUMIFS(Silo_Porto[Silo-Porto min CO2],Silo_Porto[Estado Silo],Tabela8[[#This Row],[Estado]],Silo_Porto[Período],Tabela8[[#This Row],[Periodo]])</f>
        <v>1670004</v>
      </c>
      <c r="N5" t="s">
        <v>765</v>
      </c>
      <c r="O5" s="2">
        <v>828507548</v>
      </c>
      <c r="P5" s="3">
        <v>1681682.0094999999</v>
      </c>
      <c r="S5" t="s">
        <v>715</v>
      </c>
      <c r="T5">
        <f>SUMIFS(Produtor_Silo[Valor Variável Transporte min Custo],Produtor_Silo[Estado Origem],Tabela9[[#This Row],[Estado]],Produtor_Silo[Periodo],Tabela9[[#This Row],[Periodo]])</f>
        <v>2106311</v>
      </c>
      <c r="U5">
        <v>1</v>
      </c>
      <c r="V5">
        <f>SUMIFS(Ativacao_Silo[Ativação min Custo],Ativacao_Silo[Estado],Tabela9[[#This Row],[Estado]],Ativacao_Silo[Periodo],Tabela9[[#This Row],[Periodo]])</f>
        <v>4</v>
      </c>
      <c r="W5">
        <f>SUMIFS(Area_Utilizada[Área (min Custo)],Area_Utilizada[Estado],Tabela9[[#This Row],[Estado]],Area_Utilizada[Periodo Relativo],Tabela9[[#This Row],[Periodo]])</f>
        <v>454476.19</v>
      </c>
      <c r="X5" s="4">
        <f>SUMIFS(Produtor_Silo[distancia_km],Produtor_Silo[Estado Origem],Tabela9[[#This Row],[Estado]],Produtor_Silo[Periodo],Tabela9[[#This Row],[Periodo]],Produtor_Silo[Valor Variável Transporte min Custo],"&lt;&gt;0")</f>
        <v>62.185000000000009</v>
      </c>
      <c r="Y5" s="4">
        <f>SUMIFS(Demanda_Interna[Distância Silo-Comprador (km)],Demanda_Interna[Estado Silo],Tabela9[[#This Row],[Estado]],Demanda_Interna[Periodo],Tabela9[[#This Row],[Periodo]],Demanda_Interna[Envio (ton.) (min Custo)],"&lt;&gt;0")</f>
        <v>798.78399999999988</v>
      </c>
      <c r="Z5" s="4">
        <f>SUMIFS(Estoque[variaveis min custo],Estoque[Estado],Tabela9[[#This Row],[Estado]],Estoque[Periodo],Tabela9[[#This Row],[Periodo]])</f>
        <v>546672</v>
      </c>
      <c r="AA5">
        <f>SUMIFS(Demanda_Interna[Envio (ton.) (min Custo)],Demanda_Interna[Estado Silo],Tabela9[[#This Row],[Estado]],Demanda_Interna[Periodo],Tabela9[[#This Row],[Periodo]])</f>
        <v>1559639</v>
      </c>
      <c r="AL5" t="s">
        <v>619</v>
      </c>
      <c r="AM5">
        <v>38760</v>
      </c>
      <c r="AN5">
        <v>1</v>
      </c>
    </row>
    <row r="6" spans="2:40" x14ac:dyDescent="0.25">
      <c r="B6" t="s">
        <v>718</v>
      </c>
      <c r="C6" s="4">
        <f>SUMIFS(Produtor_Silo[Valor Variável Transporte min CO2],Produtor_Silo[Estado Origem],Tabela8[[#This Row],[Estado]],Produtor_Silo[Periodo],Tabela8[[#This Row],[Periodo]])</f>
        <v>2643592</v>
      </c>
      <c r="D6" s="4">
        <v>1</v>
      </c>
      <c r="E6" s="4">
        <f>SUMIFS(Ativacao_Silo[Ativação min CO2],Ativacao_Silo[Estado],Tabela8[[#This Row],[Estado]],Ativacao_Silo[Periodo],Tabela8[[#This Row],[Periodo]])</f>
        <v>4</v>
      </c>
      <c r="F6" s="4">
        <f>SUMIFS(Area_Utilizada[Área (min CO2)],Area_Utilizada[Estado],Tabela8[[#This Row],[Estado]],Area_Utilizada[Periodo Relativo],Tabela8[[#This Row],[Periodo]])</f>
        <v>346013.64600000001</v>
      </c>
      <c r="G6" s="4">
        <f>SUMIFS(Produtor_Silo[distancia_km],Produtor_Silo[Estado Origem],Tabela8[[#This Row],[Estado]],Produtor_Silo[Periodo],Tabela8[[#This Row],[Periodo]],Produtor_Silo[Valor Variável Transporte min CO2],"&lt;&gt;0")</f>
        <v>32.472999999999999</v>
      </c>
      <c r="H6" s="4">
        <f>SUMIFS(Demanda_Interna[Distância Silo-Comprador (km)],Demanda_Interna[Estado Silo],Tabela8[[#This Row],[Estado]],Demanda_Interna[Periodo],Tabela8[[#This Row],[Periodo]],Demanda_Interna[Envio (ton.) (min CO2)],"&lt;&gt;0")</f>
        <v>7398.8929999999991</v>
      </c>
      <c r="I6" s="4">
        <f>SUMIFS(Estoque[variaveis min co2],Estoque[Estado],Tabela8[[#This Row],[Estado]],Estoque[Periodo],Tabela8[[#This Row],[Periodo]])</f>
        <v>128114.5</v>
      </c>
      <c r="J6" s="4">
        <f>SUMIFS(Demanda_Interna[Envio (ton.) (min CO2)],Demanda_Interna[Estado Silo],Tabela8[[#This Row],[Estado]],Demanda_Interna[Periodo],Tabela8[[#This Row],[Periodo]])</f>
        <v>2515477.5</v>
      </c>
      <c r="K6" s="4">
        <f>SUMIFS(Silo_Porto[Silo-Porto min CO2],Silo_Porto[Estado Silo],Tabela8[[#This Row],[Estado]],Silo_Porto[Período],Tabela8[[#This Row],[Periodo]])</f>
        <v>0</v>
      </c>
      <c r="S6" t="s">
        <v>718</v>
      </c>
      <c r="T6">
        <f>SUMIFS(Produtor_Silo[Valor Variável Transporte min Custo],Produtor_Silo[Estado Origem],Tabela9[[#This Row],[Estado]],Produtor_Silo[Periodo],Tabela9[[#This Row],[Periodo]])</f>
        <v>2663808</v>
      </c>
      <c r="U6">
        <v>1</v>
      </c>
      <c r="V6">
        <f>SUMIFS(Ativacao_Silo[Ativação min Custo],Ativacao_Silo[Estado],Tabela9[[#This Row],[Estado]],Ativacao_Silo[Periodo],Tabela9[[#This Row],[Periodo]])</f>
        <v>4</v>
      </c>
      <c r="W6">
        <f>SUMIFS(Area_Utilizada[Área (min Custo)],Area_Utilizada[Estado],Tabela9[[#This Row],[Estado]],Area_Utilizada[Periodo Relativo],Tabela9[[#This Row],[Periodo]])</f>
        <v>427646.17</v>
      </c>
      <c r="X6" s="4">
        <f>SUMIFS(Produtor_Silo[distancia_km],Produtor_Silo[Estado Origem],Tabela9[[#This Row],[Estado]],Produtor_Silo[Periodo],Tabela9[[#This Row],[Periodo]],Produtor_Silo[Valor Variável Transporte min Custo],"&lt;&gt;0")</f>
        <v>34.625</v>
      </c>
      <c r="Y6" s="4">
        <f>SUMIFS(Demanda_Interna[Distância Silo-Comprador (km)],Demanda_Interna[Estado Silo],Tabela9[[#This Row],[Estado]],Demanda_Interna[Periodo],Tabela9[[#This Row],[Periodo]],Demanda_Interna[Envio (ton.) (min Custo)],"&lt;&gt;0")</f>
        <v>9085.8599999999988</v>
      </c>
      <c r="Z6" s="4">
        <f>SUMIFS(Estoque[variaveis min custo],Estoque[Estado],Tabela9[[#This Row],[Estado]],Estoque[Periodo],Tabela9[[#This Row],[Periodo]])</f>
        <v>1101059</v>
      </c>
      <c r="AA6">
        <f>SUMIFS(Demanda_Interna[Envio (ton.) (min Custo)],Demanda_Interna[Estado Silo],Tabela9[[#This Row],[Estado]],Demanda_Interna[Periodo],Tabela9[[#This Row],[Periodo]])</f>
        <v>1562749</v>
      </c>
      <c r="AL6" t="s">
        <v>647</v>
      </c>
      <c r="AM6">
        <v>126290</v>
      </c>
      <c r="AN6">
        <v>1</v>
      </c>
    </row>
    <row r="7" spans="2:40" x14ac:dyDescent="0.25">
      <c r="B7" t="s">
        <v>720</v>
      </c>
      <c r="C7" s="4">
        <f>SUMIFS(Produtor_Silo[Valor Variável Transporte min CO2],Produtor_Silo[Estado Origem],Tabela8[[#This Row],[Estado]],Produtor_Silo[Periodo],Tabela8[[#This Row],[Periodo]])</f>
        <v>2969064</v>
      </c>
      <c r="D7" s="4">
        <v>1</v>
      </c>
      <c r="E7" s="4">
        <f>SUMIFS(Ativacao_Silo[Ativação min CO2],Ativacao_Silo[Estado],Tabela8[[#This Row],[Estado]],Ativacao_Silo[Periodo],Tabela8[[#This Row],[Periodo]])</f>
        <v>4</v>
      </c>
      <c r="F7" s="4">
        <f>SUMIFS(Area_Utilizada[Área (min CO2)],Area_Utilizada[Estado],Tabela8[[#This Row],[Estado]],Area_Utilizada[Periodo Relativo],Tabela8[[#This Row],[Periodo]])</f>
        <v>522158.80299999996</v>
      </c>
      <c r="G7" s="4">
        <f>SUMIFS(Produtor_Silo[distancia_km],Produtor_Silo[Estado Origem],Tabela8[[#This Row],[Estado]],Produtor_Silo[Periodo],Tabela8[[#This Row],[Periodo]],Produtor_Silo[Valor Variável Transporte min CO2],"&lt;&gt;0")</f>
        <v>73.789999999999992</v>
      </c>
      <c r="H7" s="4">
        <f>SUMIFS(Demanda_Interna[Distância Silo-Comprador (km)],Demanda_Interna[Estado Silo],Tabela8[[#This Row],[Estado]],Demanda_Interna[Periodo],Tabela8[[#This Row],[Periodo]],Demanda_Interna[Envio (ton.) (min CO2)],"&lt;&gt;0")</f>
        <v>0</v>
      </c>
      <c r="I7" s="4">
        <f>SUMIFS(Estoque[variaveis min co2],Estoque[Estado],Tabela8[[#This Row],[Estado]],Estoque[Periodo],Tabela8[[#This Row],[Periodo]])</f>
        <v>2969064</v>
      </c>
      <c r="J7" s="4">
        <f>SUMIFS(Demanda_Interna[Envio (ton.) (min CO2)],Demanda_Interna[Estado Silo],Tabela8[[#This Row],[Estado]],Demanda_Interna[Periodo],Tabela8[[#This Row],[Periodo]])</f>
        <v>0</v>
      </c>
      <c r="K7" s="4">
        <f>SUMIFS(Silo_Porto[Silo-Porto min CO2],Silo_Porto[Estado Silo],Tabela8[[#This Row],[Estado]],Silo_Porto[Período],Tabela8[[#This Row],[Periodo]])</f>
        <v>0</v>
      </c>
      <c r="S7" t="s">
        <v>720</v>
      </c>
      <c r="T7">
        <f>SUMIFS(Produtor_Silo[Valor Variável Transporte min Custo],Produtor_Silo[Estado Origem],Tabela9[[#This Row],[Estado]],Produtor_Silo[Periodo],Tabela9[[#This Row],[Periodo]])</f>
        <v>2969064</v>
      </c>
      <c r="U7">
        <v>1</v>
      </c>
      <c r="V7">
        <f>SUMIFS(Ativacao_Silo[Ativação min Custo],Ativacao_Silo[Estado],Tabela9[[#This Row],[Estado]],Ativacao_Silo[Periodo],Tabela9[[#This Row],[Periodo]])</f>
        <v>4</v>
      </c>
      <c r="W7">
        <f>SUMIFS(Area_Utilizada[Área (min Custo)],Area_Utilizada[Estado],Tabela9[[#This Row],[Estado]],Area_Utilizada[Periodo Relativo],Tabela9[[#This Row],[Periodo]])</f>
        <v>520705.72</v>
      </c>
      <c r="X7" s="4">
        <f>SUMIFS(Produtor_Silo[distancia_km],Produtor_Silo[Estado Origem],Tabela9[[#This Row],[Estado]],Produtor_Silo[Periodo],Tabela9[[#This Row],[Periodo]],Produtor_Silo[Valor Variável Transporte min Custo],"&lt;&gt;0")</f>
        <v>297.31900000000002</v>
      </c>
      <c r="Y7" s="4">
        <f>SUMIFS(Demanda_Interna[Distância Silo-Comprador (km)],Demanda_Interna[Estado Silo],Tabela9[[#This Row],[Estado]],Demanda_Interna[Periodo],Tabela9[[#This Row],[Periodo]],Demanda_Interna[Envio (ton.) (min Custo)],"&lt;&gt;0")</f>
        <v>0</v>
      </c>
      <c r="Z7" s="4">
        <f>SUMIFS(Estoque[variaveis min custo],Estoque[Estado],Tabela9[[#This Row],[Estado]],Estoque[Periodo],Tabela9[[#This Row],[Periodo]])</f>
        <v>1163107.5</v>
      </c>
      <c r="AA7">
        <f>SUMIFS(Demanda_Interna[Envio (ton.) (min Custo)],Demanda_Interna[Estado Silo],Tabela9[[#This Row],[Estado]],Demanda_Interna[Periodo],Tabela9[[#This Row],[Periodo]])</f>
        <v>0</v>
      </c>
      <c r="AL7" t="s">
        <v>648</v>
      </c>
      <c r="AM7">
        <v>70760</v>
      </c>
      <c r="AN7">
        <v>1</v>
      </c>
    </row>
    <row r="8" spans="2:40" x14ac:dyDescent="0.25">
      <c r="B8" t="s">
        <v>705</v>
      </c>
      <c r="C8" s="4">
        <f>SUMIFS(Produtor_Silo[Valor Variável Transporte min CO2],Produtor_Silo[Estado Origem],Tabela8[[#This Row],[Estado]],Produtor_Silo[Periodo],Tabela8[[#This Row],[Periodo]])</f>
        <v>0</v>
      </c>
      <c r="D8" s="4">
        <v>2</v>
      </c>
      <c r="E8" s="4">
        <f>SUMIFS(Ativacao_Silo[Ativação min CO2],Ativacao_Silo[Estado],Tabela8[[#This Row],[Estado]],Ativacao_Silo[Periodo],Tabela8[[#This Row],[Periodo]])</f>
        <v>0</v>
      </c>
      <c r="F8" s="4">
        <f>SUMIFS(Area_Utilizada[Área (min CO2)],Area_Utilizada[Estado],Tabela8[[#This Row],[Estado]],Area_Utilizada[Periodo Relativo],Tabela8[[#This Row],[Periodo]])</f>
        <v>0</v>
      </c>
      <c r="G8" s="4">
        <f>SUMIFS(Produtor_Silo[distancia_km],Produtor_Silo[Estado Origem],Tabela8[[#This Row],[Estado]],Produtor_Silo[Periodo],Tabela8[[#This Row],[Periodo]],Produtor_Silo[Valor Variável Transporte min CO2],"&lt;&gt;0")</f>
        <v>0</v>
      </c>
      <c r="H8" s="4">
        <f>SUMIFS(Demanda_Interna[Distância Silo-Comprador (km)],Demanda_Interna[Estado Silo],Tabela8[[#This Row],[Estado]],Demanda_Interna[Periodo],Tabela8[[#This Row],[Periodo]],Demanda_Interna[Envio (ton.) (min CO2)],"&lt;&gt;0")</f>
        <v>5525.4590000000007</v>
      </c>
      <c r="I8" s="4">
        <f>SUMIFS(Estoque[variaveis min co2],Estoque[Estado],Tabela8[[#This Row],[Estado]],Estoque[Periodo],Tabela8[[#This Row],[Periodo]])</f>
        <v>0</v>
      </c>
      <c r="J8" s="4">
        <f>SUMIFS(Demanda_Interna[Envio (ton.) (min CO2)],Demanda_Interna[Estado Silo],Tabela8[[#This Row],[Estado]],Demanda_Interna[Periodo],Tabela8[[#This Row],[Periodo]])</f>
        <v>790859.2</v>
      </c>
      <c r="K8" s="4">
        <f>SUMIFS(Silo_Porto[Silo-Porto min CO2],Silo_Porto[Estado Silo],Tabela8[[#This Row],[Estado]],Silo_Porto[Período],Tabela8[[#This Row],[Periodo]])</f>
        <v>0</v>
      </c>
      <c r="S8" t="s">
        <v>705</v>
      </c>
      <c r="T8">
        <f>SUMIFS(Produtor_Silo[Valor Variável Transporte min Custo],Produtor_Silo[Estado Origem],Tabela9[[#This Row],[Estado]],Produtor_Silo[Periodo],Tabela9[[#This Row],[Periodo]])</f>
        <v>571716.005</v>
      </c>
      <c r="U8">
        <v>2</v>
      </c>
      <c r="V8">
        <f>SUMIFS(Ativacao_Silo[Ativação min Custo],Ativacao_Silo[Estado],Tabela9[[#This Row],[Estado]],Ativacao_Silo[Periodo],Tabela9[[#This Row],[Periodo]])</f>
        <v>2</v>
      </c>
      <c r="W8">
        <f>SUMIFS(Area_Utilizada[Área (min Custo)],Area_Utilizada[Estado],Tabela9[[#This Row],[Estado]],Area_Utilizada[Periodo Relativo],Tabela9[[#This Row],[Periodo]])</f>
        <v>71141.877999999997</v>
      </c>
      <c r="X8" s="4">
        <f>SUMIFS(Produtor_Silo[distancia_km],Produtor_Silo[Estado Origem],Tabela9[[#This Row],[Estado]],Produtor_Silo[Periodo],Tabela9[[#This Row],[Periodo]],Produtor_Silo[Valor Variável Transporte min Custo],"&lt;&gt;0")</f>
        <v>579.75099999999998</v>
      </c>
      <c r="Y8" s="4">
        <f>SUMIFS(Demanda_Interna[Distância Silo-Comprador (km)],Demanda_Interna[Estado Silo],Tabela9[[#This Row],[Estado]],Demanda_Interna[Periodo],Tabela9[[#This Row],[Periodo]],Demanda_Interna[Envio (ton.) (min Custo)],"&lt;&gt;0")</f>
        <v>3623.9760000000006</v>
      </c>
      <c r="Z8" s="4">
        <f>SUMIFS(Estoque[variaveis min custo],Estoque[Estado],Tabela9[[#This Row],[Estado]],Estoque[Periodo],Tabela9[[#This Row],[Periodo]])</f>
        <v>0</v>
      </c>
      <c r="AA8">
        <f>SUMIFS(Demanda_Interna[Envio (ton.) (min Custo)],Demanda_Interna[Estado Silo],Tabela9[[#This Row],[Estado]],Demanda_Interna[Periodo],Tabela9[[#This Row],[Periodo]])</f>
        <v>606985.19999999995</v>
      </c>
      <c r="AL8" t="s">
        <v>649</v>
      </c>
      <c r="AM8">
        <v>31800</v>
      </c>
      <c r="AN8">
        <v>1</v>
      </c>
    </row>
    <row r="9" spans="2:40" x14ac:dyDescent="0.25">
      <c r="B9" t="s">
        <v>712</v>
      </c>
      <c r="C9" s="4">
        <f>SUMIFS(Produtor_Silo[Valor Variável Transporte min CO2],Produtor_Silo[Estado Origem],Tabela8[[#This Row],[Estado]],Produtor_Silo[Periodo],Tabela8[[#This Row],[Periodo]])</f>
        <v>2370256</v>
      </c>
      <c r="D9" s="4">
        <v>2</v>
      </c>
      <c r="E9" s="4">
        <f>SUMIFS(Ativacao_Silo[Ativação min CO2],Ativacao_Silo[Estado],Tabela8[[#This Row],[Estado]],Ativacao_Silo[Periodo],Tabela8[[#This Row],[Periodo]])</f>
        <v>4</v>
      </c>
      <c r="F9" s="4">
        <f>SUMIFS(Area_Utilizada[Área (min CO2)],Area_Utilizada[Estado],Tabela8[[#This Row],[Estado]],Area_Utilizada[Periodo Relativo],Tabela8[[#This Row],[Periodo]])</f>
        <v>432291.81</v>
      </c>
      <c r="G9" s="4">
        <f>SUMIFS(Produtor_Silo[distancia_km],Produtor_Silo[Estado Origem],Tabela8[[#This Row],[Estado]],Produtor_Silo[Periodo],Tabela8[[#This Row],[Periodo]],Produtor_Silo[Valor Variável Transporte min CO2],"&lt;&gt;0")</f>
        <v>32.001000000000005</v>
      </c>
      <c r="H9" s="4">
        <f>SUMIFS(Demanda_Interna[Distância Silo-Comprador (km)],Demanda_Interna[Estado Silo],Tabela8[[#This Row],[Estado]],Demanda_Interna[Periodo],Tabela8[[#This Row],[Periodo]],Demanda_Interna[Envio (ton.) (min CO2)],"&lt;&gt;0")</f>
        <v>1720.136</v>
      </c>
      <c r="I9" s="4">
        <f>SUMIFS(Estoque[variaveis min co2],Estoque[Estado],Tabela8[[#This Row],[Estado]],Estoque[Periodo],Tabela8[[#This Row],[Periodo]])</f>
        <v>0</v>
      </c>
      <c r="J9" s="4">
        <f>SUMIFS(Demanda_Interna[Envio (ton.) (min CO2)],Demanda_Interna[Estado Silo],Tabela8[[#This Row],[Estado]],Demanda_Interna[Periodo],Tabela8[[#This Row],[Periodo]])</f>
        <v>971474.4</v>
      </c>
      <c r="K9" s="4">
        <f>SUMIFS(Silo_Porto[Silo-Porto min CO2],Silo_Porto[Estado Silo],Tabela8[[#This Row],[Estado]],Silo_Porto[Período],Tabela8[[#This Row],[Periodo]])</f>
        <v>1712611.1</v>
      </c>
      <c r="S9" t="s">
        <v>712</v>
      </c>
      <c r="T9">
        <f>SUMIFS(Produtor_Silo[Valor Variável Transporte min Custo],Produtor_Silo[Estado Origem],Tabela9[[#This Row],[Estado]],Produtor_Silo[Periodo],Tabela9[[#This Row],[Periodo]])</f>
        <v>2370256</v>
      </c>
      <c r="U9">
        <v>2</v>
      </c>
      <c r="V9">
        <f>SUMIFS(Ativacao_Silo[Ativação min Custo],Ativacao_Silo[Estado],Tabela9[[#This Row],[Estado]],Ativacao_Silo[Periodo],Tabela9[[#This Row],[Periodo]])</f>
        <v>4</v>
      </c>
      <c r="W9">
        <f>SUMIFS(Area_Utilizada[Área (min Custo)],Area_Utilizada[Estado],Tabela9[[#This Row],[Estado]],Area_Utilizada[Periodo Relativo],Tabela9[[#This Row],[Periodo]])</f>
        <v>251726.41999999998</v>
      </c>
      <c r="X9" s="4">
        <f>SUMIFS(Produtor_Silo[distancia_km],Produtor_Silo[Estado Origem],Tabela9[[#This Row],[Estado]],Produtor_Silo[Periodo],Tabela9[[#This Row],[Periodo]],Produtor_Silo[Valor Variável Transporte min Custo],"&lt;&gt;0")</f>
        <v>88.896999999999991</v>
      </c>
      <c r="Y9" s="4">
        <f>SUMIFS(Demanda_Interna[Distância Silo-Comprador (km)],Demanda_Interna[Estado Silo],Tabela9[[#This Row],[Estado]],Demanda_Interna[Periodo],Tabela9[[#This Row],[Periodo]],Demanda_Interna[Envio (ton.) (min Custo)],"&lt;&gt;0")</f>
        <v>1720.136</v>
      </c>
      <c r="Z9" s="4">
        <f>SUMIFS(Estoque[variaveis min custo],Estoque[Estado],Tabela9[[#This Row],[Estado]],Estoque[Periodo],Tabela9[[#This Row],[Periodo]])</f>
        <v>0</v>
      </c>
      <c r="AA9">
        <f>SUMIFS(Demanda_Interna[Envio (ton.) (min Custo)],Demanda_Interna[Estado Silo],Tabela9[[#This Row],[Estado]],Demanda_Interna[Periodo],Tabela9[[#This Row],[Periodo]])</f>
        <v>971474.4</v>
      </c>
      <c r="AL9" t="s">
        <v>635</v>
      </c>
      <c r="AM9">
        <v>218780</v>
      </c>
      <c r="AN9">
        <v>1</v>
      </c>
    </row>
    <row r="10" spans="2:40" x14ac:dyDescent="0.25">
      <c r="B10" t="s">
        <v>715</v>
      </c>
      <c r="C10" s="4">
        <f>SUMIFS(Produtor_Silo[Valor Variável Transporte min CO2],Produtor_Silo[Estado Origem],Tabela8[[#This Row],[Estado]],Produtor_Silo[Periodo],Tabela8[[#This Row],[Periodo]])</f>
        <v>2231460</v>
      </c>
      <c r="D10" s="4">
        <v>2</v>
      </c>
      <c r="E10" s="4">
        <f>SUMIFS(Ativacao_Silo[Ativação min CO2],Ativacao_Silo[Estado],Tabela8[[#This Row],[Estado]],Ativacao_Silo[Periodo],Tabela8[[#This Row],[Periodo]])</f>
        <v>4</v>
      </c>
      <c r="F10" s="4">
        <f>SUMIFS(Area_Utilizada[Área (min CO2)],Area_Utilizada[Estado],Tabela8[[#This Row],[Estado]],Area_Utilizada[Periodo Relativo],Tabela8[[#This Row],[Periodo]])</f>
        <v>357624.32000000001</v>
      </c>
      <c r="G10" s="4">
        <f>SUMIFS(Produtor_Silo[distancia_km],Produtor_Silo[Estado Origem],Tabela8[[#This Row],[Estado]],Produtor_Silo[Periodo],Tabela8[[#This Row],[Periodo]],Produtor_Silo[Valor Variável Transporte min CO2],"&lt;&gt;0")</f>
        <v>94.311000000000007</v>
      </c>
      <c r="H10" s="4">
        <f>SUMIFS(Demanda_Interna[Distância Silo-Comprador (km)],Demanda_Interna[Estado Silo],Tabela8[[#This Row],[Estado]],Demanda_Interna[Periodo],Tabela8[[#This Row],[Periodo]],Demanda_Interna[Envio (ton.) (min CO2)],"&lt;&gt;0")</f>
        <v>376.98199999999997</v>
      </c>
      <c r="I10" s="4">
        <f>SUMIFS(Estoque[variaveis min co2],Estoque[Estado],Tabela8[[#This Row],[Estado]],Estoque[Periodo],Tabela8[[#This Row],[Periodo]])</f>
        <v>0</v>
      </c>
      <c r="J10" s="4">
        <f>SUMIFS(Demanda_Interna[Envio (ton.) (min CO2)],Demanda_Interna[Estado Silo],Tabela8[[#This Row],[Estado]],Demanda_Interna[Periodo],Tabela8[[#This Row],[Periodo]])</f>
        <v>1089404.8</v>
      </c>
      <c r="K10" s="4">
        <f>SUMIFS(Silo_Porto[Silo-Porto min CO2],Silo_Porto[Estado Silo],Tabela8[[#This Row],[Estado]],Silo_Porto[Período],Tabela8[[#This Row],[Periodo]])</f>
        <v>1366495.7</v>
      </c>
      <c r="S10" t="s">
        <v>715</v>
      </c>
      <c r="T10">
        <f>SUMIFS(Produtor_Silo[Valor Variável Transporte min Custo],Produtor_Silo[Estado Origem],Tabela9[[#This Row],[Estado]],Produtor_Silo[Periodo],Tabela9[[#This Row],[Periodo]])</f>
        <v>2231460</v>
      </c>
      <c r="U10">
        <v>2</v>
      </c>
      <c r="V10">
        <f>SUMIFS(Ativacao_Silo[Ativação min Custo],Ativacao_Silo[Estado],Tabela9[[#This Row],[Estado]],Ativacao_Silo[Periodo],Tabela9[[#This Row],[Periodo]])</f>
        <v>4</v>
      </c>
      <c r="W10">
        <f>SUMIFS(Area_Utilizada[Área (min Custo)],Area_Utilizada[Estado],Tabela9[[#This Row],[Estado]],Area_Utilizada[Periodo Relativo],Tabela9[[#This Row],[Periodo]])</f>
        <v>409066.91</v>
      </c>
      <c r="X10" s="4">
        <f>SUMIFS(Produtor_Silo[distancia_km],Produtor_Silo[Estado Origem],Tabela9[[#This Row],[Estado]],Produtor_Silo[Periodo],Tabela9[[#This Row],[Periodo]],Produtor_Silo[Valor Variável Transporte min Custo],"&lt;&gt;0")</f>
        <v>94.311000000000007</v>
      </c>
      <c r="Y10" s="4">
        <f>SUMIFS(Demanda_Interna[Distância Silo-Comprador (km)],Demanda_Interna[Estado Silo],Tabela9[[#This Row],[Estado]],Demanda_Interna[Periodo],Tabela9[[#This Row],[Periodo]],Demanda_Interna[Envio (ton.) (min Custo)],"&lt;&gt;0")</f>
        <v>615.72400000000005</v>
      </c>
      <c r="Z10" s="4">
        <f>SUMIFS(Estoque[variaveis min custo],Estoque[Estado],Tabela9[[#This Row],[Estado]],Estoque[Periodo],Tabela9[[#This Row],[Periodo]])</f>
        <v>0</v>
      </c>
      <c r="AA10">
        <f>SUMIFS(Demanda_Interna[Envio (ton.) (min Custo)],Demanda_Interna[Estado Silo],Tabela9[[#This Row],[Estado]],Demanda_Interna[Periodo],Tabela9[[#This Row],[Periodo]])</f>
        <v>1871566.8</v>
      </c>
      <c r="AL10" t="s">
        <v>636</v>
      </c>
      <c r="AM10">
        <v>162740</v>
      </c>
      <c r="AN10">
        <v>1</v>
      </c>
    </row>
    <row r="11" spans="2:40" x14ac:dyDescent="0.25">
      <c r="B11" t="s">
        <v>718</v>
      </c>
      <c r="C11" s="4">
        <f>SUMIFS(Produtor_Silo[Valor Variável Transporte min CO2],Produtor_Silo[Estado Origem],Tabela8[[#This Row],[Estado]],Produtor_Silo[Periodo],Tabela8[[#This Row],[Periodo]])</f>
        <v>2105106</v>
      </c>
      <c r="D11" s="4">
        <v>2</v>
      </c>
      <c r="E11" s="4">
        <f>SUMIFS(Ativacao_Silo[Ativação min CO2],Ativacao_Silo[Estado],Tabela8[[#This Row],[Estado]],Ativacao_Silo[Periodo],Tabela8[[#This Row],[Periodo]])</f>
        <v>4</v>
      </c>
      <c r="F11" s="4">
        <f>SUMIFS(Area_Utilizada[Área (min CO2)],Area_Utilizada[Estado],Tabela8[[#This Row],[Estado]],Area_Utilizada[Periodo Relativo],Tabela8[[#This Row],[Periodo]])</f>
        <v>261192.766</v>
      </c>
      <c r="G11" s="4">
        <f>SUMIFS(Produtor_Silo[distancia_km],Produtor_Silo[Estado Origem],Tabela8[[#This Row],[Estado]],Produtor_Silo[Periodo],Tabela8[[#This Row],[Periodo]],Produtor_Silo[Valor Variável Transporte min CO2],"&lt;&gt;0")</f>
        <v>32.472999999999999</v>
      </c>
      <c r="H11" s="4">
        <f>SUMIFS(Demanda_Interna[Distância Silo-Comprador (km)],Demanda_Interna[Estado Silo],Tabela8[[#This Row],[Estado]],Demanda_Interna[Periodo],Tabela8[[#This Row],[Periodo]],Demanda_Interna[Envio (ton.) (min CO2)],"&lt;&gt;0")</f>
        <v>6448.2439999999997</v>
      </c>
      <c r="I11" s="4">
        <f>SUMIFS(Estoque[variaveis min co2],Estoque[Estado],Tabela8[[#This Row],[Estado]],Estoque[Periodo],Tabela8[[#This Row],[Periodo]])</f>
        <v>0</v>
      </c>
      <c r="J11" s="4">
        <f>SUMIFS(Demanda_Interna[Envio (ton.) (min CO2)],Demanda_Interna[Estado Silo],Tabela8[[#This Row],[Estado]],Demanda_Interna[Periodo],Tabela8[[#This Row],[Periodo]])</f>
        <v>2233220.5</v>
      </c>
      <c r="K11" s="4">
        <f>SUMIFS(Silo_Porto[Silo-Porto min CO2],Silo_Porto[Estado Silo],Tabela8[[#This Row],[Estado]],Silo_Porto[Período],Tabela8[[#This Row],[Periodo]])</f>
        <v>0</v>
      </c>
      <c r="S11" t="s">
        <v>718</v>
      </c>
      <c r="T11">
        <f>SUMIFS(Produtor_Silo[Valor Variável Transporte min Custo],Produtor_Silo[Estado Origem],Tabela9[[#This Row],[Estado]],Produtor_Silo[Periodo],Tabela9[[#This Row],[Periodo]])</f>
        <v>2663808</v>
      </c>
      <c r="U11">
        <v>2</v>
      </c>
      <c r="V11">
        <f>SUMIFS(Ativacao_Silo[Ativação min Custo],Ativacao_Silo[Estado],Tabela9[[#This Row],[Estado]],Ativacao_Silo[Periodo],Tabela9[[#This Row],[Periodo]])</f>
        <v>4</v>
      </c>
      <c r="W11">
        <f>SUMIFS(Area_Utilizada[Área (min Custo)],Area_Utilizada[Estado],Tabela9[[#This Row],[Estado]],Area_Utilizada[Periodo Relativo],Tabela9[[#This Row],[Periodo]])</f>
        <v>407434.69</v>
      </c>
      <c r="X11" s="4">
        <f>SUMIFS(Produtor_Silo[distancia_km],Produtor_Silo[Estado Origem],Tabela9[[#This Row],[Estado]],Produtor_Silo[Periodo],Tabela9[[#This Row],[Periodo]],Produtor_Silo[Valor Variável Transporte min Custo],"&lt;&gt;0")</f>
        <v>34.625</v>
      </c>
      <c r="Y11" s="4">
        <f>SUMIFS(Demanda_Interna[Distância Silo-Comprador (km)],Demanda_Interna[Estado Silo],Tabela9[[#This Row],[Estado]],Demanda_Interna[Periodo],Tabela9[[#This Row],[Periodo]],Demanda_Interna[Envio (ton.) (min Custo)],"&lt;&gt;0")</f>
        <v>9133.9879999999994</v>
      </c>
      <c r="Z11" s="4">
        <f>SUMIFS(Estoque[variaveis min custo],Estoque[Estado],Tabela9[[#This Row],[Estado]],Estoque[Periodo],Tabela9[[#This Row],[Periodo]])</f>
        <v>0</v>
      </c>
      <c r="AA11">
        <f>SUMIFS(Demanda_Interna[Envio (ton.) (min Custo)],Demanda_Interna[Estado Silo],Tabela9[[#This Row],[Estado]],Demanda_Interna[Periodo],Tabela9[[#This Row],[Periodo]])</f>
        <v>1735298.8</v>
      </c>
      <c r="AL11" t="s">
        <v>637</v>
      </c>
      <c r="AM11">
        <v>51900</v>
      </c>
      <c r="AN11">
        <v>1</v>
      </c>
    </row>
    <row r="12" spans="2:40" x14ac:dyDescent="0.25">
      <c r="B12" t="s">
        <v>720</v>
      </c>
      <c r="C12" s="4">
        <f>SUMIFS(Produtor_Silo[Valor Variável Transporte min CO2],Produtor_Silo[Estado Origem],Tabela8[[#This Row],[Estado]],Produtor_Silo[Periodo],Tabela8[[#This Row],[Periodo]])</f>
        <v>2969064</v>
      </c>
      <c r="D12" s="4">
        <v>2</v>
      </c>
      <c r="E12" s="4">
        <f>SUMIFS(Ativacao_Silo[Ativação min CO2],Ativacao_Silo[Estado],Tabela8[[#This Row],[Estado]],Ativacao_Silo[Periodo],Tabela8[[#This Row],[Periodo]])</f>
        <v>4</v>
      </c>
      <c r="F12" s="4">
        <f>SUMIFS(Area_Utilizada[Área (min CO2)],Area_Utilizada[Estado],Tabela8[[#This Row],[Estado]],Area_Utilizada[Periodo Relativo],Tabela8[[#This Row],[Periodo]])</f>
        <v>505587.38099999999</v>
      </c>
      <c r="G12" s="4">
        <f>SUMIFS(Produtor_Silo[distancia_km],Produtor_Silo[Estado Origem],Tabela8[[#This Row],[Estado]],Produtor_Silo[Periodo],Tabela8[[#This Row],[Periodo]],Produtor_Silo[Valor Variável Transporte min CO2],"&lt;&gt;0")</f>
        <v>73.789999999999992</v>
      </c>
      <c r="H12" s="4">
        <f>SUMIFS(Demanda_Interna[Distância Silo-Comprador (km)],Demanda_Interna[Estado Silo],Tabela8[[#This Row],[Estado]],Demanda_Interna[Periodo],Tabela8[[#This Row],[Periodo]],Demanda_Interna[Envio (ton.) (min CO2)],"&lt;&gt;0")</f>
        <v>593.15300000000002</v>
      </c>
      <c r="I12" s="4">
        <f>SUMIFS(Estoque[variaveis min co2],Estoque[Estado],Tabela8[[#This Row],[Estado]],Estoque[Periodo],Tabela8[[#This Row],[Periodo]])</f>
        <v>0</v>
      </c>
      <c r="J12" s="4">
        <f>SUMIFS(Demanda_Interna[Envio (ton.) (min CO2)],Demanda_Interna[Estado Silo],Tabela8[[#This Row],[Estado]],Demanda_Interna[Periodo],Tabela8[[#This Row],[Periodo]])</f>
        <v>100366.3</v>
      </c>
      <c r="K12" s="4">
        <f>SUMIFS(Silo_Porto[Silo-Porto min CO2],Silo_Porto[Estado Silo],Tabela8[[#This Row],[Estado]],Silo_Porto[Período],Tabela8[[#This Row],[Periodo]])</f>
        <v>5837761.7000000002</v>
      </c>
      <c r="S12" t="s">
        <v>720</v>
      </c>
      <c r="T12">
        <f>SUMIFS(Produtor_Silo[Valor Variável Transporte min Custo],Produtor_Silo[Estado Origem],Tabela9[[#This Row],[Estado]],Produtor_Silo[Periodo],Tabela9[[#This Row],[Periodo]])</f>
        <v>2969064</v>
      </c>
      <c r="U12">
        <v>2</v>
      </c>
      <c r="V12">
        <f>SUMIFS(Ativacao_Silo[Ativação min Custo],Ativacao_Silo[Estado],Tabela9[[#This Row],[Estado]],Ativacao_Silo[Periodo],Tabela9[[#This Row],[Periodo]])</f>
        <v>4</v>
      </c>
      <c r="W12">
        <f>SUMIFS(Area_Utilizada[Área (min Custo)],Area_Utilizada[Estado],Tabela9[[#This Row],[Estado]],Area_Utilizada[Periodo Relativo],Tabela9[[#This Row],[Periodo]])</f>
        <v>477034.7</v>
      </c>
      <c r="X12" s="4">
        <f>SUMIFS(Produtor_Silo[distancia_km],Produtor_Silo[Estado Origem],Tabela9[[#This Row],[Estado]],Produtor_Silo[Periodo],Tabela9[[#This Row],[Periodo]],Produtor_Silo[Valor Variável Transporte min Custo],"&lt;&gt;0")</f>
        <v>297.31900000000002</v>
      </c>
      <c r="Y12" s="4">
        <f>SUMIFS(Demanda_Interna[Distância Silo-Comprador (km)],Demanda_Interna[Estado Silo],Tabela9[[#This Row],[Estado]],Demanda_Interna[Periodo],Tabela9[[#This Row],[Periodo]],Demanda_Interna[Envio (ton.) (min Custo)],"&lt;&gt;0")</f>
        <v>0</v>
      </c>
      <c r="Z12" s="4">
        <f>SUMIFS(Estoque[variaveis min custo],Estoque[Estado],Tabela9[[#This Row],[Estado]],Estoque[Periodo],Tabela9[[#This Row],[Periodo]])</f>
        <v>0</v>
      </c>
      <c r="AA12">
        <f>SUMIFS(Demanda_Interna[Envio (ton.) (min Custo)],Demanda_Interna[Estado Silo],Tabela9[[#This Row],[Estado]],Demanda_Interna[Periodo],Tabela9[[#This Row],[Periodo]])</f>
        <v>0</v>
      </c>
      <c r="AL12" t="s">
        <v>629</v>
      </c>
      <c r="AM12">
        <v>141860</v>
      </c>
      <c r="AN12">
        <v>1</v>
      </c>
    </row>
    <row r="13" spans="2:40" x14ac:dyDescent="0.25">
      <c r="B13" t="s">
        <v>752</v>
      </c>
      <c r="C13" s="4">
        <f>SUM(C3:C12)</f>
        <v>21456833.199999999</v>
      </c>
      <c r="D13" s="4"/>
      <c r="E13" s="4">
        <f t="shared" ref="E13:J13" si="0">SUM(E3:E12)</f>
        <v>34</v>
      </c>
      <c r="F13" s="4">
        <f t="shared" si="0"/>
        <v>3609851.6599999997</v>
      </c>
      <c r="G13" s="4">
        <f t="shared" si="0"/>
        <v>523.80400000000009</v>
      </c>
      <c r="H13" s="4">
        <f t="shared" si="0"/>
        <v>29497.657999999999</v>
      </c>
      <c r="I13" s="4">
        <f>SUMIFS(Estoque[variaveis min co2],Estoque[Estado],Tabela8[[#This Row],[Estado]],Estoque[Periodo],Tabela8[[#This Row],[Periodo]])</f>
        <v>0</v>
      </c>
      <c r="J13" s="4">
        <f t="shared" si="0"/>
        <v>9623096.2000000011</v>
      </c>
      <c r="K13" s="4">
        <f>SUM(K3:K12)</f>
        <v>11833737</v>
      </c>
      <c r="S13" t="s">
        <v>752</v>
      </c>
      <c r="T13" s="4">
        <f>SUM(T3:T12)</f>
        <v>21456833.204999998</v>
      </c>
      <c r="U13" s="4"/>
      <c r="V13" s="4">
        <f t="shared" ref="V13:AA13" si="1">SUM(V3:V12)</f>
        <v>36</v>
      </c>
      <c r="W13" s="4">
        <f t="shared" si="1"/>
        <v>3364845.45</v>
      </c>
      <c r="X13" s="4">
        <f t="shared" si="1"/>
        <v>1636.8049999999998</v>
      </c>
      <c r="Y13" s="4">
        <f t="shared" si="1"/>
        <v>29674.881999999998</v>
      </c>
      <c r="Z13" s="4">
        <f t="shared" si="1"/>
        <v>3295889.7</v>
      </c>
      <c r="AA13" s="4">
        <f t="shared" si="1"/>
        <v>9623096.2000000011</v>
      </c>
      <c r="AL13" t="s">
        <v>630</v>
      </c>
      <c r="AM13">
        <v>97580</v>
      </c>
      <c r="AN13">
        <v>1</v>
      </c>
    </row>
    <row r="14" spans="2:40" x14ac:dyDescent="0.25">
      <c r="AL14" t="s">
        <v>631</v>
      </c>
      <c r="AM14">
        <v>43970</v>
      </c>
      <c r="AN14">
        <v>1</v>
      </c>
    </row>
    <row r="15" spans="2:40" x14ac:dyDescent="0.25">
      <c r="F15" s="4">
        <f>C13-J13-K13</f>
        <v>0</v>
      </c>
      <c r="N15" s="3"/>
      <c r="AL15" t="s">
        <v>638</v>
      </c>
      <c r="AM15">
        <v>214910</v>
      </c>
      <c r="AN15">
        <v>1</v>
      </c>
    </row>
    <row r="16" spans="2:40" x14ac:dyDescent="0.25">
      <c r="AL16" t="s">
        <v>639</v>
      </c>
      <c r="AM16">
        <v>100520</v>
      </c>
      <c r="AN16">
        <v>1</v>
      </c>
    </row>
    <row r="17" spans="9:40" x14ac:dyDescent="0.25">
      <c r="AL17" t="s">
        <v>640</v>
      </c>
      <c r="AM17">
        <v>55700</v>
      </c>
      <c r="AN17">
        <v>1</v>
      </c>
    </row>
    <row r="18" spans="9:40" x14ac:dyDescent="0.25">
      <c r="AL18" t="s">
        <v>620</v>
      </c>
      <c r="AM18">
        <v>208070</v>
      </c>
      <c r="AN18">
        <v>1</v>
      </c>
    </row>
    <row r="19" spans="9:40" x14ac:dyDescent="0.25">
      <c r="AL19" t="s">
        <v>621</v>
      </c>
      <c r="AM19">
        <v>115020</v>
      </c>
      <c r="AN19">
        <v>1</v>
      </c>
    </row>
    <row r="20" spans="9:40" x14ac:dyDescent="0.25">
      <c r="AL20" t="s">
        <v>622</v>
      </c>
      <c r="AM20">
        <v>60000</v>
      </c>
      <c r="AN20">
        <v>1</v>
      </c>
    </row>
    <row r="21" spans="9:40" x14ac:dyDescent="0.25">
      <c r="L21" t="s">
        <v>1698</v>
      </c>
      <c r="M21" t="s">
        <v>1700</v>
      </c>
      <c r="AL21" t="s">
        <v>623</v>
      </c>
      <c r="AM21">
        <v>260000</v>
      </c>
      <c r="AN21">
        <v>1</v>
      </c>
    </row>
    <row r="22" spans="9:40" x14ac:dyDescent="0.25">
      <c r="I22" s="4"/>
      <c r="K22" t="s">
        <v>1649</v>
      </c>
      <c r="L22" t="s">
        <v>1697</v>
      </c>
      <c r="M22" t="s">
        <v>1699</v>
      </c>
      <c r="AL22" t="s">
        <v>624</v>
      </c>
      <c r="AM22">
        <v>95890</v>
      </c>
      <c r="AN22">
        <v>1</v>
      </c>
    </row>
    <row r="23" spans="9:40" x14ac:dyDescent="0.25">
      <c r="K23" t="s">
        <v>720</v>
      </c>
      <c r="L23">
        <f>SUMIF(Tabela8[Estado],Tabela17[[#This Row],[Coluna1]],Tabela8[Produção (ton.)])</f>
        <v>5938128</v>
      </c>
      <c r="M23">
        <f>SUMIF(Tabela9[Estado],Tabela17[[#This Row],[Coluna1]],Tabela9[[Produção ]])</f>
        <v>5938128</v>
      </c>
      <c r="AL23" t="s">
        <v>625</v>
      </c>
      <c r="AM23">
        <v>59120</v>
      </c>
      <c r="AN23">
        <v>1</v>
      </c>
    </row>
    <row r="24" spans="9:40" x14ac:dyDescent="0.25">
      <c r="K24" t="s">
        <v>718</v>
      </c>
      <c r="L24">
        <f>SUMIF(Tabela8[Estado],Tabela17[[#This Row],[Coluna1]],Tabela8[Produção (ton.)])</f>
        <v>4748698</v>
      </c>
      <c r="M24">
        <f>SUMIF(Tabela9[Estado],Tabela17[[#This Row],[Coluna1]],Tabela9[[Produção ]])</f>
        <v>5327616</v>
      </c>
      <c r="AL24" t="s">
        <v>641</v>
      </c>
      <c r="AM24">
        <v>40470</v>
      </c>
      <c r="AN24">
        <v>1</v>
      </c>
    </row>
    <row r="25" spans="9:40" x14ac:dyDescent="0.25">
      <c r="K25" t="s">
        <v>712</v>
      </c>
      <c r="L25">
        <f>SUMIF(Tabela8[Estado],Tabela17[[#This Row],[Coluna1]],Tabela8[Produção (ton.)])</f>
        <v>4740512</v>
      </c>
      <c r="M25">
        <f>SUMIF(Tabela9[Estado],Tabela17[[#This Row],[Coluna1]],Tabela9[[Produção ]])</f>
        <v>4740512</v>
      </c>
      <c r="AL25" t="s">
        <v>642</v>
      </c>
      <c r="AM25">
        <v>33080</v>
      </c>
      <c r="AN25">
        <v>1</v>
      </c>
    </row>
    <row r="26" spans="9:40" x14ac:dyDescent="0.25">
      <c r="K26" t="s">
        <v>715</v>
      </c>
      <c r="L26">
        <f>SUMIF(Tabela8[Estado],Tabela17[[#This Row],[Coluna1]],Tabela8[Produção (ton.)])</f>
        <v>4462920</v>
      </c>
      <c r="M26">
        <f>SUMIF(Tabela9[Estado],Tabela17[[#This Row],[Coluna1]],Tabela9[[Produção ]])</f>
        <v>4337771</v>
      </c>
      <c r="AL26" t="s">
        <v>643</v>
      </c>
      <c r="AM26">
        <v>27344</v>
      </c>
      <c r="AN26">
        <v>1</v>
      </c>
    </row>
    <row r="27" spans="9:40" x14ac:dyDescent="0.25">
      <c r="K27" t="s">
        <v>705</v>
      </c>
      <c r="L27">
        <f>SUMIF(Tabela8[Estado],Tabela17[[#This Row],[Coluna1]],Tabela8[Produção (ton.)])</f>
        <v>1566575.2</v>
      </c>
      <c r="M27">
        <f>SUMIF(Tabela9[Estado],Tabela17[[#This Row],[Coluna1]],Tabela9[[Produção ]])</f>
        <v>1112806.2050000001</v>
      </c>
      <c r="AL27" t="s">
        <v>632</v>
      </c>
      <c r="AM27">
        <v>120450</v>
      </c>
      <c r="AN27">
        <v>1</v>
      </c>
    </row>
    <row r="28" spans="9:40" x14ac:dyDescent="0.25">
      <c r="AL28" t="s">
        <v>633</v>
      </c>
      <c r="AM28">
        <v>115790</v>
      </c>
      <c r="AN28">
        <v>1</v>
      </c>
    </row>
    <row r="29" spans="9:40" x14ac:dyDescent="0.25">
      <c r="AL29" t="s">
        <v>634</v>
      </c>
      <c r="AM29">
        <v>63610</v>
      </c>
      <c r="AN29">
        <v>1</v>
      </c>
    </row>
    <row r="30" spans="9:40" x14ac:dyDescent="0.25">
      <c r="AL30" t="s">
        <v>626</v>
      </c>
      <c r="AM30">
        <v>198640</v>
      </c>
      <c r="AN30">
        <v>1</v>
      </c>
    </row>
    <row r="31" spans="9:40" x14ac:dyDescent="0.25">
      <c r="AL31" t="s">
        <v>627</v>
      </c>
      <c r="AM31">
        <v>122754</v>
      </c>
      <c r="AN31">
        <v>1</v>
      </c>
    </row>
    <row r="32" spans="9:40" x14ac:dyDescent="0.25">
      <c r="AL32" t="s">
        <v>628</v>
      </c>
      <c r="AM32">
        <v>73420</v>
      </c>
      <c r="AN32">
        <v>1</v>
      </c>
    </row>
    <row r="33" spans="38:40" x14ac:dyDescent="0.25">
      <c r="AL33" t="s">
        <v>650</v>
      </c>
      <c r="AM33">
        <v>54000</v>
      </c>
      <c r="AN33">
        <v>1</v>
      </c>
    </row>
    <row r="34" spans="38:40" x14ac:dyDescent="0.25">
      <c r="AL34" t="s">
        <v>651</v>
      </c>
      <c r="AM34">
        <v>51170</v>
      </c>
      <c r="AN34">
        <v>1</v>
      </c>
    </row>
    <row r="35" spans="38:40" x14ac:dyDescent="0.25">
      <c r="AL35" t="s">
        <v>652</v>
      </c>
      <c r="AM35">
        <v>47700</v>
      </c>
      <c r="AN35">
        <v>1</v>
      </c>
    </row>
    <row r="36" spans="38:40" x14ac:dyDescent="0.25">
      <c r="AL36" t="s">
        <v>644</v>
      </c>
      <c r="AM36">
        <v>231360</v>
      </c>
      <c r="AN36">
        <v>1</v>
      </c>
    </row>
    <row r="37" spans="38:40" x14ac:dyDescent="0.25">
      <c r="AL37" t="s">
        <v>645</v>
      </c>
      <c r="AM37">
        <v>125280</v>
      </c>
      <c r="AN37">
        <v>1</v>
      </c>
    </row>
    <row r="38" spans="38:40" x14ac:dyDescent="0.25">
      <c r="AL38" t="s">
        <v>646</v>
      </c>
      <c r="AM38">
        <v>74870</v>
      </c>
      <c r="AN38">
        <v>1</v>
      </c>
    </row>
    <row r="39" spans="38:40" x14ac:dyDescent="0.25">
      <c r="AL39" t="s">
        <v>617</v>
      </c>
      <c r="AM39">
        <v>153860</v>
      </c>
      <c r="AN39">
        <v>2</v>
      </c>
    </row>
    <row r="40" spans="38:40" x14ac:dyDescent="0.25">
      <c r="AL40" t="s">
        <v>618</v>
      </c>
      <c r="AM40">
        <v>108640</v>
      </c>
      <c r="AN40">
        <v>2</v>
      </c>
    </row>
    <row r="41" spans="38:40" x14ac:dyDescent="0.25">
      <c r="AL41" t="s">
        <v>619</v>
      </c>
      <c r="AM41">
        <v>38760</v>
      </c>
      <c r="AN41">
        <v>2</v>
      </c>
    </row>
    <row r="42" spans="38:40" x14ac:dyDescent="0.25">
      <c r="AL42" t="s">
        <v>647</v>
      </c>
      <c r="AM42">
        <v>126290</v>
      </c>
      <c r="AN42">
        <v>2</v>
      </c>
    </row>
    <row r="43" spans="38:40" x14ac:dyDescent="0.25">
      <c r="AL43" t="s">
        <v>648</v>
      </c>
      <c r="AM43">
        <v>70760</v>
      </c>
      <c r="AN43">
        <v>2</v>
      </c>
    </row>
    <row r="44" spans="38:40" x14ac:dyDescent="0.25">
      <c r="AL44" t="s">
        <v>649</v>
      </c>
      <c r="AM44">
        <v>31800</v>
      </c>
      <c r="AN44">
        <v>2</v>
      </c>
    </row>
    <row r="45" spans="38:40" x14ac:dyDescent="0.25">
      <c r="AL45" t="s">
        <v>635</v>
      </c>
      <c r="AM45">
        <v>218780</v>
      </c>
      <c r="AN45">
        <v>2</v>
      </c>
    </row>
    <row r="46" spans="38:40" x14ac:dyDescent="0.25">
      <c r="AL46" t="s">
        <v>636</v>
      </c>
      <c r="AM46">
        <v>162740</v>
      </c>
      <c r="AN46">
        <v>2</v>
      </c>
    </row>
    <row r="47" spans="38:40" x14ac:dyDescent="0.25">
      <c r="AL47" t="s">
        <v>637</v>
      </c>
      <c r="AM47">
        <v>51900</v>
      </c>
      <c r="AN47">
        <v>2</v>
      </c>
    </row>
    <row r="48" spans="38:40" x14ac:dyDescent="0.25">
      <c r="AL48" t="s">
        <v>629</v>
      </c>
      <c r="AM48">
        <v>141860</v>
      </c>
      <c r="AN48">
        <v>2</v>
      </c>
    </row>
    <row r="49" spans="38:40" x14ac:dyDescent="0.25">
      <c r="AL49" t="s">
        <v>630</v>
      </c>
      <c r="AM49">
        <v>97580</v>
      </c>
      <c r="AN49">
        <v>2</v>
      </c>
    </row>
    <row r="50" spans="38:40" x14ac:dyDescent="0.25">
      <c r="AL50" t="s">
        <v>631</v>
      </c>
      <c r="AM50">
        <v>43970</v>
      </c>
      <c r="AN50">
        <v>2</v>
      </c>
    </row>
    <row r="51" spans="38:40" x14ac:dyDescent="0.25">
      <c r="AL51" t="s">
        <v>638</v>
      </c>
      <c r="AM51">
        <v>214910</v>
      </c>
      <c r="AN51">
        <v>2</v>
      </c>
    </row>
    <row r="52" spans="38:40" x14ac:dyDescent="0.25">
      <c r="AL52" t="s">
        <v>639</v>
      </c>
      <c r="AM52">
        <v>100520</v>
      </c>
      <c r="AN52">
        <v>2</v>
      </c>
    </row>
    <row r="53" spans="38:40" x14ac:dyDescent="0.25">
      <c r="AL53" t="s">
        <v>640</v>
      </c>
      <c r="AM53">
        <v>55700</v>
      </c>
      <c r="AN53">
        <v>2</v>
      </c>
    </row>
    <row r="54" spans="38:40" x14ac:dyDescent="0.25">
      <c r="AL54" t="s">
        <v>620</v>
      </c>
      <c r="AM54">
        <v>208070</v>
      </c>
      <c r="AN54">
        <v>2</v>
      </c>
    </row>
    <row r="55" spans="38:40" x14ac:dyDescent="0.25">
      <c r="AL55" t="s">
        <v>621</v>
      </c>
      <c r="AM55">
        <v>115020</v>
      </c>
      <c r="AN55">
        <v>2</v>
      </c>
    </row>
    <row r="56" spans="38:40" x14ac:dyDescent="0.25">
      <c r="AL56" t="s">
        <v>622</v>
      </c>
      <c r="AM56">
        <v>60000</v>
      </c>
      <c r="AN56">
        <v>2</v>
      </c>
    </row>
    <row r="57" spans="38:40" x14ac:dyDescent="0.25">
      <c r="AL57" t="s">
        <v>623</v>
      </c>
      <c r="AM57">
        <v>260000</v>
      </c>
      <c r="AN57">
        <v>2</v>
      </c>
    </row>
    <row r="58" spans="38:40" x14ac:dyDescent="0.25">
      <c r="AL58" t="s">
        <v>624</v>
      </c>
      <c r="AM58">
        <v>95890</v>
      </c>
      <c r="AN58">
        <v>2</v>
      </c>
    </row>
    <row r="59" spans="38:40" x14ac:dyDescent="0.25">
      <c r="AL59" t="s">
        <v>625</v>
      </c>
      <c r="AM59">
        <v>59120</v>
      </c>
      <c r="AN59">
        <v>2</v>
      </c>
    </row>
    <row r="60" spans="38:40" x14ac:dyDescent="0.25">
      <c r="AL60" t="s">
        <v>641</v>
      </c>
      <c r="AM60">
        <v>40470</v>
      </c>
      <c r="AN60">
        <v>2</v>
      </c>
    </row>
    <row r="61" spans="38:40" x14ac:dyDescent="0.25">
      <c r="AL61" t="s">
        <v>642</v>
      </c>
      <c r="AM61">
        <v>33080</v>
      </c>
      <c r="AN61">
        <v>2</v>
      </c>
    </row>
    <row r="62" spans="38:40" x14ac:dyDescent="0.25">
      <c r="AL62" t="s">
        <v>643</v>
      </c>
      <c r="AM62">
        <v>27344</v>
      </c>
      <c r="AN62">
        <v>2</v>
      </c>
    </row>
    <row r="63" spans="38:40" x14ac:dyDescent="0.25">
      <c r="AL63" t="s">
        <v>632</v>
      </c>
      <c r="AM63">
        <v>120450</v>
      </c>
      <c r="AN63">
        <v>2</v>
      </c>
    </row>
    <row r="64" spans="38:40" x14ac:dyDescent="0.25">
      <c r="AL64" t="s">
        <v>633</v>
      </c>
      <c r="AM64">
        <v>115790</v>
      </c>
      <c r="AN64">
        <v>2</v>
      </c>
    </row>
    <row r="65" spans="38:40" x14ac:dyDescent="0.25">
      <c r="AL65" t="s">
        <v>634</v>
      </c>
      <c r="AM65">
        <v>63610</v>
      </c>
      <c r="AN65">
        <v>2</v>
      </c>
    </row>
    <row r="66" spans="38:40" x14ac:dyDescent="0.25">
      <c r="AL66" t="s">
        <v>626</v>
      </c>
      <c r="AM66">
        <v>198640</v>
      </c>
      <c r="AN66">
        <v>2</v>
      </c>
    </row>
    <row r="67" spans="38:40" x14ac:dyDescent="0.25">
      <c r="AL67" t="s">
        <v>627</v>
      </c>
      <c r="AM67">
        <v>122754</v>
      </c>
      <c r="AN67">
        <v>2</v>
      </c>
    </row>
    <row r="68" spans="38:40" x14ac:dyDescent="0.25">
      <c r="AL68" t="s">
        <v>628</v>
      </c>
      <c r="AM68">
        <v>73420</v>
      </c>
      <c r="AN68">
        <v>2</v>
      </c>
    </row>
    <row r="69" spans="38:40" x14ac:dyDescent="0.25">
      <c r="AL69" t="s">
        <v>650</v>
      </c>
      <c r="AM69">
        <v>54000</v>
      </c>
      <c r="AN69">
        <v>2</v>
      </c>
    </row>
    <row r="70" spans="38:40" x14ac:dyDescent="0.25">
      <c r="AL70" t="s">
        <v>651</v>
      </c>
      <c r="AM70">
        <v>51170</v>
      </c>
      <c r="AN70">
        <v>2</v>
      </c>
    </row>
    <row r="71" spans="38:40" x14ac:dyDescent="0.25">
      <c r="AL71" t="s">
        <v>652</v>
      </c>
      <c r="AM71">
        <v>47700</v>
      </c>
      <c r="AN71">
        <v>2</v>
      </c>
    </row>
    <row r="72" spans="38:40" x14ac:dyDescent="0.25">
      <c r="AL72" t="s">
        <v>644</v>
      </c>
      <c r="AM72">
        <v>231360</v>
      </c>
      <c r="AN72">
        <v>2</v>
      </c>
    </row>
    <row r="73" spans="38:40" x14ac:dyDescent="0.25">
      <c r="AL73" t="s">
        <v>645</v>
      </c>
      <c r="AM73">
        <v>125280</v>
      </c>
      <c r="AN73">
        <v>2</v>
      </c>
    </row>
    <row r="74" spans="38:40" x14ac:dyDescent="0.25">
      <c r="AL74" t="s">
        <v>646</v>
      </c>
      <c r="AM74">
        <v>74870</v>
      </c>
      <c r="AN74">
        <v>2</v>
      </c>
    </row>
  </sheetData>
  <mergeCells count="2">
    <mergeCell ref="B1:J1"/>
    <mergeCell ref="S1:AA1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5765-9A27-411E-86C3-5E65D0C3E097}">
  <dimension ref="A1:AA385"/>
  <sheetViews>
    <sheetView workbookViewId="0">
      <selection activeCell="A5" sqref="A5"/>
    </sheetView>
  </sheetViews>
  <sheetFormatPr defaultRowHeight="15" x14ac:dyDescent="0.25"/>
  <cols>
    <col min="3" max="3" width="23.5703125" customWidth="1"/>
    <col min="4" max="4" width="12.85546875" customWidth="1"/>
    <col min="5" max="5" width="14.28515625" customWidth="1"/>
    <col min="6" max="6" width="16.85546875" customWidth="1"/>
    <col min="7" max="7" width="13.5703125" customWidth="1"/>
    <col min="8" max="8" width="17.85546875" customWidth="1"/>
    <col min="9" max="9" width="14.7109375" customWidth="1"/>
    <col min="10" max="10" width="11.7109375" customWidth="1"/>
    <col min="11" max="11" width="27.5703125" customWidth="1"/>
    <col min="12" max="12" width="9.28515625" customWidth="1"/>
    <col min="14" max="14" width="18.42578125" customWidth="1"/>
    <col min="15" max="15" width="21.85546875" bestFit="1" customWidth="1"/>
    <col min="16" max="16" width="18.42578125" customWidth="1"/>
    <col min="17" max="17" width="80.7109375" bestFit="1" customWidth="1"/>
    <col min="24" max="24" width="24.85546875" bestFit="1" customWidth="1"/>
  </cols>
  <sheetData>
    <row r="1" spans="1:27" x14ac:dyDescent="0.25">
      <c r="A1" t="s">
        <v>689</v>
      </c>
      <c r="B1" t="s">
        <v>690</v>
      </c>
      <c r="C1" t="s">
        <v>691</v>
      </c>
      <c r="D1" t="s">
        <v>692</v>
      </c>
      <c r="E1" t="s">
        <v>693</v>
      </c>
      <c r="F1" t="s">
        <v>694</v>
      </c>
      <c r="G1" t="s">
        <v>695</v>
      </c>
      <c r="H1" t="s">
        <v>696</v>
      </c>
      <c r="I1" t="s">
        <v>697</v>
      </c>
      <c r="J1" t="s">
        <v>698</v>
      </c>
      <c r="K1" t="s">
        <v>699</v>
      </c>
      <c r="L1" t="s">
        <v>615</v>
      </c>
      <c r="M1" t="s">
        <v>700</v>
      </c>
      <c r="N1" t="s">
        <v>701</v>
      </c>
      <c r="O1" t="s">
        <v>1729</v>
      </c>
      <c r="P1" t="s">
        <v>1730</v>
      </c>
      <c r="Q1" t="s">
        <v>702</v>
      </c>
      <c r="R1" t="s">
        <v>741</v>
      </c>
      <c r="S1" t="s">
        <v>742</v>
      </c>
      <c r="T1" t="s">
        <v>1705</v>
      </c>
      <c r="U1" t="s">
        <v>1704</v>
      </c>
      <c r="V1" t="s">
        <v>1721</v>
      </c>
      <c r="W1" t="s">
        <v>1649</v>
      </c>
      <c r="X1" t="s">
        <v>1724</v>
      </c>
      <c r="Y1" t="s">
        <v>1725</v>
      </c>
      <c r="Z1" t="s">
        <v>1722</v>
      </c>
      <c r="AA1" t="s">
        <v>1728</v>
      </c>
    </row>
    <row r="2" spans="1:27" x14ac:dyDescent="0.25">
      <c r="A2" t="s">
        <v>716</v>
      </c>
      <c r="B2" t="s">
        <v>629</v>
      </c>
      <c r="C2" t="s">
        <v>717</v>
      </c>
      <c r="D2">
        <v>-17.908609999999999</v>
      </c>
      <c r="E2">
        <v>-51.682360000000003</v>
      </c>
      <c r="F2">
        <v>89582</v>
      </c>
      <c r="G2" s="7">
        <v>89.582000000000008</v>
      </c>
      <c r="H2">
        <v>794416</v>
      </c>
      <c r="I2" t="s">
        <v>718</v>
      </c>
      <c r="J2" t="s">
        <v>718</v>
      </c>
      <c r="K2">
        <v>11.99</v>
      </c>
      <c r="L2">
        <v>1</v>
      </c>
      <c r="M2" t="s">
        <v>706</v>
      </c>
      <c r="N2">
        <v>325883</v>
      </c>
      <c r="O2" s="10">
        <v>2.63E-4</v>
      </c>
      <c r="P2">
        <v>0.6</v>
      </c>
      <c r="Q2" t="s">
        <v>374</v>
      </c>
      <c r="R2">
        <f>INDEX(Val_Min_CO2[],MATCH(Produtor_Silo[[#This Row],[Variaveis Decisão Transporte Estado-Silo]],Val_Min_CO2[Variável],0),2)</f>
        <v>0</v>
      </c>
      <c r="S2">
        <f>INDEX(Val_min_Custo[],MATCH(Produtor_Silo[[#This Row],[Variaveis Decisão Transporte Estado-Silo]],Val_min_Custo[Variável],0),2)</f>
        <v>0</v>
      </c>
      <c r="T2">
        <f>INDEX(ITERAC3[],MATCH(Produtor_Silo[[#This Row],[Variaveis Decisão Transporte Estado-Silo]],ITERAC3[Variável],0),2)</f>
        <v>0</v>
      </c>
      <c r="U2">
        <f>INDEX(ITERAC6[],MATCH(Produtor_Silo[[#This Row],[Variaveis Decisão Transporte Estado-Silo]],ITERAC6[Variável],0),2)</f>
        <v>0</v>
      </c>
      <c r="V2">
        <v>0</v>
      </c>
      <c r="W2">
        <v>1110</v>
      </c>
      <c r="X2" s="8">
        <v>1287</v>
      </c>
      <c r="Y2">
        <v>5.65</v>
      </c>
      <c r="Z2" t="str">
        <f>Produtor_Silo[[#This Row],[Estado Origem]]&amp;Produtor_Silo[[#This Row],[Estado Silo]]</f>
        <v>GOGO</v>
      </c>
      <c r="AA2" t="str">
        <f>Produtor_Silo[[#This Row],[destino]]&amp;Produtor_Silo[[#This Row],[Periodo]]&amp;Produtor_Silo[[#This Row],[Safra]]</f>
        <v>JATAÍ-GO_11Safra Principal</v>
      </c>
    </row>
    <row r="3" spans="1:27" x14ac:dyDescent="0.25">
      <c r="A3" t="s">
        <v>717</v>
      </c>
      <c r="B3" t="s">
        <v>629</v>
      </c>
      <c r="C3" t="s">
        <v>717</v>
      </c>
      <c r="D3">
        <v>-17.908609999999999</v>
      </c>
      <c r="E3">
        <v>-51.682360000000003</v>
      </c>
      <c r="F3">
        <v>8935</v>
      </c>
      <c r="G3" s="7">
        <v>8.9350000000000005</v>
      </c>
      <c r="H3">
        <v>794416</v>
      </c>
      <c r="I3" t="s">
        <v>718</v>
      </c>
      <c r="J3" t="s">
        <v>718</v>
      </c>
      <c r="K3">
        <v>11.99</v>
      </c>
      <c r="L3">
        <v>1</v>
      </c>
      <c r="M3" t="s">
        <v>706</v>
      </c>
      <c r="N3">
        <v>325883</v>
      </c>
      <c r="O3" s="10">
        <v>2.63E-4</v>
      </c>
      <c r="P3">
        <v>0.6</v>
      </c>
      <c r="Q3" t="s">
        <v>206</v>
      </c>
      <c r="R3">
        <f>INDEX(Val_Min_CO2[],MATCH(Produtor_Silo[[#This Row],[Variaveis Decisão Transporte Estado-Silo]],Val_Min_CO2[Variável],0),2)</f>
        <v>0</v>
      </c>
      <c r="S3">
        <f>INDEX(Val_min_Custo[],MATCH(Produtor_Silo[[#This Row],[Variaveis Decisão Transporte Estado-Silo]],Val_min_Custo[Variável],0),2)</f>
        <v>794416</v>
      </c>
      <c r="T3">
        <f>INDEX(ITERAC3[],MATCH(Produtor_Silo[[#This Row],[Variaveis Decisão Transporte Estado-Silo]],ITERAC3[Variável],0),2)</f>
        <v>794416</v>
      </c>
      <c r="U3">
        <f>INDEX(ITERAC6[],MATCH(Produtor_Silo[[#This Row],[Variaveis Decisão Transporte Estado-Silo]],ITERAC6[Variável],0),2)</f>
        <v>0</v>
      </c>
      <c r="V3">
        <v>0</v>
      </c>
      <c r="W3">
        <v>1110</v>
      </c>
      <c r="X3" s="8">
        <v>1287</v>
      </c>
      <c r="Y3">
        <v>5.65</v>
      </c>
      <c r="Z3" t="str">
        <f>Produtor_Silo[[#This Row],[Estado Origem]]&amp;Produtor_Silo[[#This Row],[Estado Silo]]</f>
        <v>GOGO</v>
      </c>
      <c r="AA3" t="str">
        <f>Produtor_Silo[[#This Row],[destino]]&amp;Produtor_Silo[[#This Row],[Periodo]]&amp;Produtor_Silo[[#This Row],[Safra]]</f>
        <v>JATAÍ-GO_11Safra Principal</v>
      </c>
    </row>
    <row r="4" spans="1:27" x14ac:dyDescent="0.25">
      <c r="A4" t="s">
        <v>716</v>
      </c>
      <c r="B4" t="s">
        <v>629</v>
      </c>
      <c r="C4" t="s">
        <v>717</v>
      </c>
      <c r="D4">
        <v>-17.908609999999999</v>
      </c>
      <c r="E4">
        <v>-51.682360000000003</v>
      </c>
      <c r="F4">
        <v>89582</v>
      </c>
      <c r="G4" s="7">
        <v>89.582000000000008</v>
      </c>
      <c r="H4">
        <v>794416</v>
      </c>
      <c r="I4" t="s">
        <v>718</v>
      </c>
      <c r="J4" t="s">
        <v>718</v>
      </c>
      <c r="K4">
        <v>11.99</v>
      </c>
      <c r="L4">
        <v>1</v>
      </c>
      <c r="M4" t="s">
        <v>709</v>
      </c>
      <c r="N4">
        <v>325883</v>
      </c>
      <c r="O4" s="10">
        <v>2.63E-4</v>
      </c>
      <c r="P4">
        <v>0.6</v>
      </c>
      <c r="Q4" t="s">
        <v>375</v>
      </c>
      <c r="R4">
        <f>INDEX(Val_Min_CO2[],MATCH(Produtor_Silo[[#This Row],[Variaveis Decisão Transporte Estado-Silo]],Val_Min_CO2[Variável],0),2)</f>
        <v>0</v>
      </c>
      <c r="S4">
        <f>INDEX(Val_min_Custo[],MATCH(Produtor_Silo[[#This Row],[Variaveis Decisão Transporte Estado-Silo]],Val_min_Custo[Variável],0),2)</f>
        <v>0</v>
      </c>
      <c r="T4">
        <f>INDEX(ITERAC3[],MATCH(Produtor_Silo[[#This Row],[Variaveis Decisão Transporte Estado-Silo]],ITERAC3[Variável],0),2)</f>
        <v>0</v>
      </c>
      <c r="U4">
        <f>INDEX(ITERAC6[],MATCH(Produtor_Silo[[#This Row],[Variaveis Decisão Transporte Estado-Silo]],ITERAC6[Variável],0),2)</f>
        <v>0</v>
      </c>
      <c r="V4">
        <v>0</v>
      </c>
      <c r="W4">
        <v>1110</v>
      </c>
      <c r="X4" s="8">
        <v>1287</v>
      </c>
      <c r="Y4">
        <v>5.65</v>
      </c>
      <c r="Z4" t="str">
        <f>Produtor_Silo[[#This Row],[Estado Origem]]&amp;Produtor_Silo[[#This Row],[Estado Silo]]</f>
        <v>GOGO</v>
      </c>
      <c r="AA4" t="str">
        <f>Produtor_Silo[[#This Row],[destino]]&amp;Produtor_Silo[[#This Row],[Periodo]]&amp;Produtor_Silo[[#This Row],[Safra]]</f>
        <v>JATAÍ-GO_11Safra Secundaria</v>
      </c>
    </row>
    <row r="5" spans="1:27" x14ac:dyDescent="0.25">
      <c r="A5" t="s">
        <v>717</v>
      </c>
      <c r="B5" t="s">
        <v>629</v>
      </c>
      <c r="C5" t="s">
        <v>717</v>
      </c>
      <c r="D5">
        <v>-17.908609999999999</v>
      </c>
      <c r="E5">
        <v>-51.682360000000003</v>
      </c>
      <c r="F5">
        <v>8935</v>
      </c>
      <c r="G5" s="7">
        <v>8.9350000000000005</v>
      </c>
      <c r="H5">
        <v>794416</v>
      </c>
      <c r="I5" t="s">
        <v>718</v>
      </c>
      <c r="J5" t="s">
        <v>718</v>
      </c>
      <c r="K5">
        <v>11.99</v>
      </c>
      <c r="L5">
        <v>1</v>
      </c>
      <c r="M5" t="s">
        <v>709</v>
      </c>
      <c r="N5">
        <v>325883</v>
      </c>
      <c r="O5" s="10">
        <v>2.63E-4</v>
      </c>
      <c r="P5">
        <v>0.6</v>
      </c>
      <c r="Q5" t="s">
        <v>207</v>
      </c>
      <c r="R5">
        <f>INDEX(Val_Min_CO2[],MATCH(Produtor_Silo[[#This Row],[Variaveis Decisão Transporte Estado-Silo]],Val_Min_CO2[Variável],0),2)</f>
        <v>794416</v>
      </c>
      <c r="S5">
        <f>INDEX(Val_min_Custo[],MATCH(Produtor_Silo[[#This Row],[Variaveis Decisão Transporte Estado-Silo]],Val_min_Custo[Variável],0),2)</f>
        <v>0</v>
      </c>
      <c r="T5">
        <f>INDEX(ITERAC3[],MATCH(Produtor_Silo[[#This Row],[Variaveis Decisão Transporte Estado-Silo]],ITERAC3[Variável],0),2)</f>
        <v>0</v>
      </c>
      <c r="U5">
        <f>INDEX(ITERAC6[],MATCH(Produtor_Silo[[#This Row],[Variaveis Decisão Transporte Estado-Silo]],ITERAC6[Variável],0),2)</f>
        <v>794416</v>
      </c>
      <c r="V5">
        <v>0</v>
      </c>
      <c r="W5">
        <v>1110</v>
      </c>
      <c r="X5" s="8">
        <v>1287</v>
      </c>
      <c r="Y5">
        <v>5.65</v>
      </c>
      <c r="Z5" t="str">
        <f>Produtor_Silo[[#This Row],[Estado Origem]]&amp;Produtor_Silo[[#This Row],[Estado Silo]]</f>
        <v>GOGO</v>
      </c>
      <c r="AA5" t="str">
        <f>Produtor_Silo[[#This Row],[destino]]&amp;Produtor_Silo[[#This Row],[Periodo]]&amp;Produtor_Silo[[#This Row],[Safra]]</f>
        <v>JATAÍ-GO_11Safra Secundaria</v>
      </c>
    </row>
    <row r="6" spans="1:27" x14ac:dyDescent="0.25">
      <c r="A6" t="s">
        <v>716</v>
      </c>
      <c r="B6" t="s">
        <v>630</v>
      </c>
      <c r="C6" t="s">
        <v>717</v>
      </c>
      <c r="D6">
        <v>-17.906980000000001</v>
      </c>
      <c r="E6">
        <v>-51.678089999999997</v>
      </c>
      <c r="F6">
        <v>90096</v>
      </c>
      <c r="G6" s="7">
        <v>90.096000000000004</v>
      </c>
      <c r="H6">
        <v>546448</v>
      </c>
      <c r="I6" t="s">
        <v>718</v>
      </c>
      <c r="J6" t="s">
        <v>718</v>
      </c>
      <c r="K6">
        <v>9.8650000000000002</v>
      </c>
      <c r="L6">
        <v>1</v>
      </c>
      <c r="M6" t="s">
        <v>706</v>
      </c>
      <c r="N6">
        <v>410587</v>
      </c>
      <c r="O6" s="10">
        <v>2.63E-4</v>
      </c>
      <c r="P6">
        <v>0.6</v>
      </c>
      <c r="Q6" t="s">
        <v>378</v>
      </c>
      <c r="R6">
        <f>INDEX(Val_Min_CO2[],MATCH(Produtor_Silo[[#This Row],[Variaveis Decisão Transporte Estado-Silo]],Val_Min_CO2[Variável],0),2)</f>
        <v>0</v>
      </c>
      <c r="S6">
        <f>INDEX(Val_min_Custo[],MATCH(Produtor_Silo[[#This Row],[Variaveis Decisão Transporte Estado-Silo]],Val_min_Custo[Variável],0),2)</f>
        <v>0</v>
      </c>
      <c r="T6">
        <f>INDEX(ITERAC3[],MATCH(Produtor_Silo[[#This Row],[Variaveis Decisão Transporte Estado-Silo]],ITERAC3[Variável],0),2)</f>
        <v>0</v>
      </c>
      <c r="U6">
        <f>INDEX(ITERAC6[],MATCH(Produtor_Silo[[#This Row],[Variaveis Decisão Transporte Estado-Silo]],ITERAC6[Variável],0),2)</f>
        <v>0</v>
      </c>
      <c r="V6">
        <v>0</v>
      </c>
      <c r="W6">
        <v>1110</v>
      </c>
      <c r="X6" s="8">
        <v>1287</v>
      </c>
      <c r="Y6">
        <v>5.65</v>
      </c>
      <c r="Z6" t="str">
        <f>Produtor_Silo[[#This Row],[Estado Origem]]&amp;Produtor_Silo[[#This Row],[Estado Silo]]</f>
        <v>GOGO</v>
      </c>
      <c r="AA6" t="str">
        <f>Produtor_Silo[[#This Row],[destino]]&amp;Produtor_Silo[[#This Row],[Periodo]]&amp;Produtor_Silo[[#This Row],[Safra]]</f>
        <v>JATAÍ-GO_21Safra Principal</v>
      </c>
    </row>
    <row r="7" spans="1:27" x14ac:dyDescent="0.25">
      <c r="A7" t="s">
        <v>717</v>
      </c>
      <c r="B7" t="s">
        <v>630</v>
      </c>
      <c r="C7" t="s">
        <v>717</v>
      </c>
      <c r="D7">
        <v>-17.906980000000001</v>
      </c>
      <c r="E7">
        <v>-51.678089999999997</v>
      </c>
      <c r="F7">
        <v>9449</v>
      </c>
      <c r="G7" s="7">
        <v>9.4489999999999998</v>
      </c>
      <c r="H7">
        <v>546448</v>
      </c>
      <c r="I7" t="s">
        <v>718</v>
      </c>
      <c r="J7" t="s">
        <v>718</v>
      </c>
      <c r="K7">
        <v>9.8650000000000002</v>
      </c>
      <c r="L7">
        <v>1</v>
      </c>
      <c r="M7" t="s">
        <v>706</v>
      </c>
      <c r="N7">
        <v>410587</v>
      </c>
      <c r="O7" s="10">
        <v>2.63E-4</v>
      </c>
      <c r="P7">
        <v>0.6</v>
      </c>
      <c r="Q7" t="s">
        <v>210</v>
      </c>
      <c r="R7">
        <f>INDEX(Val_Min_CO2[],MATCH(Produtor_Silo[[#This Row],[Variaveis Decisão Transporte Estado-Silo]],Val_Min_CO2[Variável],0),2)</f>
        <v>0</v>
      </c>
      <c r="S7">
        <f>INDEX(Val_min_Custo[],MATCH(Produtor_Silo[[#This Row],[Variaveis Decisão Transporte Estado-Silo]],Val_min_Custo[Variável],0),2)</f>
        <v>546448</v>
      </c>
      <c r="T7">
        <f>INDEX(ITERAC3[],MATCH(Produtor_Silo[[#This Row],[Variaveis Decisão Transporte Estado-Silo]],ITERAC3[Variável],0),2)</f>
        <v>0</v>
      </c>
      <c r="U7">
        <f>INDEX(ITERAC6[],MATCH(Produtor_Silo[[#This Row],[Variaveis Decisão Transporte Estado-Silo]],ITERAC6[Variável],0),2)</f>
        <v>0</v>
      </c>
      <c r="V7">
        <v>0</v>
      </c>
      <c r="W7">
        <v>1110</v>
      </c>
      <c r="X7" s="8">
        <v>1287</v>
      </c>
      <c r="Y7">
        <v>5.65</v>
      </c>
      <c r="Z7" t="str">
        <f>Produtor_Silo[[#This Row],[Estado Origem]]&amp;Produtor_Silo[[#This Row],[Estado Silo]]</f>
        <v>GOGO</v>
      </c>
      <c r="AA7" t="str">
        <f>Produtor_Silo[[#This Row],[destino]]&amp;Produtor_Silo[[#This Row],[Periodo]]&amp;Produtor_Silo[[#This Row],[Safra]]</f>
        <v>JATAÍ-GO_21Safra Principal</v>
      </c>
    </row>
    <row r="8" spans="1:27" x14ac:dyDescent="0.25">
      <c r="A8" t="s">
        <v>716</v>
      </c>
      <c r="B8" t="s">
        <v>630</v>
      </c>
      <c r="C8" t="s">
        <v>717</v>
      </c>
      <c r="D8">
        <v>-17.906980000000001</v>
      </c>
      <c r="E8">
        <v>-51.678089999999997</v>
      </c>
      <c r="F8">
        <v>90096</v>
      </c>
      <c r="G8" s="7">
        <v>90.096000000000004</v>
      </c>
      <c r="H8">
        <v>546448</v>
      </c>
      <c r="I8" t="s">
        <v>718</v>
      </c>
      <c r="J8" t="s">
        <v>718</v>
      </c>
      <c r="K8">
        <v>9.8650000000000002</v>
      </c>
      <c r="L8">
        <v>1</v>
      </c>
      <c r="M8" t="s">
        <v>709</v>
      </c>
      <c r="N8">
        <v>410587</v>
      </c>
      <c r="O8" s="10">
        <v>2.63E-4</v>
      </c>
      <c r="P8">
        <v>0.6</v>
      </c>
      <c r="Q8" t="s">
        <v>379</v>
      </c>
      <c r="R8">
        <f>INDEX(Val_Min_CO2[],MATCH(Produtor_Silo[[#This Row],[Variaveis Decisão Transporte Estado-Silo]],Val_Min_CO2[Variável],0),2)</f>
        <v>0</v>
      </c>
      <c r="S8">
        <f>INDEX(Val_min_Custo[],MATCH(Produtor_Silo[[#This Row],[Variaveis Decisão Transporte Estado-Silo]],Val_min_Custo[Variável],0),2)</f>
        <v>0</v>
      </c>
      <c r="T8">
        <f>INDEX(ITERAC3[],MATCH(Produtor_Silo[[#This Row],[Variaveis Decisão Transporte Estado-Silo]],ITERAC3[Variável],0),2)</f>
        <v>0</v>
      </c>
      <c r="U8">
        <f>INDEX(ITERAC6[],MATCH(Produtor_Silo[[#This Row],[Variaveis Decisão Transporte Estado-Silo]],ITERAC6[Variável],0),2)</f>
        <v>0</v>
      </c>
      <c r="V8">
        <v>0</v>
      </c>
      <c r="W8">
        <v>1110</v>
      </c>
      <c r="X8" s="8">
        <v>1287</v>
      </c>
      <c r="Y8">
        <v>5.65</v>
      </c>
      <c r="Z8" t="str">
        <f>Produtor_Silo[[#This Row],[Estado Origem]]&amp;Produtor_Silo[[#This Row],[Estado Silo]]</f>
        <v>GOGO</v>
      </c>
      <c r="AA8" t="str">
        <f>Produtor_Silo[[#This Row],[destino]]&amp;Produtor_Silo[[#This Row],[Periodo]]&amp;Produtor_Silo[[#This Row],[Safra]]</f>
        <v>JATAÍ-GO_21Safra Secundaria</v>
      </c>
    </row>
    <row r="9" spans="1:27" x14ac:dyDescent="0.25">
      <c r="A9" t="s">
        <v>717</v>
      </c>
      <c r="B9" t="s">
        <v>630</v>
      </c>
      <c r="C9" t="s">
        <v>717</v>
      </c>
      <c r="D9">
        <v>-17.906980000000001</v>
      </c>
      <c r="E9">
        <v>-51.678089999999997</v>
      </c>
      <c r="F9">
        <v>9449</v>
      </c>
      <c r="G9" s="7">
        <v>9.4489999999999998</v>
      </c>
      <c r="H9">
        <v>546448</v>
      </c>
      <c r="I9" t="s">
        <v>718</v>
      </c>
      <c r="J9" t="s">
        <v>718</v>
      </c>
      <c r="K9">
        <v>9.8650000000000002</v>
      </c>
      <c r="L9">
        <v>1</v>
      </c>
      <c r="M9" t="s">
        <v>709</v>
      </c>
      <c r="N9">
        <v>410587</v>
      </c>
      <c r="O9" s="10">
        <v>2.63E-4</v>
      </c>
      <c r="P9">
        <v>0.6</v>
      </c>
      <c r="Q9" t="s">
        <v>211</v>
      </c>
      <c r="R9">
        <f>INDEX(Val_Min_CO2[],MATCH(Produtor_Silo[[#This Row],[Variaveis Decisão Transporte Estado-Silo]],Val_Min_CO2[Variável],0),2)</f>
        <v>0</v>
      </c>
      <c r="S9">
        <f>INDEX(Val_min_Custo[],MATCH(Produtor_Silo[[#This Row],[Variaveis Decisão Transporte Estado-Silo]],Val_min_Custo[Variável],0),2)</f>
        <v>0</v>
      </c>
      <c r="T9">
        <f>INDEX(ITERAC3[],MATCH(Produtor_Silo[[#This Row],[Variaveis Decisão Transporte Estado-Silo]],ITERAC3[Variável],0),2)</f>
        <v>0</v>
      </c>
      <c r="U9">
        <f>INDEX(ITERAC6[],MATCH(Produtor_Silo[[#This Row],[Variaveis Decisão Transporte Estado-Silo]],ITERAC6[Variável],0),2)</f>
        <v>546448</v>
      </c>
      <c r="V9">
        <v>0</v>
      </c>
      <c r="W9">
        <v>1110</v>
      </c>
      <c r="X9" s="8">
        <v>1287</v>
      </c>
      <c r="Y9">
        <v>5.65</v>
      </c>
      <c r="Z9" t="str">
        <f>Produtor_Silo[[#This Row],[Estado Origem]]&amp;Produtor_Silo[[#This Row],[Estado Silo]]</f>
        <v>GOGO</v>
      </c>
      <c r="AA9" t="str">
        <f>Produtor_Silo[[#This Row],[destino]]&amp;Produtor_Silo[[#This Row],[Periodo]]&amp;Produtor_Silo[[#This Row],[Safra]]</f>
        <v>JATAÍ-GO_21Safra Secundaria</v>
      </c>
    </row>
    <row r="10" spans="1:27" x14ac:dyDescent="0.25">
      <c r="A10" t="s">
        <v>716</v>
      </c>
      <c r="B10" t="s">
        <v>631</v>
      </c>
      <c r="C10" t="s">
        <v>717</v>
      </c>
      <c r="D10">
        <v>-17.89123</v>
      </c>
      <c r="E10">
        <v>-51.660429999999998</v>
      </c>
      <c r="F10">
        <v>83479</v>
      </c>
      <c r="G10" s="7">
        <v>83.478999999999999</v>
      </c>
      <c r="H10">
        <v>526232</v>
      </c>
      <c r="I10" t="s">
        <v>718</v>
      </c>
      <c r="J10" t="s">
        <v>718</v>
      </c>
      <c r="K10">
        <v>8.49</v>
      </c>
      <c r="L10">
        <v>1</v>
      </c>
      <c r="M10" t="s">
        <v>706</v>
      </c>
      <c r="N10">
        <v>269108</v>
      </c>
      <c r="O10" s="10">
        <v>2.63E-4</v>
      </c>
      <c r="P10">
        <v>0.6</v>
      </c>
      <c r="Q10" t="s">
        <v>382</v>
      </c>
      <c r="R10">
        <f>INDEX(Val_Min_CO2[],MATCH(Produtor_Silo[[#This Row],[Variaveis Decisão Transporte Estado-Silo]],Val_Min_CO2[Variável],0),2)</f>
        <v>0</v>
      </c>
      <c r="S10">
        <f>INDEX(Val_min_Custo[],MATCH(Produtor_Silo[[#This Row],[Variaveis Decisão Transporte Estado-Silo]],Val_min_Custo[Variável],0),2)</f>
        <v>0</v>
      </c>
      <c r="T10">
        <f>INDEX(ITERAC3[],MATCH(Produtor_Silo[[#This Row],[Variaveis Decisão Transporte Estado-Silo]],ITERAC3[Variável],0),2)</f>
        <v>0</v>
      </c>
      <c r="U10">
        <f>INDEX(ITERAC6[],MATCH(Produtor_Silo[[#This Row],[Variaveis Decisão Transporte Estado-Silo]],ITERAC6[Variável],0),2)</f>
        <v>0</v>
      </c>
      <c r="V10">
        <v>0</v>
      </c>
      <c r="W10">
        <v>1110</v>
      </c>
      <c r="X10" s="8">
        <v>1287</v>
      </c>
      <c r="Y10">
        <v>5.65</v>
      </c>
      <c r="Z10" t="str">
        <f>Produtor_Silo[[#This Row],[Estado Origem]]&amp;Produtor_Silo[[#This Row],[Estado Silo]]</f>
        <v>GOGO</v>
      </c>
      <c r="AA10" t="str">
        <f>Produtor_Silo[[#This Row],[destino]]&amp;Produtor_Silo[[#This Row],[Periodo]]&amp;Produtor_Silo[[#This Row],[Safra]]</f>
        <v>JATAÍ-GO_31Safra Principal</v>
      </c>
    </row>
    <row r="11" spans="1:27" x14ac:dyDescent="0.25">
      <c r="A11" t="s">
        <v>717</v>
      </c>
      <c r="B11" t="s">
        <v>631</v>
      </c>
      <c r="C11" t="s">
        <v>717</v>
      </c>
      <c r="D11">
        <v>-17.89123</v>
      </c>
      <c r="E11">
        <v>-51.660429999999998</v>
      </c>
      <c r="F11">
        <v>7297</v>
      </c>
      <c r="G11" s="7">
        <v>7.2969999999999997</v>
      </c>
      <c r="H11">
        <v>526232</v>
      </c>
      <c r="I11" t="s">
        <v>718</v>
      </c>
      <c r="J11" t="s">
        <v>718</v>
      </c>
      <c r="K11">
        <v>8.49</v>
      </c>
      <c r="L11">
        <v>1</v>
      </c>
      <c r="M11" t="s">
        <v>706</v>
      </c>
      <c r="N11">
        <v>269108</v>
      </c>
      <c r="O11" s="10">
        <v>2.63E-4</v>
      </c>
      <c r="P11">
        <v>0.6</v>
      </c>
      <c r="Q11" t="s">
        <v>214</v>
      </c>
      <c r="R11">
        <f>INDEX(Val_Min_CO2[],MATCH(Produtor_Silo[[#This Row],[Variaveis Decisão Transporte Estado-Silo]],Val_Min_CO2[Variável],0),2)</f>
        <v>0</v>
      </c>
      <c r="S11">
        <f>INDEX(Val_min_Custo[],MATCH(Produtor_Silo[[#This Row],[Variaveis Decisão Transporte Estado-Silo]],Val_min_Custo[Variável],0),2)</f>
        <v>0</v>
      </c>
      <c r="T11">
        <f>INDEX(ITERAC3[],MATCH(Produtor_Silo[[#This Row],[Variaveis Decisão Transporte Estado-Silo]],ITERAC3[Variável],0),2)</f>
        <v>0</v>
      </c>
      <c r="U11">
        <f>INDEX(ITERAC6[],MATCH(Produtor_Silo[[#This Row],[Variaveis Decisão Transporte Estado-Silo]],ITERAC6[Variável],0),2)</f>
        <v>1.9798677000000002E-9</v>
      </c>
      <c r="V11">
        <v>0</v>
      </c>
      <c r="W11">
        <v>1110</v>
      </c>
      <c r="X11" s="8">
        <v>1287</v>
      </c>
      <c r="Y11">
        <v>5.65</v>
      </c>
      <c r="Z11" t="str">
        <f>Produtor_Silo[[#This Row],[Estado Origem]]&amp;Produtor_Silo[[#This Row],[Estado Silo]]</f>
        <v>GOGO</v>
      </c>
      <c r="AA11" t="str">
        <f>Produtor_Silo[[#This Row],[destino]]&amp;Produtor_Silo[[#This Row],[Periodo]]&amp;Produtor_Silo[[#This Row],[Safra]]</f>
        <v>JATAÍ-GO_31Safra Principal</v>
      </c>
    </row>
    <row r="12" spans="1:27" x14ac:dyDescent="0.25">
      <c r="A12" t="s">
        <v>716</v>
      </c>
      <c r="B12" t="s">
        <v>631</v>
      </c>
      <c r="C12" t="s">
        <v>717</v>
      </c>
      <c r="D12">
        <v>-17.89123</v>
      </c>
      <c r="E12">
        <v>-51.660429999999998</v>
      </c>
      <c r="F12">
        <v>83479</v>
      </c>
      <c r="G12" s="7">
        <v>83.478999999999999</v>
      </c>
      <c r="H12">
        <v>526232</v>
      </c>
      <c r="I12" t="s">
        <v>718</v>
      </c>
      <c r="J12" t="s">
        <v>718</v>
      </c>
      <c r="K12">
        <v>8.49</v>
      </c>
      <c r="L12">
        <v>1</v>
      </c>
      <c r="M12" t="s">
        <v>709</v>
      </c>
      <c r="N12">
        <v>269108</v>
      </c>
      <c r="O12" s="10">
        <v>2.63E-4</v>
      </c>
      <c r="P12">
        <v>0.6</v>
      </c>
      <c r="Q12" t="s">
        <v>383</v>
      </c>
      <c r="R12">
        <f>INDEX(Val_Min_CO2[],MATCH(Produtor_Silo[[#This Row],[Variaveis Decisão Transporte Estado-Silo]],Val_Min_CO2[Variável],0),2)</f>
        <v>0</v>
      </c>
      <c r="S12">
        <f>INDEX(Val_min_Custo[],MATCH(Produtor_Silo[[#This Row],[Variaveis Decisão Transporte Estado-Silo]],Val_min_Custo[Variável],0),2)</f>
        <v>0</v>
      </c>
      <c r="T12">
        <f>INDEX(ITERAC3[],MATCH(Produtor_Silo[[#This Row],[Variaveis Decisão Transporte Estado-Silo]],ITERAC3[Variável],0),2)</f>
        <v>0</v>
      </c>
      <c r="U12">
        <f>INDEX(ITERAC6[],MATCH(Produtor_Silo[[#This Row],[Variaveis Decisão Transporte Estado-Silo]],ITERAC6[Variável],0),2)</f>
        <v>0</v>
      </c>
      <c r="V12">
        <v>0</v>
      </c>
      <c r="W12">
        <v>1110</v>
      </c>
      <c r="X12" s="8">
        <v>1287</v>
      </c>
      <c r="Y12">
        <v>5.65</v>
      </c>
      <c r="Z12" t="str">
        <f>Produtor_Silo[[#This Row],[Estado Origem]]&amp;Produtor_Silo[[#This Row],[Estado Silo]]</f>
        <v>GOGO</v>
      </c>
      <c r="AA12" t="str">
        <f>Produtor_Silo[[#This Row],[destino]]&amp;Produtor_Silo[[#This Row],[Periodo]]&amp;Produtor_Silo[[#This Row],[Safra]]</f>
        <v>JATAÍ-GO_31Safra Secundaria</v>
      </c>
    </row>
    <row r="13" spans="1:27" x14ac:dyDescent="0.25">
      <c r="A13" t="s">
        <v>717</v>
      </c>
      <c r="B13" t="s">
        <v>631</v>
      </c>
      <c r="C13" t="s">
        <v>717</v>
      </c>
      <c r="D13">
        <v>-17.89123</v>
      </c>
      <c r="E13">
        <v>-51.660429999999998</v>
      </c>
      <c r="F13">
        <v>7297</v>
      </c>
      <c r="G13" s="7">
        <v>7.2969999999999997</v>
      </c>
      <c r="H13">
        <v>526232</v>
      </c>
      <c r="I13" t="s">
        <v>718</v>
      </c>
      <c r="J13" t="s">
        <v>718</v>
      </c>
      <c r="K13">
        <v>8.49</v>
      </c>
      <c r="L13">
        <v>1</v>
      </c>
      <c r="M13" t="s">
        <v>709</v>
      </c>
      <c r="N13">
        <v>269108</v>
      </c>
      <c r="O13" s="10">
        <v>2.63E-4</v>
      </c>
      <c r="P13">
        <v>0.6</v>
      </c>
      <c r="Q13" t="s">
        <v>215</v>
      </c>
      <c r="R13">
        <f>INDEX(Val_Min_CO2[],MATCH(Produtor_Silo[[#This Row],[Variaveis Decisão Transporte Estado-Silo]],Val_Min_CO2[Variável],0),2)</f>
        <v>526232</v>
      </c>
      <c r="S13">
        <f>INDEX(Val_min_Custo[],MATCH(Produtor_Silo[[#This Row],[Variaveis Decisão Transporte Estado-Silo]],Val_min_Custo[Variável],0),2)</f>
        <v>0</v>
      </c>
      <c r="T13">
        <f>INDEX(ITERAC3[],MATCH(Produtor_Silo[[#This Row],[Variaveis Decisão Transporte Estado-Silo]],ITERAC3[Variável],0),2)</f>
        <v>526232</v>
      </c>
      <c r="U13">
        <f>INDEX(ITERAC6[],MATCH(Produtor_Silo[[#This Row],[Variaveis Decisão Transporte Estado-Silo]],ITERAC6[Variável],0),2)</f>
        <v>0</v>
      </c>
      <c r="V13">
        <v>0</v>
      </c>
      <c r="W13">
        <v>1110</v>
      </c>
      <c r="X13" s="8">
        <v>1287</v>
      </c>
      <c r="Y13">
        <v>5.65</v>
      </c>
      <c r="Z13" t="str">
        <f>Produtor_Silo[[#This Row],[Estado Origem]]&amp;Produtor_Silo[[#This Row],[Estado Silo]]</f>
        <v>GOGO</v>
      </c>
      <c r="AA13" t="str">
        <f>Produtor_Silo[[#This Row],[destino]]&amp;Produtor_Silo[[#This Row],[Periodo]]&amp;Produtor_Silo[[#This Row],[Safra]]</f>
        <v>JATAÍ-GO_31Safra Secundaria</v>
      </c>
    </row>
    <row r="14" spans="1:27" x14ac:dyDescent="0.25">
      <c r="A14" t="s">
        <v>716</v>
      </c>
      <c r="B14" t="s">
        <v>632</v>
      </c>
      <c r="C14" t="s">
        <v>716</v>
      </c>
      <c r="D14">
        <v>-17.819027999999999</v>
      </c>
      <c r="E14">
        <v>-50.958610999999998</v>
      </c>
      <c r="F14">
        <v>9072</v>
      </c>
      <c r="G14" s="7">
        <v>9.072000000000001</v>
      </c>
      <c r="H14">
        <v>674520</v>
      </c>
      <c r="I14" t="s">
        <v>718</v>
      </c>
      <c r="J14" t="s">
        <v>718</v>
      </c>
      <c r="K14">
        <v>9.4149999999999991</v>
      </c>
      <c r="L14">
        <v>1</v>
      </c>
      <c r="M14" t="s">
        <v>706</v>
      </c>
      <c r="N14">
        <v>389283</v>
      </c>
      <c r="O14" s="10">
        <v>2.63E-4</v>
      </c>
      <c r="P14">
        <v>0.6</v>
      </c>
      <c r="Q14" t="s">
        <v>386</v>
      </c>
      <c r="R14">
        <f>INDEX(Val_Min_CO2[],MATCH(Produtor_Silo[[#This Row],[Variaveis Decisão Transporte Estado-Silo]],Val_Min_CO2[Variável],0),2)</f>
        <v>0</v>
      </c>
      <c r="S14">
        <f>INDEX(Val_min_Custo[],MATCH(Produtor_Silo[[#This Row],[Variaveis Decisão Transporte Estado-Silo]],Val_min_Custo[Variável],0),2)</f>
        <v>0</v>
      </c>
      <c r="T14">
        <f>INDEX(ITERAC3[],MATCH(Produtor_Silo[[#This Row],[Variaveis Decisão Transporte Estado-Silo]],ITERAC3[Variável],0),2)</f>
        <v>0</v>
      </c>
      <c r="U14">
        <f>INDEX(ITERAC6[],MATCH(Produtor_Silo[[#This Row],[Variaveis Decisão Transporte Estado-Silo]],ITERAC6[Variável],0),2)</f>
        <v>674520</v>
      </c>
      <c r="V14">
        <v>0</v>
      </c>
      <c r="W14">
        <v>1110</v>
      </c>
      <c r="X14" s="8">
        <v>1287</v>
      </c>
      <c r="Y14">
        <v>5.65</v>
      </c>
      <c r="Z14" t="str">
        <f>Produtor_Silo[[#This Row],[Estado Origem]]&amp;Produtor_Silo[[#This Row],[Estado Silo]]</f>
        <v>GOGO</v>
      </c>
      <c r="AA14" t="str">
        <f>Produtor_Silo[[#This Row],[destino]]&amp;Produtor_Silo[[#This Row],[Periodo]]&amp;Produtor_Silo[[#This Row],[Safra]]</f>
        <v>RIO VERDE-GO_11Safra Principal</v>
      </c>
    </row>
    <row r="15" spans="1:27" x14ac:dyDescent="0.25">
      <c r="A15" t="s">
        <v>717</v>
      </c>
      <c r="B15" t="s">
        <v>632</v>
      </c>
      <c r="C15" t="s">
        <v>716</v>
      </c>
      <c r="D15">
        <v>-17.819027999999999</v>
      </c>
      <c r="E15">
        <v>-50.958610999999998</v>
      </c>
      <c r="F15">
        <v>90251</v>
      </c>
      <c r="G15" s="7">
        <v>90.251000000000005</v>
      </c>
      <c r="H15">
        <v>674520</v>
      </c>
      <c r="I15" t="s">
        <v>718</v>
      </c>
      <c r="J15" t="s">
        <v>718</v>
      </c>
      <c r="K15">
        <v>9.4149999999999991</v>
      </c>
      <c r="L15">
        <v>1</v>
      </c>
      <c r="M15" t="s">
        <v>706</v>
      </c>
      <c r="N15">
        <v>389283</v>
      </c>
      <c r="O15" s="10">
        <v>2.63E-4</v>
      </c>
      <c r="P15">
        <v>0.6</v>
      </c>
      <c r="Q15" t="s">
        <v>218</v>
      </c>
      <c r="R15">
        <f>INDEX(Val_Min_CO2[],MATCH(Produtor_Silo[[#This Row],[Variaveis Decisão Transporte Estado-Silo]],Val_Min_CO2[Variável],0),2)</f>
        <v>0</v>
      </c>
      <c r="S15">
        <f>INDEX(Val_min_Custo[],MATCH(Produtor_Silo[[#This Row],[Variaveis Decisão Transporte Estado-Silo]],Val_min_Custo[Variável],0),2)</f>
        <v>0</v>
      </c>
      <c r="T15">
        <f>INDEX(ITERAC3[],MATCH(Produtor_Silo[[#This Row],[Variaveis Decisão Transporte Estado-Silo]],ITERAC3[Variável],0),2)</f>
        <v>0</v>
      </c>
      <c r="U15">
        <f>INDEX(ITERAC6[],MATCH(Produtor_Silo[[#This Row],[Variaveis Decisão Transporte Estado-Silo]],ITERAC6[Variável],0),2)</f>
        <v>0</v>
      </c>
      <c r="V15">
        <v>0</v>
      </c>
      <c r="W15">
        <v>1110</v>
      </c>
      <c r="X15" s="8">
        <v>1287</v>
      </c>
      <c r="Y15">
        <v>5.65</v>
      </c>
      <c r="Z15" t="str">
        <f>Produtor_Silo[[#This Row],[Estado Origem]]&amp;Produtor_Silo[[#This Row],[Estado Silo]]</f>
        <v>GOGO</v>
      </c>
      <c r="AA15" t="str">
        <f>Produtor_Silo[[#This Row],[destino]]&amp;Produtor_Silo[[#This Row],[Periodo]]&amp;Produtor_Silo[[#This Row],[Safra]]</f>
        <v>RIO VERDE-GO_11Safra Principal</v>
      </c>
    </row>
    <row r="16" spans="1:27" x14ac:dyDescent="0.25">
      <c r="A16" t="s">
        <v>716</v>
      </c>
      <c r="B16" t="s">
        <v>632</v>
      </c>
      <c r="C16" t="s">
        <v>716</v>
      </c>
      <c r="D16">
        <v>-17.819027999999999</v>
      </c>
      <c r="E16">
        <v>-50.958610999999998</v>
      </c>
      <c r="F16">
        <v>9072</v>
      </c>
      <c r="G16" s="7">
        <v>9.072000000000001</v>
      </c>
      <c r="H16">
        <v>674520</v>
      </c>
      <c r="I16" t="s">
        <v>718</v>
      </c>
      <c r="J16" t="s">
        <v>718</v>
      </c>
      <c r="K16">
        <v>9.4149999999999991</v>
      </c>
      <c r="L16">
        <v>1</v>
      </c>
      <c r="M16" t="s">
        <v>709</v>
      </c>
      <c r="N16">
        <v>389283</v>
      </c>
      <c r="O16" s="10">
        <v>2.63E-4</v>
      </c>
      <c r="P16">
        <v>0.6</v>
      </c>
      <c r="Q16" t="s">
        <v>387</v>
      </c>
      <c r="R16">
        <f>INDEX(Val_Min_CO2[],MATCH(Produtor_Silo[[#This Row],[Variaveis Decisão Transporte Estado-Silo]],Val_Min_CO2[Variável],0),2)</f>
        <v>674520</v>
      </c>
      <c r="S16">
        <f>INDEX(Val_min_Custo[],MATCH(Produtor_Silo[[#This Row],[Variaveis Decisão Transporte Estado-Silo]],Val_min_Custo[Variável],0),2)</f>
        <v>674520</v>
      </c>
      <c r="T16">
        <f>INDEX(ITERAC3[],MATCH(Produtor_Silo[[#This Row],[Variaveis Decisão Transporte Estado-Silo]],ITERAC3[Variável],0),2)</f>
        <v>674520</v>
      </c>
      <c r="U16">
        <f>INDEX(ITERAC6[],MATCH(Produtor_Silo[[#This Row],[Variaveis Decisão Transporte Estado-Silo]],ITERAC6[Variável],0),2)</f>
        <v>0</v>
      </c>
      <c r="V16">
        <v>0</v>
      </c>
      <c r="W16">
        <v>1110</v>
      </c>
      <c r="X16" s="8">
        <v>1287</v>
      </c>
      <c r="Y16">
        <v>5.65</v>
      </c>
      <c r="Z16" t="str">
        <f>Produtor_Silo[[#This Row],[Estado Origem]]&amp;Produtor_Silo[[#This Row],[Estado Silo]]</f>
        <v>GOGO</v>
      </c>
      <c r="AA16" t="str">
        <f>Produtor_Silo[[#This Row],[destino]]&amp;Produtor_Silo[[#This Row],[Periodo]]&amp;Produtor_Silo[[#This Row],[Safra]]</f>
        <v>RIO VERDE-GO_11Safra Secundaria</v>
      </c>
    </row>
    <row r="17" spans="1:27" x14ac:dyDescent="0.25">
      <c r="A17" t="s">
        <v>717</v>
      </c>
      <c r="B17" t="s">
        <v>632</v>
      </c>
      <c r="C17" t="s">
        <v>716</v>
      </c>
      <c r="D17">
        <v>-17.819027999999999</v>
      </c>
      <c r="E17">
        <v>-50.958610999999998</v>
      </c>
      <c r="F17">
        <v>90251</v>
      </c>
      <c r="G17" s="7">
        <v>90.251000000000005</v>
      </c>
      <c r="H17">
        <v>674520</v>
      </c>
      <c r="I17" t="s">
        <v>718</v>
      </c>
      <c r="J17" t="s">
        <v>718</v>
      </c>
      <c r="K17">
        <v>9.4149999999999991</v>
      </c>
      <c r="L17">
        <v>1</v>
      </c>
      <c r="M17" t="s">
        <v>709</v>
      </c>
      <c r="N17">
        <v>389283</v>
      </c>
      <c r="O17" s="10">
        <v>2.63E-4</v>
      </c>
      <c r="P17">
        <v>0.6</v>
      </c>
      <c r="Q17" t="s">
        <v>219</v>
      </c>
      <c r="R17">
        <f>INDEX(Val_Min_CO2[],MATCH(Produtor_Silo[[#This Row],[Variaveis Decisão Transporte Estado-Silo]],Val_Min_CO2[Variável],0),2)</f>
        <v>0</v>
      </c>
      <c r="S17">
        <f>INDEX(Val_min_Custo[],MATCH(Produtor_Silo[[#This Row],[Variaveis Decisão Transporte Estado-Silo]],Val_min_Custo[Variável],0),2)</f>
        <v>0</v>
      </c>
      <c r="T17">
        <f>INDEX(ITERAC3[],MATCH(Produtor_Silo[[#This Row],[Variaveis Decisão Transporte Estado-Silo]],ITERAC3[Variável],0),2)</f>
        <v>0</v>
      </c>
      <c r="U17">
        <f>INDEX(ITERAC6[],MATCH(Produtor_Silo[[#This Row],[Variaveis Decisão Transporte Estado-Silo]],ITERAC6[Variável],0),2)</f>
        <v>0</v>
      </c>
      <c r="V17">
        <v>0</v>
      </c>
      <c r="W17">
        <v>1110</v>
      </c>
      <c r="X17" s="8">
        <v>1287</v>
      </c>
      <c r="Y17">
        <v>5.65</v>
      </c>
      <c r="Z17" t="str">
        <f>Produtor_Silo[[#This Row],[Estado Origem]]&amp;Produtor_Silo[[#This Row],[Estado Silo]]</f>
        <v>GOGO</v>
      </c>
      <c r="AA17" t="str">
        <f>Produtor_Silo[[#This Row],[destino]]&amp;Produtor_Silo[[#This Row],[Periodo]]&amp;Produtor_Silo[[#This Row],[Safra]]</f>
        <v>RIO VERDE-GO_11Safra Secundaria</v>
      </c>
    </row>
    <row r="18" spans="1:27" x14ac:dyDescent="0.25">
      <c r="A18" t="s">
        <v>716</v>
      </c>
      <c r="B18" t="s">
        <v>633</v>
      </c>
      <c r="C18" t="s">
        <v>716</v>
      </c>
      <c r="D18">
        <v>-17.823459</v>
      </c>
      <c r="E18">
        <v>-50.962704000000002</v>
      </c>
      <c r="F18">
        <v>7169</v>
      </c>
      <c r="G18" s="7">
        <v>7.1689999999999996</v>
      </c>
      <c r="H18">
        <v>648424</v>
      </c>
      <c r="I18" t="s">
        <v>718</v>
      </c>
      <c r="J18" t="s">
        <v>718</v>
      </c>
      <c r="K18">
        <v>11.92</v>
      </c>
      <c r="L18">
        <v>1</v>
      </c>
      <c r="M18" t="s">
        <v>706</v>
      </c>
      <c r="N18">
        <v>410543</v>
      </c>
      <c r="O18" s="10">
        <v>2.63E-4</v>
      </c>
      <c r="P18">
        <v>0.6</v>
      </c>
      <c r="Q18" t="s">
        <v>390</v>
      </c>
      <c r="R18">
        <f>INDEX(Val_Min_CO2[],MATCH(Produtor_Silo[[#This Row],[Variaveis Decisão Transporte Estado-Silo]],Val_Min_CO2[Variável],0),2)</f>
        <v>648424</v>
      </c>
      <c r="S18">
        <f>INDEX(Val_min_Custo[],MATCH(Produtor_Silo[[#This Row],[Variaveis Decisão Transporte Estado-Silo]],Val_min_Custo[Variável],0),2)</f>
        <v>648424</v>
      </c>
      <c r="T18">
        <f>INDEX(ITERAC3[],MATCH(Produtor_Silo[[#This Row],[Variaveis Decisão Transporte Estado-Silo]],ITERAC3[Variável],0),2)</f>
        <v>0</v>
      </c>
      <c r="U18">
        <f>INDEX(ITERAC6[],MATCH(Produtor_Silo[[#This Row],[Variaveis Decisão Transporte Estado-Silo]],ITERAC6[Variável],0),2)</f>
        <v>0</v>
      </c>
      <c r="V18">
        <v>0</v>
      </c>
      <c r="W18">
        <v>1110</v>
      </c>
      <c r="X18" s="8">
        <v>1287</v>
      </c>
      <c r="Y18">
        <v>5.65</v>
      </c>
      <c r="Z18" t="str">
        <f>Produtor_Silo[[#This Row],[Estado Origem]]&amp;Produtor_Silo[[#This Row],[Estado Silo]]</f>
        <v>GOGO</v>
      </c>
      <c r="AA18" t="str">
        <f>Produtor_Silo[[#This Row],[destino]]&amp;Produtor_Silo[[#This Row],[Periodo]]&amp;Produtor_Silo[[#This Row],[Safra]]</f>
        <v>RIO VERDE-GO_21Safra Principal</v>
      </c>
    </row>
    <row r="19" spans="1:27" x14ac:dyDescent="0.25">
      <c r="A19" t="s">
        <v>717</v>
      </c>
      <c r="B19" t="s">
        <v>633</v>
      </c>
      <c r="C19" t="s">
        <v>716</v>
      </c>
      <c r="D19">
        <v>-17.823459</v>
      </c>
      <c r="E19">
        <v>-50.962704000000002</v>
      </c>
      <c r="F19">
        <v>88348</v>
      </c>
      <c r="G19" s="7">
        <v>88.347999999999999</v>
      </c>
      <c r="H19">
        <v>648424</v>
      </c>
      <c r="I19" t="s">
        <v>718</v>
      </c>
      <c r="J19" t="s">
        <v>718</v>
      </c>
      <c r="K19">
        <v>11.92</v>
      </c>
      <c r="L19">
        <v>1</v>
      </c>
      <c r="M19" t="s">
        <v>706</v>
      </c>
      <c r="N19">
        <v>410543</v>
      </c>
      <c r="O19" s="10">
        <v>2.63E-4</v>
      </c>
      <c r="P19">
        <v>0.6</v>
      </c>
      <c r="Q19" t="s">
        <v>222</v>
      </c>
      <c r="R19">
        <f>INDEX(Val_Min_CO2[],MATCH(Produtor_Silo[[#This Row],[Variaveis Decisão Transporte Estado-Silo]],Val_Min_CO2[Variável],0),2)</f>
        <v>0</v>
      </c>
      <c r="S19">
        <f>INDEX(Val_min_Custo[],MATCH(Produtor_Silo[[#This Row],[Variaveis Decisão Transporte Estado-Silo]],Val_min_Custo[Variável],0),2)</f>
        <v>0</v>
      </c>
      <c r="T19">
        <f>INDEX(ITERAC3[],MATCH(Produtor_Silo[[#This Row],[Variaveis Decisão Transporte Estado-Silo]],ITERAC3[Variável],0),2)</f>
        <v>0</v>
      </c>
      <c r="U19">
        <f>INDEX(ITERAC6[],MATCH(Produtor_Silo[[#This Row],[Variaveis Decisão Transporte Estado-Silo]],ITERAC6[Variável],0),2)</f>
        <v>0</v>
      </c>
      <c r="V19">
        <v>0</v>
      </c>
      <c r="W19">
        <v>1110</v>
      </c>
      <c r="X19" s="8">
        <v>1287</v>
      </c>
      <c r="Y19">
        <v>5.65</v>
      </c>
      <c r="Z19" t="str">
        <f>Produtor_Silo[[#This Row],[Estado Origem]]&amp;Produtor_Silo[[#This Row],[Estado Silo]]</f>
        <v>GOGO</v>
      </c>
      <c r="AA19" t="str">
        <f>Produtor_Silo[[#This Row],[destino]]&amp;Produtor_Silo[[#This Row],[Periodo]]&amp;Produtor_Silo[[#This Row],[Safra]]</f>
        <v>RIO VERDE-GO_21Safra Principal</v>
      </c>
    </row>
    <row r="20" spans="1:27" x14ac:dyDescent="0.25">
      <c r="A20" t="s">
        <v>716</v>
      </c>
      <c r="B20" t="s">
        <v>633</v>
      </c>
      <c r="C20" t="s">
        <v>716</v>
      </c>
      <c r="D20">
        <v>-17.823459</v>
      </c>
      <c r="E20">
        <v>-50.962704000000002</v>
      </c>
      <c r="F20">
        <v>7169</v>
      </c>
      <c r="G20" s="7">
        <v>7.1689999999999996</v>
      </c>
      <c r="H20">
        <v>648424</v>
      </c>
      <c r="I20" t="s">
        <v>718</v>
      </c>
      <c r="J20" t="s">
        <v>718</v>
      </c>
      <c r="K20">
        <v>11.92</v>
      </c>
      <c r="L20">
        <v>1</v>
      </c>
      <c r="M20" t="s">
        <v>709</v>
      </c>
      <c r="N20">
        <v>410543</v>
      </c>
      <c r="O20" s="10">
        <v>2.63E-4</v>
      </c>
      <c r="P20">
        <v>0.6</v>
      </c>
      <c r="Q20" t="s">
        <v>391</v>
      </c>
      <c r="R20">
        <f>INDEX(Val_Min_CO2[],MATCH(Produtor_Silo[[#This Row],[Variaveis Decisão Transporte Estado-Silo]],Val_Min_CO2[Variável],0),2)</f>
        <v>0</v>
      </c>
      <c r="S20">
        <f>INDEX(Val_min_Custo[],MATCH(Produtor_Silo[[#This Row],[Variaveis Decisão Transporte Estado-Silo]],Val_min_Custo[Variável],0),2)</f>
        <v>0</v>
      </c>
      <c r="T20">
        <f>INDEX(ITERAC3[],MATCH(Produtor_Silo[[#This Row],[Variaveis Decisão Transporte Estado-Silo]],ITERAC3[Variável],0),2)</f>
        <v>648424</v>
      </c>
      <c r="U20">
        <f>INDEX(ITERAC6[],MATCH(Produtor_Silo[[#This Row],[Variaveis Decisão Transporte Estado-Silo]],ITERAC6[Variável],0),2)</f>
        <v>648424</v>
      </c>
      <c r="V20">
        <v>0</v>
      </c>
      <c r="W20">
        <v>1110</v>
      </c>
      <c r="X20" s="8">
        <v>1287</v>
      </c>
      <c r="Y20">
        <v>5.65</v>
      </c>
      <c r="Z20" t="str">
        <f>Produtor_Silo[[#This Row],[Estado Origem]]&amp;Produtor_Silo[[#This Row],[Estado Silo]]</f>
        <v>GOGO</v>
      </c>
      <c r="AA20" t="str">
        <f>Produtor_Silo[[#This Row],[destino]]&amp;Produtor_Silo[[#This Row],[Periodo]]&amp;Produtor_Silo[[#This Row],[Safra]]</f>
        <v>RIO VERDE-GO_21Safra Secundaria</v>
      </c>
    </row>
    <row r="21" spans="1:27" x14ac:dyDescent="0.25">
      <c r="A21" t="s">
        <v>717</v>
      </c>
      <c r="B21" t="s">
        <v>633</v>
      </c>
      <c r="C21" t="s">
        <v>716</v>
      </c>
      <c r="D21">
        <v>-17.823459</v>
      </c>
      <c r="E21">
        <v>-50.962704000000002</v>
      </c>
      <c r="F21">
        <v>88348</v>
      </c>
      <c r="G21" s="7">
        <v>88.347999999999999</v>
      </c>
      <c r="H21">
        <v>648424</v>
      </c>
      <c r="I21" t="s">
        <v>718</v>
      </c>
      <c r="J21" t="s">
        <v>718</v>
      </c>
      <c r="K21">
        <v>11.92</v>
      </c>
      <c r="L21">
        <v>1</v>
      </c>
      <c r="M21" t="s">
        <v>709</v>
      </c>
      <c r="N21">
        <v>410543</v>
      </c>
      <c r="O21" s="10">
        <v>2.63E-4</v>
      </c>
      <c r="P21">
        <v>0.6</v>
      </c>
      <c r="Q21" t="s">
        <v>223</v>
      </c>
      <c r="R21">
        <f>INDEX(Val_Min_CO2[],MATCH(Produtor_Silo[[#This Row],[Variaveis Decisão Transporte Estado-Silo]],Val_Min_CO2[Variável],0),2)</f>
        <v>0</v>
      </c>
      <c r="S21">
        <f>INDEX(Val_min_Custo[],MATCH(Produtor_Silo[[#This Row],[Variaveis Decisão Transporte Estado-Silo]],Val_min_Custo[Variável],0),2)</f>
        <v>0</v>
      </c>
      <c r="T21">
        <f>INDEX(ITERAC3[],MATCH(Produtor_Silo[[#This Row],[Variaveis Decisão Transporte Estado-Silo]],ITERAC3[Variável],0),2)</f>
        <v>0</v>
      </c>
      <c r="U21">
        <f>INDEX(ITERAC6[],MATCH(Produtor_Silo[[#This Row],[Variaveis Decisão Transporte Estado-Silo]],ITERAC6[Variável],0),2)</f>
        <v>0</v>
      </c>
      <c r="V21">
        <v>0</v>
      </c>
      <c r="W21">
        <v>1110</v>
      </c>
      <c r="X21" s="8">
        <v>1287</v>
      </c>
      <c r="Y21">
        <v>5.65</v>
      </c>
      <c r="Z21" t="str">
        <f>Produtor_Silo[[#This Row],[Estado Origem]]&amp;Produtor_Silo[[#This Row],[Estado Silo]]</f>
        <v>GOGO</v>
      </c>
      <c r="AA21" t="str">
        <f>Produtor_Silo[[#This Row],[destino]]&amp;Produtor_Silo[[#This Row],[Periodo]]&amp;Produtor_Silo[[#This Row],[Safra]]</f>
        <v>RIO VERDE-GO_21Safra Secundaria</v>
      </c>
    </row>
    <row r="22" spans="1:27" x14ac:dyDescent="0.25">
      <c r="A22" t="s">
        <v>716</v>
      </c>
      <c r="B22" t="s">
        <v>634</v>
      </c>
      <c r="C22" t="s">
        <v>716</v>
      </c>
      <c r="D22">
        <v>-17.246459999999999</v>
      </c>
      <c r="E22">
        <v>-51.000549999999997</v>
      </c>
      <c r="F22">
        <v>86860</v>
      </c>
      <c r="G22" s="7">
        <v>86.86</v>
      </c>
      <c r="H22">
        <v>636216</v>
      </c>
      <c r="I22" t="s">
        <v>718</v>
      </c>
      <c r="J22" t="s">
        <v>718</v>
      </c>
      <c r="K22">
        <v>7.79</v>
      </c>
      <c r="L22">
        <v>1</v>
      </c>
      <c r="M22" t="s">
        <v>706</v>
      </c>
      <c r="N22">
        <v>322056</v>
      </c>
      <c r="O22" s="10">
        <v>2.63E-4</v>
      </c>
      <c r="P22">
        <v>0.6</v>
      </c>
      <c r="Q22" t="s">
        <v>394</v>
      </c>
      <c r="R22">
        <f>INDEX(Val_Min_CO2[],MATCH(Produtor_Silo[[#This Row],[Variaveis Decisão Transporte Estado-Silo]],Val_Min_CO2[Variável],0),2)</f>
        <v>0</v>
      </c>
      <c r="S22">
        <f>INDEX(Val_min_Custo[],MATCH(Produtor_Silo[[#This Row],[Variaveis Decisão Transporte Estado-Silo]],Val_min_Custo[Variável],0),2)</f>
        <v>0</v>
      </c>
      <c r="T22">
        <f>INDEX(ITERAC3[],MATCH(Produtor_Silo[[#This Row],[Variaveis Decisão Transporte Estado-Silo]],ITERAC3[Variável],0),2)</f>
        <v>0</v>
      </c>
      <c r="U22">
        <f>INDEX(ITERAC6[],MATCH(Produtor_Silo[[#This Row],[Variaveis Decisão Transporte Estado-Silo]],ITERAC6[Variável],0),2)</f>
        <v>0</v>
      </c>
      <c r="V22">
        <v>0</v>
      </c>
      <c r="W22">
        <v>1110</v>
      </c>
      <c r="X22" s="8">
        <v>1287</v>
      </c>
      <c r="Y22">
        <v>5.65</v>
      </c>
      <c r="Z22" t="str">
        <f>Produtor_Silo[[#This Row],[Estado Origem]]&amp;Produtor_Silo[[#This Row],[Estado Silo]]</f>
        <v>GOGO</v>
      </c>
      <c r="AA22" t="str">
        <f>Produtor_Silo[[#This Row],[destino]]&amp;Produtor_Silo[[#This Row],[Periodo]]&amp;Produtor_Silo[[#This Row],[Safra]]</f>
        <v>RIO VERDE-GO_31Safra Principal</v>
      </c>
    </row>
    <row r="23" spans="1:27" x14ac:dyDescent="0.25">
      <c r="A23" t="s">
        <v>717</v>
      </c>
      <c r="B23" t="s">
        <v>634</v>
      </c>
      <c r="C23" t="s">
        <v>716</v>
      </c>
      <c r="D23">
        <v>-17.246459999999999</v>
      </c>
      <c r="E23">
        <v>-51.000549999999997</v>
      </c>
      <c r="F23">
        <v>173772</v>
      </c>
      <c r="G23" s="7">
        <v>173.77199999999999</v>
      </c>
      <c r="H23">
        <v>636216</v>
      </c>
      <c r="I23" t="s">
        <v>718</v>
      </c>
      <c r="J23" t="s">
        <v>718</v>
      </c>
      <c r="K23">
        <v>7.79</v>
      </c>
      <c r="L23">
        <v>1</v>
      </c>
      <c r="M23" t="s">
        <v>706</v>
      </c>
      <c r="N23">
        <v>322056</v>
      </c>
      <c r="O23" s="10">
        <v>2.63E-4</v>
      </c>
      <c r="P23">
        <v>0.6</v>
      </c>
      <c r="Q23" t="s">
        <v>226</v>
      </c>
      <c r="R23">
        <f>INDEX(Val_Min_CO2[],MATCH(Produtor_Silo[[#This Row],[Variaveis Decisão Transporte Estado-Silo]],Val_Min_CO2[Variável],0),2)</f>
        <v>0</v>
      </c>
      <c r="S23">
        <f>INDEX(Val_min_Custo[],MATCH(Produtor_Silo[[#This Row],[Variaveis Decisão Transporte Estado-Silo]],Val_min_Custo[Variável],0),2)</f>
        <v>0</v>
      </c>
      <c r="T23">
        <f>INDEX(ITERAC3[],MATCH(Produtor_Silo[[#This Row],[Variaveis Decisão Transporte Estado-Silo]],ITERAC3[Variável],0),2)</f>
        <v>0</v>
      </c>
      <c r="U23">
        <f>INDEX(ITERAC6[],MATCH(Produtor_Silo[[#This Row],[Variaveis Decisão Transporte Estado-Silo]],ITERAC6[Variável],0),2)</f>
        <v>0</v>
      </c>
      <c r="V23">
        <v>0</v>
      </c>
      <c r="W23">
        <v>1110</v>
      </c>
      <c r="X23" s="8">
        <v>1287</v>
      </c>
      <c r="Y23">
        <v>5.65</v>
      </c>
      <c r="Z23" t="str">
        <f>Produtor_Silo[[#This Row],[Estado Origem]]&amp;Produtor_Silo[[#This Row],[Estado Silo]]</f>
        <v>GOGO</v>
      </c>
      <c r="AA23" t="str">
        <f>Produtor_Silo[[#This Row],[destino]]&amp;Produtor_Silo[[#This Row],[Periodo]]&amp;Produtor_Silo[[#This Row],[Safra]]</f>
        <v>RIO VERDE-GO_31Safra Principal</v>
      </c>
    </row>
    <row r="24" spans="1:27" x14ac:dyDescent="0.25">
      <c r="A24" t="s">
        <v>716</v>
      </c>
      <c r="B24" t="s">
        <v>634</v>
      </c>
      <c r="C24" t="s">
        <v>716</v>
      </c>
      <c r="D24">
        <v>-17.246459999999999</v>
      </c>
      <c r="E24">
        <v>-51.000549999999997</v>
      </c>
      <c r="F24">
        <v>86860</v>
      </c>
      <c r="G24" s="7">
        <v>86.86</v>
      </c>
      <c r="H24">
        <v>636216</v>
      </c>
      <c r="I24" t="s">
        <v>718</v>
      </c>
      <c r="J24" t="s">
        <v>718</v>
      </c>
      <c r="K24">
        <v>7.79</v>
      </c>
      <c r="L24">
        <v>1</v>
      </c>
      <c r="M24" t="s">
        <v>709</v>
      </c>
      <c r="N24">
        <v>322056</v>
      </c>
      <c r="O24" s="10">
        <v>2.63E-4</v>
      </c>
      <c r="P24">
        <v>0.6</v>
      </c>
      <c r="Q24" t="s">
        <v>395</v>
      </c>
      <c r="R24">
        <f>INDEX(Val_Min_CO2[],MATCH(Produtor_Silo[[#This Row],[Variaveis Decisão Transporte Estado-Silo]],Val_Min_CO2[Variável],0),2)</f>
        <v>0</v>
      </c>
      <c r="S24">
        <f>INDEX(Val_min_Custo[],MATCH(Produtor_Silo[[#This Row],[Variaveis Decisão Transporte Estado-Silo]],Val_min_Custo[Variável],0),2)</f>
        <v>0</v>
      </c>
      <c r="T24">
        <f>INDEX(ITERAC3[],MATCH(Produtor_Silo[[#This Row],[Variaveis Decisão Transporte Estado-Silo]],ITERAC3[Variável],0),2)</f>
        <v>0</v>
      </c>
      <c r="U24">
        <f>INDEX(ITERAC6[],MATCH(Produtor_Silo[[#This Row],[Variaveis Decisão Transporte Estado-Silo]],ITERAC6[Variável],0),2)</f>
        <v>0</v>
      </c>
      <c r="V24">
        <v>0</v>
      </c>
      <c r="W24">
        <v>1110</v>
      </c>
      <c r="X24" s="8">
        <v>1287</v>
      </c>
      <c r="Y24">
        <v>5.65</v>
      </c>
      <c r="Z24" t="str">
        <f>Produtor_Silo[[#This Row],[Estado Origem]]&amp;Produtor_Silo[[#This Row],[Estado Silo]]</f>
        <v>GOGO</v>
      </c>
      <c r="AA24" t="str">
        <f>Produtor_Silo[[#This Row],[destino]]&amp;Produtor_Silo[[#This Row],[Periodo]]&amp;Produtor_Silo[[#This Row],[Safra]]</f>
        <v>RIO VERDE-GO_31Safra Secundaria</v>
      </c>
    </row>
    <row r="25" spans="1:27" x14ac:dyDescent="0.25">
      <c r="A25" t="s">
        <v>717</v>
      </c>
      <c r="B25" t="s">
        <v>634</v>
      </c>
      <c r="C25" t="s">
        <v>716</v>
      </c>
      <c r="D25">
        <v>-17.246459999999999</v>
      </c>
      <c r="E25">
        <v>-51.000549999999997</v>
      </c>
      <c r="F25">
        <v>173772</v>
      </c>
      <c r="G25" s="7">
        <v>173.77199999999999</v>
      </c>
      <c r="H25">
        <v>636216</v>
      </c>
      <c r="I25" t="s">
        <v>718</v>
      </c>
      <c r="J25" t="s">
        <v>718</v>
      </c>
      <c r="K25">
        <v>7.79</v>
      </c>
      <c r="L25">
        <v>1</v>
      </c>
      <c r="M25" t="s">
        <v>709</v>
      </c>
      <c r="N25">
        <v>322056</v>
      </c>
      <c r="O25" s="10">
        <v>2.63E-4</v>
      </c>
      <c r="P25">
        <v>0.6</v>
      </c>
      <c r="Q25" t="s">
        <v>227</v>
      </c>
      <c r="R25">
        <f>INDEX(Val_Min_CO2[],MATCH(Produtor_Silo[[#This Row],[Variaveis Decisão Transporte Estado-Silo]],Val_Min_CO2[Variável],0),2)</f>
        <v>0</v>
      </c>
      <c r="S25">
        <f>INDEX(Val_min_Custo[],MATCH(Produtor_Silo[[#This Row],[Variaveis Decisão Transporte Estado-Silo]],Val_min_Custo[Variável],0),2)</f>
        <v>0</v>
      </c>
      <c r="T25">
        <f>INDEX(ITERAC3[],MATCH(Produtor_Silo[[#This Row],[Variaveis Decisão Transporte Estado-Silo]],ITERAC3[Variável],0),2)</f>
        <v>0</v>
      </c>
      <c r="U25">
        <f>INDEX(ITERAC6[],MATCH(Produtor_Silo[[#This Row],[Variaveis Decisão Transporte Estado-Silo]],ITERAC6[Variável],0),2)</f>
        <v>0</v>
      </c>
      <c r="V25">
        <v>0</v>
      </c>
      <c r="W25">
        <v>1110</v>
      </c>
      <c r="X25" s="8">
        <v>1287</v>
      </c>
      <c r="Y25">
        <v>5.65</v>
      </c>
      <c r="Z25" t="str">
        <f>Produtor_Silo[[#This Row],[Estado Origem]]&amp;Produtor_Silo[[#This Row],[Estado Silo]]</f>
        <v>GOGO</v>
      </c>
      <c r="AA25" t="str">
        <f>Produtor_Silo[[#This Row],[destino]]&amp;Produtor_Silo[[#This Row],[Periodo]]&amp;Produtor_Silo[[#This Row],[Safra]]</f>
        <v>RIO VERDE-GO_31Safra Secundaria</v>
      </c>
    </row>
    <row r="26" spans="1:27" x14ac:dyDescent="0.25">
      <c r="A26" t="s">
        <v>719</v>
      </c>
      <c r="B26" t="s">
        <v>641</v>
      </c>
      <c r="C26" t="s">
        <v>719</v>
      </c>
      <c r="D26">
        <v>-18.673169999999999</v>
      </c>
      <c r="E26">
        <v>-46.544269999999997</v>
      </c>
      <c r="F26">
        <v>16572</v>
      </c>
      <c r="G26" s="7">
        <v>16.571999999999999</v>
      </c>
      <c r="H26">
        <v>506631.99999999994</v>
      </c>
      <c r="I26" t="s">
        <v>720</v>
      </c>
      <c r="J26" t="s">
        <v>720</v>
      </c>
      <c r="K26">
        <v>10.08</v>
      </c>
      <c r="L26">
        <v>1</v>
      </c>
      <c r="M26" t="s">
        <v>706</v>
      </c>
      <c r="N26">
        <v>431852</v>
      </c>
      <c r="O26" s="10">
        <v>2.63E-4</v>
      </c>
      <c r="P26">
        <v>0.6</v>
      </c>
      <c r="Q26" t="s">
        <v>350</v>
      </c>
      <c r="R26">
        <f>INDEX(Val_Min_CO2[],MATCH(Produtor_Silo[[#This Row],[Variaveis Decisão Transporte Estado-Silo]],Val_Min_CO2[Variável],0),2)</f>
        <v>506632</v>
      </c>
      <c r="S26">
        <f>INDEX(Val_min_Custo[],MATCH(Produtor_Silo[[#This Row],[Variaveis Decisão Transporte Estado-Silo]],Val_min_Custo[Variável],0),2)</f>
        <v>0</v>
      </c>
      <c r="T26">
        <f>INDEX(ITERAC3[],MATCH(Produtor_Silo[[#This Row],[Variaveis Decisão Transporte Estado-Silo]],ITERAC3[Variável],0),2)</f>
        <v>0</v>
      </c>
      <c r="U26">
        <f>INDEX(ITERAC6[],MATCH(Produtor_Silo[[#This Row],[Variaveis Decisão Transporte Estado-Silo]],ITERAC6[Variável],0),2)</f>
        <v>506632</v>
      </c>
      <c r="V26">
        <v>0</v>
      </c>
      <c r="W26">
        <v>1110</v>
      </c>
      <c r="X26" s="8">
        <v>1298</v>
      </c>
      <c r="Y26">
        <v>15.45</v>
      </c>
      <c r="Z26" t="str">
        <f>Produtor_Silo[[#This Row],[Estado Origem]]&amp;Produtor_Silo[[#This Row],[Estado Silo]]</f>
        <v>MGMG</v>
      </c>
      <c r="AA26" t="str">
        <f>Produtor_Silo[[#This Row],[destino]]&amp;Produtor_Silo[[#This Row],[Periodo]]&amp;Produtor_Silo[[#This Row],[Safra]]</f>
        <v>PATOS DE MINAS-MG_11Safra Principal</v>
      </c>
    </row>
    <row r="27" spans="1:27" x14ac:dyDescent="0.25">
      <c r="A27" t="s">
        <v>721</v>
      </c>
      <c r="B27" t="s">
        <v>641</v>
      </c>
      <c r="C27" t="s">
        <v>719</v>
      </c>
      <c r="D27">
        <v>-18.673169999999999</v>
      </c>
      <c r="E27">
        <v>-46.544269999999997</v>
      </c>
      <c r="F27">
        <v>210754</v>
      </c>
      <c r="G27" s="7">
        <v>210.75399999999999</v>
      </c>
      <c r="H27">
        <v>506631.99999999994</v>
      </c>
      <c r="I27" t="s">
        <v>720</v>
      </c>
      <c r="J27" t="s">
        <v>720</v>
      </c>
      <c r="K27">
        <v>10.08</v>
      </c>
      <c r="L27">
        <v>1</v>
      </c>
      <c r="M27" t="s">
        <v>706</v>
      </c>
      <c r="N27">
        <v>431852</v>
      </c>
      <c r="O27" s="10">
        <v>2.63E-4</v>
      </c>
      <c r="P27">
        <v>0.6</v>
      </c>
      <c r="Q27" t="s">
        <v>470</v>
      </c>
      <c r="R27">
        <f>INDEX(Val_Min_CO2[],MATCH(Produtor_Silo[[#This Row],[Variaveis Decisão Transporte Estado-Silo]],Val_Min_CO2[Variável],0),2)</f>
        <v>0</v>
      </c>
      <c r="S27">
        <f>INDEX(Val_min_Custo[],MATCH(Produtor_Silo[[#This Row],[Variaveis Decisão Transporte Estado-Silo]],Val_min_Custo[Variável],0),2)</f>
        <v>0</v>
      </c>
      <c r="T27">
        <f>INDEX(ITERAC3[],MATCH(Produtor_Silo[[#This Row],[Variaveis Decisão Transporte Estado-Silo]],ITERAC3[Variável],0),2)</f>
        <v>0</v>
      </c>
      <c r="U27">
        <f>INDEX(ITERAC6[],MATCH(Produtor_Silo[[#This Row],[Variaveis Decisão Transporte Estado-Silo]],ITERAC6[Variável],0),2)</f>
        <v>0</v>
      </c>
      <c r="V27">
        <v>0</v>
      </c>
      <c r="W27">
        <v>1110</v>
      </c>
      <c r="X27" s="8">
        <v>1298</v>
      </c>
      <c r="Y27">
        <v>15.45</v>
      </c>
      <c r="Z27" t="str">
        <f>Produtor_Silo[[#This Row],[Estado Origem]]&amp;Produtor_Silo[[#This Row],[Estado Silo]]</f>
        <v>MGMG</v>
      </c>
      <c r="AA27" t="str">
        <f>Produtor_Silo[[#This Row],[destino]]&amp;Produtor_Silo[[#This Row],[Periodo]]&amp;Produtor_Silo[[#This Row],[Safra]]</f>
        <v>PATOS DE MINAS-MG_11Safra Principal</v>
      </c>
    </row>
    <row r="28" spans="1:27" x14ac:dyDescent="0.25">
      <c r="A28" t="s">
        <v>719</v>
      </c>
      <c r="B28" t="s">
        <v>641</v>
      </c>
      <c r="C28" t="s">
        <v>719</v>
      </c>
      <c r="D28">
        <v>-18.673169999999999</v>
      </c>
      <c r="E28">
        <v>-46.544269999999997</v>
      </c>
      <c r="F28">
        <v>16572</v>
      </c>
      <c r="G28" s="7">
        <v>16.571999999999999</v>
      </c>
      <c r="H28">
        <v>506631.99999999994</v>
      </c>
      <c r="I28" t="s">
        <v>720</v>
      </c>
      <c r="J28" t="s">
        <v>720</v>
      </c>
      <c r="K28">
        <v>10.08</v>
      </c>
      <c r="L28">
        <v>1</v>
      </c>
      <c r="M28" t="s">
        <v>709</v>
      </c>
      <c r="N28">
        <v>431852</v>
      </c>
      <c r="O28" s="10">
        <v>2.63E-4</v>
      </c>
      <c r="P28">
        <v>0.6</v>
      </c>
      <c r="Q28" t="s">
        <v>351</v>
      </c>
      <c r="R28">
        <f>INDEX(Val_Min_CO2[],MATCH(Produtor_Silo[[#This Row],[Variaveis Decisão Transporte Estado-Silo]],Val_Min_CO2[Variável],0),2)</f>
        <v>0</v>
      </c>
      <c r="S28">
        <f>INDEX(Val_min_Custo[],MATCH(Produtor_Silo[[#This Row],[Variaveis Decisão Transporte Estado-Silo]],Val_min_Custo[Variável],0),2)</f>
        <v>506632</v>
      </c>
      <c r="T28">
        <f>INDEX(ITERAC3[],MATCH(Produtor_Silo[[#This Row],[Variaveis Decisão Transporte Estado-Silo]],ITERAC3[Variável],0),2)</f>
        <v>506632</v>
      </c>
      <c r="U28">
        <f>INDEX(ITERAC6[],MATCH(Produtor_Silo[[#This Row],[Variaveis Decisão Transporte Estado-Silo]],ITERAC6[Variável],0),2)</f>
        <v>0</v>
      </c>
      <c r="V28">
        <v>0</v>
      </c>
      <c r="W28">
        <v>1110</v>
      </c>
      <c r="X28" s="8">
        <v>1298</v>
      </c>
      <c r="Y28">
        <v>15.45</v>
      </c>
      <c r="Z28" t="str">
        <f>Produtor_Silo[[#This Row],[Estado Origem]]&amp;Produtor_Silo[[#This Row],[Estado Silo]]</f>
        <v>MGMG</v>
      </c>
      <c r="AA28" t="str">
        <f>Produtor_Silo[[#This Row],[destino]]&amp;Produtor_Silo[[#This Row],[Periodo]]&amp;Produtor_Silo[[#This Row],[Safra]]</f>
        <v>PATOS DE MINAS-MG_11Safra Secundaria</v>
      </c>
    </row>
    <row r="29" spans="1:27" x14ac:dyDescent="0.25">
      <c r="A29" t="s">
        <v>721</v>
      </c>
      <c r="B29" t="s">
        <v>641</v>
      </c>
      <c r="C29" t="s">
        <v>719</v>
      </c>
      <c r="D29">
        <v>-18.673169999999999</v>
      </c>
      <c r="E29">
        <v>-46.544269999999997</v>
      </c>
      <c r="F29">
        <v>210754</v>
      </c>
      <c r="G29" s="7">
        <v>210.75399999999999</v>
      </c>
      <c r="H29">
        <v>506631.99999999994</v>
      </c>
      <c r="I29" t="s">
        <v>720</v>
      </c>
      <c r="J29" t="s">
        <v>720</v>
      </c>
      <c r="K29">
        <v>10.08</v>
      </c>
      <c r="L29">
        <v>1</v>
      </c>
      <c r="M29" t="s">
        <v>709</v>
      </c>
      <c r="N29">
        <v>431852</v>
      </c>
      <c r="O29" s="10">
        <v>2.63E-4</v>
      </c>
      <c r="P29">
        <v>0.6</v>
      </c>
      <c r="Q29" t="s">
        <v>471</v>
      </c>
      <c r="R29">
        <f>INDEX(Val_Min_CO2[],MATCH(Produtor_Silo[[#This Row],[Variaveis Decisão Transporte Estado-Silo]],Val_Min_CO2[Variável],0),2)</f>
        <v>0</v>
      </c>
      <c r="S29">
        <f>INDEX(Val_min_Custo[],MATCH(Produtor_Silo[[#This Row],[Variaveis Decisão Transporte Estado-Silo]],Val_min_Custo[Variável],0),2)</f>
        <v>0</v>
      </c>
      <c r="T29">
        <f>INDEX(ITERAC3[],MATCH(Produtor_Silo[[#This Row],[Variaveis Decisão Transporte Estado-Silo]],ITERAC3[Variável],0),2)</f>
        <v>0</v>
      </c>
      <c r="U29">
        <f>INDEX(ITERAC6[],MATCH(Produtor_Silo[[#This Row],[Variaveis Decisão Transporte Estado-Silo]],ITERAC6[Variável],0),2)</f>
        <v>0</v>
      </c>
      <c r="V29">
        <v>0</v>
      </c>
      <c r="W29">
        <v>1110</v>
      </c>
      <c r="X29" s="8">
        <v>1298</v>
      </c>
      <c r="Y29">
        <v>15.45</v>
      </c>
      <c r="Z29" t="str">
        <f>Produtor_Silo[[#This Row],[Estado Origem]]&amp;Produtor_Silo[[#This Row],[Estado Silo]]</f>
        <v>MGMG</v>
      </c>
      <c r="AA29" t="str">
        <f>Produtor_Silo[[#This Row],[destino]]&amp;Produtor_Silo[[#This Row],[Periodo]]&amp;Produtor_Silo[[#This Row],[Safra]]</f>
        <v>PATOS DE MINAS-MG_11Safra Secundaria</v>
      </c>
    </row>
    <row r="30" spans="1:27" x14ac:dyDescent="0.25">
      <c r="A30" t="s">
        <v>719</v>
      </c>
      <c r="B30" t="s">
        <v>642</v>
      </c>
      <c r="C30" t="s">
        <v>719</v>
      </c>
      <c r="D30">
        <v>-18.736599999999999</v>
      </c>
      <c r="E30">
        <v>-46.668700000000001</v>
      </c>
      <c r="F30">
        <v>30207</v>
      </c>
      <c r="G30" s="7">
        <v>30.207000000000001</v>
      </c>
      <c r="H30">
        <v>465247.99999999994</v>
      </c>
      <c r="I30" t="s">
        <v>720</v>
      </c>
      <c r="J30" t="s">
        <v>720</v>
      </c>
      <c r="K30">
        <v>9.92</v>
      </c>
      <c r="L30">
        <v>1</v>
      </c>
      <c r="M30" t="s">
        <v>706</v>
      </c>
      <c r="N30">
        <v>186600</v>
      </c>
      <c r="O30" s="10">
        <v>2.63E-4</v>
      </c>
      <c r="P30">
        <v>0.6</v>
      </c>
      <c r="Q30" t="s">
        <v>354</v>
      </c>
      <c r="R30">
        <f>INDEX(Val_Min_CO2[],MATCH(Produtor_Silo[[#This Row],[Variaveis Decisão Transporte Estado-Silo]],Val_Min_CO2[Variável],0),2)</f>
        <v>0</v>
      </c>
      <c r="S30">
        <f>INDEX(Val_min_Custo[],MATCH(Produtor_Silo[[#This Row],[Variaveis Decisão Transporte Estado-Silo]],Val_min_Custo[Variável],0),2)</f>
        <v>0</v>
      </c>
      <c r="T30">
        <f>INDEX(ITERAC3[],MATCH(Produtor_Silo[[#This Row],[Variaveis Decisão Transporte Estado-Silo]],ITERAC3[Variável],0),2)</f>
        <v>465248</v>
      </c>
      <c r="U30">
        <f>INDEX(ITERAC6[],MATCH(Produtor_Silo[[#This Row],[Variaveis Decisão Transporte Estado-Silo]],ITERAC6[Variável],0),2)</f>
        <v>0</v>
      </c>
      <c r="V30">
        <v>0</v>
      </c>
      <c r="W30">
        <v>1110</v>
      </c>
      <c r="X30" s="8">
        <v>1298</v>
      </c>
      <c r="Y30">
        <v>15.45</v>
      </c>
      <c r="Z30" t="str">
        <f>Produtor_Silo[[#This Row],[Estado Origem]]&amp;Produtor_Silo[[#This Row],[Estado Silo]]</f>
        <v>MGMG</v>
      </c>
      <c r="AA30" t="str">
        <f>Produtor_Silo[[#This Row],[destino]]&amp;Produtor_Silo[[#This Row],[Periodo]]&amp;Produtor_Silo[[#This Row],[Safra]]</f>
        <v>PATOS DE MINAS-MG_21Safra Principal</v>
      </c>
    </row>
    <row r="31" spans="1:27" x14ac:dyDescent="0.25">
      <c r="A31" t="s">
        <v>721</v>
      </c>
      <c r="B31" t="s">
        <v>642</v>
      </c>
      <c r="C31" t="s">
        <v>719</v>
      </c>
      <c r="D31">
        <v>-18.736599999999999</v>
      </c>
      <c r="E31">
        <v>-46.668700000000001</v>
      </c>
      <c r="F31">
        <v>197324</v>
      </c>
      <c r="G31" s="7">
        <v>197.32400000000001</v>
      </c>
      <c r="H31">
        <v>465247.99999999994</v>
      </c>
      <c r="I31" t="s">
        <v>720</v>
      </c>
      <c r="J31" t="s">
        <v>720</v>
      </c>
      <c r="K31">
        <v>9.92</v>
      </c>
      <c r="L31">
        <v>1</v>
      </c>
      <c r="M31" t="s">
        <v>706</v>
      </c>
      <c r="N31">
        <v>186600</v>
      </c>
      <c r="O31" s="10">
        <v>2.63E-4</v>
      </c>
      <c r="P31">
        <v>0.6</v>
      </c>
      <c r="Q31" t="s">
        <v>474</v>
      </c>
      <c r="R31">
        <f>INDEX(Val_Min_CO2[],MATCH(Produtor_Silo[[#This Row],[Variaveis Decisão Transporte Estado-Silo]],Val_Min_CO2[Variável],0),2)</f>
        <v>0</v>
      </c>
      <c r="S31">
        <f>INDEX(Val_min_Custo[],MATCH(Produtor_Silo[[#This Row],[Variaveis Decisão Transporte Estado-Silo]],Val_min_Custo[Variável],0),2)</f>
        <v>0</v>
      </c>
      <c r="T31">
        <f>INDEX(ITERAC3[],MATCH(Produtor_Silo[[#This Row],[Variaveis Decisão Transporte Estado-Silo]],ITERAC3[Variável],0),2)</f>
        <v>0</v>
      </c>
      <c r="U31">
        <f>INDEX(ITERAC6[],MATCH(Produtor_Silo[[#This Row],[Variaveis Decisão Transporte Estado-Silo]],ITERAC6[Variável],0),2)</f>
        <v>0</v>
      </c>
      <c r="V31">
        <v>0</v>
      </c>
      <c r="W31">
        <v>1110</v>
      </c>
      <c r="X31" s="8">
        <v>1298</v>
      </c>
      <c r="Y31">
        <v>15.45</v>
      </c>
      <c r="Z31" t="str">
        <f>Produtor_Silo[[#This Row],[Estado Origem]]&amp;Produtor_Silo[[#This Row],[Estado Silo]]</f>
        <v>MGMG</v>
      </c>
      <c r="AA31" t="str">
        <f>Produtor_Silo[[#This Row],[destino]]&amp;Produtor_Silo[[#This Row],[Periodo]]&amp;Produtor_Silo[[#This Row],[Safra]]</f>
        <v>PATOS DE MINAS-MG_21Safra Principal</v>
      </c>
    </row>
    <row r="32" spans="1:27" x14ac:dyDescent="0.25">
      <c r="A32" t="s">
        <v>719</v>
      </c>
      <c r="B32" t="s">
        <v>642</v>
      </c>
      <c r="C32" t="s">
        <v>719</v>
      </c>
      <c r="D32">
        <v>-18.736599999999999</v>
      </c>
      <c r="E32">
        <v>-46.668700000000001</v>
      </c>
      <c r="F32">
        <v>30207</v>
      </c>
      <c r="G32" s="7">
        <v>30.207000000000001</v>
      </c>
      <c r="H32">
        <v>465247.99999999994</v>
      </c>
      <c r="I32" t="s">
        <v>720</v>
      </c>
      <c r="J32" t="s">
        <v>720</v>
      </c>
      <c r="K32">
        <v>9.92</v>
      </c>
      <c r="L32">
        <v>1</v>
      </c>
      <c r="M32" t="s">
        <v>709</v>
      </c>
      <c r="N32">
        <v>186600</v>
      </c>
      <c r="O32" s="10">
        <v>2.63E-4</v>
      </c>
      <c r="P32">
        <v>0.6</v>
      </c>
      <c r="Q32" t="s">
        <v>355</v>
      </c>
      <c r="R32">
        <f>INDEX(Val_Min_CO2[],MATCH(Produtor_Silo[[#This Row],[Variaveis Decisão Transporte Estado-Silo]],Val_Min_CO2[Variável],0),2)</f>
        <v>465248</v>
      </c>
      <c r="S32">
        <f>INDEX(Val_min_Custo[],MATCH(Produtor_Silo[[#This Row],[Variaveis Decisão Transporte Estado-Silo]],Val_min_Custo[Variável],0),2)</f>
        <v>465248</v>
      </c>
      <c r="T32">
        <f>INDEX(ITERAC3[],MATCH(Produtor_Silo[[#This Row],[Variaveis Decisão Transporte Estado-Silo]],ITERAC3[Variável],0),2)</f>
        <v>0</v>
      </c>
      <c r="U32">
        <f>INDEX(ITERAC6[],MATCH(Produtor_Silo[[#This Row],[Variaveis Decisão Transporte Estado-Silo]],ITERAC6[Variável],0),2)</f>
        <v>465248</v>
      </c>
      <c r="V32">
        <v>0</v>
      </c>
      <c r="W32">
        <v>1110</v>
      </c>
      <c r="X32" s="8">
        <v>1298</v>
      </c>
      <c r="Y32">
        <v>15.45</v>
      </c>
      <c r="Z32" t="str">
        <f>Produtor_Silo[[#This Row],[Estado Origem]]&amp;Produtor_Silo[[#This Row],[Estado Silo]]</f>
        <v>MGMG</v>
      </c>
      <c r="AA32" t="str">
        <f>Produtor_Silo[[#This Row],[destino]]&amp;Produtor_Silo[[#This Row],[Periodo]]&amp;Produtor_Silo[[#This Row],[Safra]]</f>
        <v>PATOS DE MINAS-MG_21Safra Secundaria</v>
      </c>
    </row>
    <row r="33" spans="1:27" x14ac:dyDescent="0.25">
      <c r="A33" t="s">
        <v>721</v>
      </c>
      <c r="B33" t="s">
        <v>642</v>
      </c>
      <c r="C33" t="s">
        <v>719</v>
      </c>
      <c r="D33">
        <v>-18.736599999999999</v>
      </c>
      <c r="E33">
        <v>-46.668700000000001</v>
      </c>
      <c r="F33">
        <v>197324</v>
      </c>
      <c r="G33" s="7">
        <v>197.32400000000001</v>
      </c>
      <c r="H33">
        <v>465247.99999999994</v>
      </c>
      <c r="I33" t="s">
        <v>720</v>
      </c>
      <c r="J33" t="s">
        <v>720</v>
      </c>
      <c r="K33">
        <v>9.92</v>
      </c>
      <c r="L33">
        <v>1</v>
      </c>
      <c r="M33" t="s">
        <v>709</v>
      </c>
      <c r="N33">
        <v>186600</v>
      </c>
      <c r="O33" s="10">
        <v>2.63E-4</v>
      </c>
      <c r="P33">
        <v>0.6</v>
      </c>
      <c r="Q33" t="s">
        <v>475</v>
      </c>
      <c r="R33">
        <f>INDEX(Val_Min_CO2[],MATCH(Produtor_Silo[[#This Row],[Variaveis Decisão Transporte Estado-Silo]],Val_Min_CO2[Variável],0),2)</f>
        <v>0</v>
      </c>
      <c r="S33">
        <f>INDEX(Val_min_Custo[],MATCH(Produtor_Silo[[#This Row],[Variaveis Decisão Transporte Estado-Silo]],Val_min_Custo[Variável],0),2)</f>
        <v>0</v>
      </c>
      <c r="T33">
        <f>INDEX(ITERAC3[],MATCH(Produtor_Silo[[#This Row],[Variaveis Decisão Transporte Estado-Silo]],ITERAC3[Variável],0),2)</f>
        <v>0</v>
      </c>
      <c r="U33">
        <f>INDEX(ITERAC6[],MATCH(Produtor_Silo[[#This Row],[Variaveis Decisão Transporte Estado-Silo]],ITERAC6[Variável],0),2)</f>
        <v>0</v>
      </c>
      <c r="V33">
        <v>0</v>
      </c>
      <c r="W33">
        <v>1110</v>
      </c>
      <c r="X33" s="8">
        <v>1298</v>
      </c>
      <c r="Y33">
        <v>15.45</v>
      </c>
      <c r="Z33" t="str">
        <f>Produtor_Silo[[#This Row],[Estado Origem]]&amp;Produtor_Silo[[#This Row],[Estado Silo]]</f>
        <v>MGMG</v>
      </c>
      <c r="AA33" t="str">
        <f>Produtor_Silo[[#This Row],[destino]]&amp;Produtor_Silo[[#This Row],[Periodo]]&amp;Produtor_Silo[[#This Row],[Safra]]</f>
        <v>PATOS DE MINAS-MG_21Safra Secundaria</v>
      </c>
    </row>
    <row r="34" spans="1:27" x14ac:dyDescent="0.25">
      <c r="A34" t="s">
        <v>719</v>
      </c>
      <c r="B34" t="s">
        <v>643</v>
      </c>
      <c r="C34" t="s">
        <v>719</v>
      </c>
      <c r="D34">
        <v>-18.628119999999999</v>
      </c>
      <c r="E34">
        <v>-46.31335</v>
      </c>
      <c r="F34">
        <v>25790</v>
      </c>
      <c r="G34" s="7">
        <v>25.79</v>
      </c>
      <c r="H34">
        <v>461126.39999999997</v>
      </c>
      <c r="I34" t="s">
        <v>720</v>
      </c>
      <c r="J34" t="s">
        <v>720</v>
      </c>
      <c r="K34">
        <v>10.92</v>
      </c>
      <c r="L34">
        <v>1</v>
      </c>
      <c r="M34" t="s">
        <v>706</v>
      </c>
      <c r="N34">
        <v>265216</v>
      </c>
      <c r="O34" s="10">
        <v>2.63E-4</v>
      </c>
      <c r="P34">
        <v>0.6</v>
      </c>
      <c r="Q34" t="s">
        <v>358</v>
      </c>
      <c r="R34">
        <f>INDEX(Val_Min_CO2[],MATCH(Produtor_Silo[[#This Row],[Variaveis Decisão Transporte Estado-Silo]],Val_Min_CO2[Variável],0),2)</f>
        <v>0</v>
      </c>
      <c r="S34">
        <f>INDEX(Val_min_Custo[],MATCH(Produtor_Silo[[#This Row],[Variaveis Decisão Transporte Estado-Silo]],Val_min_Custo[Variável],0),2)</f>
        <v>0</v>
      </c>
      <c r="T34">
        <f>INDEX(ITERAC3[],MATCH(Produtor_Silo[[#This Row],[Variaveis Decisão Transporte Estado-Silo]],ITERAC3[Variável],0),2)</f>
        <v>0</v>
      </c>
      <c r="U34">
        <f>INDEX(ITERAC6[],MATCH(Produtor_Silo[[#This Row],[Variaveis Decisão Transporte Estado-Silo]],ITERAC6[Variável],0),2)</f>
        <v>0</v>
      </c>
      <c r="V34">
        <v>0</v>
      </c>
      <c r="W34">
        <v>1110</v>
      </c>
      <c r="X34" s="8">
        <v>1298</v>
      </c>
      <c r="Y34">
        <v>15.45</v>
      </c>
      <c r="Z34" t="str">
        <f>Produtor_Silo[[#This Row],[Estado Origem]]&amp;Produtor_Silo[[#This Row],[Estado Silo]]</f>
        <v>MGMG</v>
      </c>
      <c r="AA34" t="str">
        <f>Produtor_Silo[[#This Row],[destino]]&amp;Produtor_Silo[[#This Row],[Periodo]]&amp;Produtor_Silo[[#This Row],[Safra]]</f>
        <v>PATOS DE MINAS-MG_31Safra Principal</v>
      </c>
    </row>
    <row r="35" spans="1:27" x14ac:dyDescent="0.25">
      <c r="A35" t="s">
        <v>721</v>
      </c>
      <c r="B35" t="s">
        <v>643</v>
      </c>
      <c r="C35" t="s">
        <v>719</v>
      </c>
      <c r="D35">
        <v>-18.628119999999999</v>
      </c>
      <c r="E35">
        <v>-46.31335</v>
      </c>
      <c r="F35">
        <v>234962</v>
      </c>
      <c r="G35" s="7">
        <v>234.96199999999999</v>
      </c>
      <c r="H35">
        <v>461126.39999999997</v>
      </c>
      <c r="I35" t="s">
        <v>720</v>
      </c>
      <c r="J35" t="s">
        <v>720</v>
      </c>
      <c r="K35">
        <v>10.92</v>
      </c>
      <c r="L35">
        <v>1</v>
      </c>
      <c r="M35" t="s">
        <v>706</v>
      </c>
      <c r="N35">
        <v>265216</v>
      </c>
      <c r="O35" s="10">
        <v>2.63E-4</v>
      </c>
      <c r="P35">
        <v>0.6</v>
      </c>
      <c r="Q35" t="s">
        <v>478</v>
      </c>
      <c r="R35">
        <f>INDEX(Val_Min_CO2[],MATCH(Produtor_Silo[[#This Row],[Variaveis Decisão Transporte Estado-Silo]],Val_Min_CO2[Variável],0),2)</f>
        <v>0</v>
      </c>
      <c r="S35">
        <f>INDEX(Val_min_Custo[],MATCH(Produtor_Silo[[#This Row],[Variaveis Decisão Transporte Estado-Silo]],Val_min_Custo[Variável],0),2)</f>
        <v>0</v>
      </c>
      <c r="T35">
        <f>INDEX(ITERAC3[],MATCH(Produtor_Silo[[#This Row],[Variaveis Decisão Transporte Estado-Silo]],ITERAC3[Variável],0),2)</f>
        <v>0</v>
      </c>
      <c r="U35">
        <f>INDEX(ITERAC6[],MATCH(Produtor_Silo[[#This Row],[Variaveis Decisão Transporte Estado-Silo]],ITERAC6[Variável],0),2)</f>
        <v>0</v>
      </c>
      <c r="V35">
        <v>0</v>
      </c>
      <c r="W35">
        <v>1110</v>
      </c>
      <c r="X35" s="8">
        <v>1298</v>
      </c>
      <c r="Y35">
        <v>15.45</v>
      </c>
      <c r="Z35" t="str">
        <f>Produtor_Silo[[#This Row],[Estado Origem]]&amp;Produtor_Silo[[#This Row],[Estado Silo]]</f>
        <v>MGMG</v>
      </c>
      <c r="AA35" t="str">
        <f>Produtor_Silo[[#This Row],[destino]]&amp;Produtor_Silo[[#This Row],[Periodo]]&amp;Produtor_Silo[[#This Row],[Safra]]</f>
        <v>PATOS DE MINAS-MG_31Safra Principal</v>
      </c>
    </row>
    <row r="36" spans="1:27" x14ac:dyDescent="0.25">
      <c r="A36" t="s">
        <v>719</v>
      </c>
      <c r="B36" t="s">
        <v>643</v>
      </c>
      <c r="C36" t="s">
        <v>719</v>
      </c>
      <c r="D36">
        <v>-18.628119999999999</v>
      </c>
      <c r="E36">
        <v>-46.31335</v>
      </c>
      <c r="F36">
        <v>25790</v>
      </c>
      <c r="G36" s="7">
        <v>25.79</v>
      </c>
      <c r="H36">
        <v>461126.39999999997</v>
      </c>
      <c r="I36" t="s">
        <v>720</v>
      </c>
      <c r="J36" t="s">
        <v>720</v>
      </c>
      <c r="K36">
        <v>10.92</v>
      </c>
      <c r="L36">
        <v>1</v>
      </c>
      <c r="M36" t="s">
        <v>709</v>
      </c>
      <c r="N36">
        <v>265216</v>
      </c>
      <c r="O36" s="10">
        <v>2.63E-4</v>
      </c>
      <c r="P36">
        <v>0.6</v>
      </c>
      <c r="Q36" t="s">
        <v>359</v>
      </c>
      <c r="R36">
        <f>INDEX(Val_Min_CO2[],MATCH(Produtor_Silo[[#This Row],[Variaveis Decisão Transporte Estado-Silo]],Val_Min_CO2[Variável],0),2)</f>
        <v>0</v>
      </c>
      <c r="S36">
        <f>INDEX(Val_min_Custo[],MATCH(Produtor_Silo[[#This Row],[Variaveis Decisão Transporte Estado-Silo]],Val_min_Custo[Variável],0),2)</f>
        <v>0</v>
      </c>
      <c r="T36">
        <f>INDEX(ITERAC3[],MATCH(Produtor_Silo[[#This Row],[Variaveis Decisão Transporte Estado-Silo]],ITERAC3[Variável],0),2)</f>
        <v>0</v>
      </c>
      <c r="U36">
        <f>INDEX(ITERAC6[],MATCH(Produtor_Silo[[#This Row],[Variaveis Decisão Transporte Estado-Silo]],ITERAC6[Variável],0),2)</f>
        <v>0</v>
      </c>
      <c r="V36">
        <v>0</v>
      </c>
      <c r="W36">
        <v>1110</v>
      </c>
      <c r="X36" s="8">
        <v>1298</v>
      </c>
      <c r="Y36">
        <v>15.45</v>
      </c>
      <c r="Z36" t="str">
        <f>Produtor_Silo[[#This Row],[Estado Origem]]&amp;Produtor_Silo[[#This Row],[Estado Silo]]</f>
        <v>MGMG</v>
      </c>
      <c r="AA36" t="str">
        <f>Produtor_Silo[[#This Row],[destino]]&amp;Produtor_Silo[[#This Row],[Periodo]]&amp;Produtor_Silo[[#This Row],[Safra]]</f>
        <v>PATOS DE MINAS-MG_31Safra Secundaria</v>
      </c>
    </row>
    <row r="37" spans="1:27" x14ac:dyDescent="0.25">
      <c r="A37" t="s">
        <v>721</v>
      </c>
      <c r="B37" t="s">
        <v>643</v>
      </c>
      <c r="C37" t="s">
        <v>719</v>
      </c>
      <c r="D37">
        <v>-18.628119999999999</v>
      </c>
      <c r="E37">
        <v>-46.31335</v>
      </c>
      <c r="F37">
        <v>234962</v>
      </c>
      <c r="G37" s="7">
        <v>234.96199999999999</v>
      </c>
      <c r="H37">
        <v>461126.39999999997</v>
      </c>
      <c r="I37" t="s">
        <v>720</v>
      </c>
      <c r="J37" t="s">
        <v>720</v>
      </c>
      <c r="K37">
        <v>10.92</v>
      </c>
      <c r="L37">
        <v>1</v>
      </c>
      <c r="M37" t="s">
        <v>709</v>
      </c>
      <c r="N37">
        <v>265216</v>
      </c>
      <c r="O37" s="10">
        <v>2.63E-4</v>
      </c>
      <c r="P37">
        <v>0.6</v>
      </c>
      <c r="Q37" t="s">
        <v>479</v>
      </c>
      <c r="R37">
        <f>INDEX(Val_Min_CO2[],MATCH(Produtor_Silo[[#This Row],[Variaveis Decisão Transporte Estado-Silo]],Val_Min_CO2[Variável],0),2)</f>
        <v>0</v>
      </c>
      <c r="S37">
        <f>INDEX(Val_min_Custo[],MATCH(Produtor_Silo[[#This Row],[Variaveis Decisão Transporte Estado-Silo]],Val_min_Custo[Variável],0),2)</f>
        <v>0</v>
      </c>
      <c r="T37">
        <f>INDEX(ITERAC3[],MATCH(Produtor_Silo[[#This Row],[Variaveis Decisão Transporte Estado-Silo]],ITERAC3[Variável],0),2)</f>
        <v>0</v>
      </c>
      <c r="U37">
        <f>INDEX(ITERAC6[],MATCH(Produtor_Silo[[#This Row],[Variaveis Decisão Transporte Estado-Silo]],ITERAC6[Variável],0),2)</f>
        <v>0</v>
      </c>
      <c r="V37">
        <v>0</v>
      </c>
      <c r="W37">
        <v>1110</v>
      </c>
      <c r="X37" s="8">
        <v>1298</v>
      </c>
      <c r="Y37">
        <v>15.45</v>
      </c>
      <c r="Z37" t="str">
        <f>Produtor_Silo[[#This Row],[Estado Origem]]&amp;Produtor_Silo[[#This Row],[Estado Silo]]</f>
        <v>MGMG</v>
      </c>
      <c r="AA37" t="str">
        <f>Produtor_Silo[[#This Row],[destino]]&amp;Produtor_Silo[[#This Row],[Periodo]]&amp;Produtor_Silo[[#This Row],[Safra]]</f>
        <v>PATOS DE MINAS-MG_31Safra Secundaria</v>
      </c>
    </row>
    <row r="38" spans="1:27" x14ac:dyDescent="0.25">
      <c r="A38" t="s">
        <v>719</v>
      </c>
      <c r="B38" t="s">
        <v>644</v>
      </c>
      <c r="C38" t="s">
        <v>721</v>
      </c>
      <c r="D38">
        <v>-18.841950000000001</v>
      </c>
      <c r="E38">
        <v>-48.289589999999997</v>
      </c>
      <c r="F38">
        <v>223529</v>
      </c>
      <c r="G38" s="7">
        <v>223.529</v>
      </c>
      <c r="H38">
        <v>1295616</v>
      </c>
      <c r="I38" t="s">
        <v>720</v>
      </c>
      <c r="J38" t="s">
        <v>720</v>
      </c>
      <c r="K38">
        <v>8.5950000000000006</v>
      </c>
      <c r="L38">
        <v>1</v>
      </c>
      <c r="M38" t="s">
        <v>706</v>
      </c>
      <c r="N38">
        <v>430625</v>
      </c>
      <c r="O38" s="10">
        <v>2.63E-4</v>
      </c>
      <c r="P38">
        <v>0.6</v>
      </c>
      <c r="Q38" t="s">
        <v>362</v>
      </c>
      <c r="R38">
        <f>INDEX(Val_Min_CO2[],MATCH(Produtor_Silo[[#This Row],[Variaveis Decisão Transporte Estado-Silo]],Val_Min_CO2[Variável],0),2)</f>
        <v>0</v>
      </c>
      <c r="S38">
        <f>INDEX(Val_min_Custo[],MATCH(Produtor_Silo[[#This Row],[Variaveis Decisão Transporte Estado-Silo]],Val_min_Custo[Variável],0),2)</f>
        <v>47100</v>
      </c>
      <c r="T38">
        <f>INDEX(ITERAC3[],MATCH(Produtor_Silo[[#This Row],[Variaveis Decisão Transporte Estado-Silo]],ITERAC3[Variável],0),2)</f>
        <v>47100</v>
      </c>
      <c r="U38">
        <f>INDEX(ITERAC6[],MATCH(Produtor_Silo[[#This Row],[Variaveis Decisão Transporte Estado-Silo]],ITERAC6[Variável],0),2)</f>
        <v>47100</v>
      </c>
      <c r="V38">
        <v>0</v>
      </c>
      <c r="W38">
        <v>1110</v>
      </c>
      <c r="X38" s="8">
        <v>1298</v>
      </c>
      <c r="Y38">
        <v>15.45</v>
      </c>
      <c r="Z38" t="str">
        <f>Produtor_Silo[[#This Row],[Estado Origem]]&amp;Produtor_Silo[[#This Row],[Estado Silo]]</f>
        <v>MGMG</v>
      </c>
      <c r="AA38" t="str">
        <f>Produtor_Silo[[#This Row],[destino]]&amp;Produtor_Silo[[#This Row],[Periodo]]&amp;Produtor_Silo[[#This Row],[Safra]]</f>
        <v>UBERLÂNDIA-MG_11Safra Principal</v>
      </c>
    </row>
    <row r="39" spans="1:27" x14ac:dyDescent="0.25">
      <c r="A39" t="s">
        <v>721</v>
      </c>
      <c r="B39" t="s">
        <v>644</v>
      </c>
      <c r="C39" t="s">
        <v>721</v>
      </c>
      <c r="D39">
        <v>-18.841950000000001</v>
      </c>
      <c r="E39">
        <v>-48.289589999999997</v>
      </c>
      <c r="F39">
        <v>13702</v>
      </c>
      <c r="G39" s="7">
        <v>13.702</v>
      </c>
      <c r="H39">
        <v>1295616</v>
      </c>
      <c r="I39" t="s">
        <v>720</v>
      </c>
      <c r="J39" t="s">
        <v>720</v>
      </c>
      <c r="K39">
        <v>8.5950000000000006</v>
      </c>
      <c r="L39">
        <v>1</v>
      </c>
      <c r="M39" t="s">
        <v>706</v>
      </c>
      <c r="N39">
        <v>430625</v>
      </c>
      <c r="O39" s="10">
        <v>2.63E-4</v>
      </c>
      <c r="P39">
        <v>0.6</v>
      </c>
      <c r="Q39" t="s">
        <v>482</v>
      </c>
      <c r="R39">
        <f>INDEX(Val_Min_CO2[],MATCH(Produtor_Silo[[#This Row],[Variaveis Decisão Transporte Estado-Silo]],Val_Min_CO2[Variável],0),2)</f>
        <v>0</v>
      </c>
      <c r="S39">
        <f>INDEX(Val_min_Custo[],MATCH(Produtor_Silo[[#This Row],[Variaveis Decisão Transporte Estado-Silo]],Val_min_Custo[Variável],0),2)</f>
        <v>0</v>
      </c>
      <c r="T39">
        <f>INDEX(ITERAC3[],MATCH(Produtor_Silo[[#This Row],[Variaveis Decisão Transporte Estado-Silo]],ITERAC3[Variável],0),2)</f>
        <v>0</v>
      </c>
      <c r="U39">
        <f>INDEX(ITERAC6[],MATCH(Produtor_Silo[[#This Row],[Variaveis Decisão Transporte Estado-Silo]],ITERAC6[Variável],0),2)</f>
        <v>1248516</v>
      </c>
      <c r="V39">
        <v>0</v>
      </c>
      <c r="W39">
        <v>1110</v>
      </c>
      <c r="X39" s="8">
        <v>1298</v>
      </c>
      <c r="Y39">
        <v>15.45</v>
      </c>
      <c r="Z39" t="str">
        <f>Produtor_Silo[[#This Row],[Estado Origem]]&amp;Produtor_Silo[[#This Row],[Estado Silo]]</f>
        <v>MGMG</v>
      </c>
      <c r="AA39" t="str">
        <f>Produtor_Silo[[#This Row],[destino]]&amp;Produtor_Silo[[#This Row],[Periodo]]&amp;Produtor_Silo[[#This Row],[Safra]]</f>
        <v>UBERLÂNDIA-MG_11Safra Principal</v>
      </c>
    </row>
    <row r="40" spans="1:27" x14ac:dyDescent="0.25">
      <c r="A40" t="s">
        <v>719</v>
      </c>
      <c r="B40" t="s">
        <v>644</v>
      </c>
      <c r="C40" t="s">
        <v>721</v>
      </c>
      <c r="D40">
        <v>-18.841950000000001</v>
      </c>
      <c r="E40">
        <v>-48.289589999999997</v>
      </c>
      <c r="F40">
        <v>223529</v>
      </c>
      <c r="G40" s="7">
        <v>223.529</v>
      </c>
      <c r="H40">
        <v>1295616</v>
      </c>
      <c r="I40" t="s">
        <v>720</v>
      </c>
      <c r="J40" t="s">
        <v>720</v>
      </c>
      <c r="K40">
        <v>8.5950000000000006</v>
      </c>
      <c r="L40">
        <v>1</v>
      </c>
      <c r="M40" t="s">
        <v>709</v>
      </c>
      <c r="N40">
        <v>430625</v>
      </c>
      <c r="O40" s="10">
        <v>2.63E-4</v>
      </c>
      <c r="P40">
        <v>0.6</v>
      </c>
      <c r="Q40" t="s">
        <v>363</v>
      </c>
      <c r="R40">
        <f>INDEX(Val_Min_CO2[],MATCH(Produtor_Silo[[#This Row],[Variaveis Decisão Transporte Estado-Silo]],Val_Min_CO2[Variável],0),2)</f>
        <v>0</v>
      </c>
      <c r="S40">
        <f>INDEX(Val_min_Custo[],MATCH(Produtor_Silo[[#This Row],[Variaveis Decisão Transporte Estado-Silo]],Val_min_Custo[Variável],0),2)</f>
        <v>0</v>
      </c>
      <c r="T40">
        <f>INDEX(ITERAC3[],MATCH(Produtor_Silo[[#This Row],[Variaveis Decisão Transporte Estado-Silo]],ITERAC3[Variável],0),2)</f>
        <v>0</v>
      </c>
      <c r="U40">
        <f>INDEX(ITERAC6[],MATCH(Produtor_Silo[[#This Row],[Variaveis Decisão Transporte Estado-Silo]],ITERAC6[Variável],0),2)</f>
        <v>0</v>
      </c>
      <c r="V40">
        <v>0</v>
      </c>
      <c r="W40">
        <v>1110</v>
      </c>
      <c r="X40" s="8">
        <v>1298</v>
      </c>
      <c r="Y40">
        <v>15.45</v>
      </c>
      <c r="Z40" t="str">
        <f>Produtor_Silo[[#This Row],[Estado Origem]]&amp;Produtor_Silo[[#This Row],[Estado Silo]]</f>
        <v>MGMG</v>
      </c>
      <c r="AA40" t="str">
        <f>Produtor_Silo[[#This Row],[destino]]&amp;Produtor_Silo[[#This Row],[Periodo]]&amp;Produtor_Silo[[#This Row],[Safra]]</f>
        <v>UBERLÂNDIA-MG_11Safra Secundaria</v>
      </c>
    </row>
    <row r="41" spans="1:27" x14ac:dyDescent="0.25">
      <c r="A41" t="s">
        <v>721</v>
      </c>
      <c r="B41" t="s">
        <v>644</v>
      </c>
      <c r="C41" t="s">
        <v>721</v>
      </c>
      <c r="D41">
        <v>-18.841950000000001</v>
      </c>
      <c r="E41">
        <v>-48.289589999999997</v>
      </c>
      <c r="F41">
        <v>13702</v>
      </c>
      <c r="G41" s="7">
        <v>13.702</v>
      </c>
      <c r="H41">
        <v>1295616</v>
      </c>
      <c r="I41" t="s">
        <v>720</v>
      </c>
      <c r="J41" t="s">
        <v>720</v>
      </c>
      <c r="K41">
        <v>8.5950000000000006</v>
      </c>
      <c r="L41">
        <v>1</v>
      </c>
      <c r="M41" t="s">
        <v>709</v>
      </c>
      <c r="N41">
        <v>430625</v>
      </c>
      <c r="O41" s="10">
        <v>2.63E-4</v>
      </c>
      <c r="P41">
        <v>0.6</v>
      </c>
      <c r="Q41" t="s">
        <v>483</v>
      </c>
      <c r="R41">
        <f>INDEX(Val_Min_CO2[],MATCH(Produtor_Silo[[#This Row],[Variaveis Decisão Transporte Estado-Silo]],Val_Min_CO2[Variável],0),2)</f>
        <v>1295616</v>
      </c>
      <c r="S41">
        <f>INDEX(Val_min_Custo[],MATCH(Produtor_Silo[[#This Row],[Variaveis Decisão Transporte Estado-Silo]],Val_min_Custo[Variável],0),2)</f>
        <v>1248516</v>
      </c>
      <c r="T41">
        <f>INDEX(ITERAC3[],MATCH(Produtor_Silo[[#This Row],[Variaveis Decisão Transporte Estado-Silo]],ITERAC3[Variável],0),2)</f>
        <v>1248516</v>
      </c>
      <c r="U41">
        <f>INDEX(ITERAC6[],MATCH(Produtor_Silo[[#This Row],[Variaveis Decisão Transporte Estado-Silo]],ITERAC6[Variável],0),2)</f>
        <v>0</v>
      </c>
      <c r="V41">
        <v>0</v>
      </c>
      <c r="W41">
        <v>1110</v>
      </c>
      <c r="X41" s="8">
        <v>1298</v>
      </c>
      <c r="Y41">
        <v>15.45</v>
      </c>
      <c r="Z41" t="str">
        <f>Produtor_Silo[[#This Row],[Estado Origem]]&amp;Produtor_Silo[[#This Row],[Estado Silo]]</f>
        <v>MGMG</v>
      </c>
      <c r="AA41" t="str">
        <f>Produtor_Silo[[#This Row],[destino]]&amp;Produtor_Silo[[#This Row],[Periodo]]&amp;Produtor_Silo[[#This Row],[Safra]]</f>
        <v>UBERLÂNDIA-MG_11Safra Secundaria</v>
      </c>
    </row>
    <row r="42" spans="1:27" x14ac:dyDescent="0.25">
      <c r="A42" t="s">
        <v>719</v>
      </c>
      <c r="B42" t="s">
        <v>645</v>
      </c>
      <c r="C42" t="s">
        <v>721</v>
      </c>
      <c r="D42">
        <v>-18.84451</v>
      </c>
      <c r="E42">
        <v>-48.287599999999998</v>
      </c>
      <c r="F42">
        <v>223136</v>
      </c>
      <c r="G42" s="7">
        <v>223.136</v>
      </c>
      <c r="H42">
        <v>701568</v>
      </c>
      <c r="I42" t="s">
        <v>720</v>
      </c>
      <c r="J42" t="s">
        <v>720</v>
      </c>
      <c r="K42">
        <v>12.13</v>
      </c>
      <c r="L42">
        <v>1</v>
      </c>
      <c r="M42" t="s">
        <v>706</v>
      </c>
      <c r="N42">
        <v>347442</v>
      </c>
      <c r="O42" s="10">
        <v>2.63E-4</v>
      </c>
      <c r="P42">
        <v>0.6</v>
      </c>
      <c r="Q42" t="s">
        <v>366</v>
      </c>
      <c r="R42">
        <f>INDEX(Val_Min_CO2[],MATCH(Produtor_Silo[[#This Row],[Variaveis Decisão Transporte Estado-Silo]],Val_Min_CO2[Variável],0),2)</f>
        <v>0</v>
      </c>
      <c r="S42">
        <f>INDEX(Val_min_Custo[],MATCH(Produtor_Silo[[#This Row],[Variaveis Decisão Transporte Estado-Silo]],Val_min_Custo[Variável],0),2)</f>
        <v>0</v>
      </c>
      <c r="T42">
        <f>INDEX(ITERAC3[],MATCH(Produtor_Silo[[#This Row],[Variaveis Decisão Transporte Estado-Silo]],ITERAC3[Variável],0),2)</f>
        <v>0</v>
      </c>
      <c r="U42">
        <f>INDEX(ITERAC6[],MATCH(Produtor_Silo[[#This Row],[Variaveis Decisão Transporte Estado-Silo]],ITERAC6[Variável],0),2)</f>
        <v>0</v>
      </c>
      <c r="V42">
        <v>0</v>
      </c>
      <c r="W42">
        <v>1110</v>
      </c>
      <c r="X42" s="8">
        <v>1298</v>
      </c>
      <c r="Y42">
        <v>15.45</v>
      </c>
      <c r="Z42" t="str">
        <f>Produtor_Silo[[#This Row],[Estado Origem]]&amp;Produtor_Silo[[#This Row],[Estado Silo]]</f>
        <v>MGMG</v>
      </c>
      <c r="AA42" t="str">
        <f>Produtor_Silo[[#This Row],[destino]]&amp;Produtor_Silo[[#This Row],[Periodo]]&amp;Produtor_Silo[[#This Row],[Safra]]</f>
        <v>UBERLÂNDIA-MG_21Safra Principal</v>
      </c>
    </row>
    <row r="43" spans="1:27" x14ac:dyDescent="0.25">
      <c r="A43" t="s">
        <v>721</v>
      </c>
      <c r="B43" t="s">
        <v>645</v>
      </c>
      <c r="C43" t="s">
        <v>721</v>
      </c>
      <c r="D43">
        <v>-18.84451</v>
      </c>
      <c r="E43">
        <v>-48.287599999999998</v>
      </c>
      <c r="F43">
        <v>13309</v>
      </c>
      <c r="G43" s="7">
        <v>13.308999999999999</v>
      </c>
      <c r="H43">
        <v>701568</v>
      </c>
      <c r="I43" t="s">
        <v>720</v>
      </c>
      <c r="J43" t="s">
        <v>720</v>
      </c>
      <c r="K43">
        <v>12.13</v>
      </c>
      <c r="L43">
        <v>1</v>
      </c>
      <c r="M43" t="s">
        <v>706</v>
      </c>
      <c r="N43">
        <v>347442</v>
      </c>
      <c r="O43" s="10">
        <v>2.63E-4</v>
      </c>
      <c r="P43">
        <v>0.6</v>
      </c>
      <c r="Q43" t="s">
        <v>486</v>
      </c>
      <c r="R43">
        <f>INDEX(Val_Min_CO2[],MATCH(Produtor_Silo[[#This Row],[Variaveis Decisão Transporte Estado-Silo]],Val_Min_CO2[Variável],0),2)</f>
        <v>701568</v>
      </c>
      <c r="S43">
        <f>INDEX(Val_min_Custo[],MATCH(Produtor_Silo[[#This Row],[Variaveis Decisão Transporte Estado-Silo]],Val_min_Custo[Variável],0),2)</f>
        <v>701568</v>
      </c>
      <c r="T43">
        <f>INDEX(ITERAC3[],MATCH(Produtor_Silo[[#This Row],[Variaveis Decisão Transporte Estado-Silo]],ITERAC3[Variável],0),2)</f>
        <v>701568</v>
      </c>
      <c r="U43">
        <f>INDEX(ITERAC6[],MATCH(Produtor_Silo[[#This Row],[Variaveis Decisão Transporte Estado-Silo]],ITERAC6[Variável],0),2)</f>
        <v>701568</v>
      </c>
      <c r="V43">
        <v>0</v>
      </c>
      <c r="W43">
        <v>1110</v>
      </c>
      <c r="X43" s="8">
        <v>1298</v>
      </c>
      <c r="Y43">
        <v>15.45</v>
      </c>
      <c r="Z43" t="str">
        <f>Produtor_Silo[[#This Row],[Estado Origem]]&amp;Produtor_Silo[[#This Row],[Estado Silo]]</f>
        <v>MGMG</v>
      </c>
      <c r="AA43" t="str">
        <f>Produtor_Silo[[#This Row],[destino]]&amp;Produtor_Silo[[#This Row],[Periodo]]&amp;Produtor_Silo[[#This Row],[Safra]]</f>
        <v>UBERLÂNDIA-MG_21Safra Principal</v>
      </c>
    </row>
    <row r="44" spans="1:27" x14ac:dyDescent="0.25">
      <c r="A44" t="s">
        <v>719</v>
      </c>
      <c r="B44" t="s">
        <v>645</v>
      </c>
      <c r="C44" t="s">
        <v>721</v>
      </c>
      <c r="D44">
        <v>-18.84451</v>
      </c>
      <c r="E44">
        <v>-48.287599999999998</v>
      </c>
      <c r="F44">
        <v>223136</v>
      </c>
      <c r="G44" s="7">
        <v>223.136</v>
      </c>
      <c r="H44">
        <v>701568</v>
      </c>
      <c r="I44" t="s">
        <v>720</v>
      </c>
      <c r="J44" t="s">
        <v>720</v>
      </c>
      <c r="K44">
        <v>12.13</v>
      </c>
      <c r="L44">
        <v>1</v>
      </c>
      <c r="M44" t="s">
        <v>709</v>
      </c>
      <c r="N44">
        <v>347442</v>
      </c>
      <c r="O44" s="10">
        <v>2.63E-4</v>
      </c>
      <c r="P44">
        <v>0.6</v>
      </c>
      <c r="Q44" t="s">
        <v>367</v>
      </c>
      <c r="R44">
        <f>INDEX(Val_Min_CO2[],MATCH(Produtor_Silo[[#This Row],[Variaveis Decisão Transporte Estado-Silo]],Val_Min_CO2[Variável],0),2)</f>
        <v>0</v>
      </c>
      <c r="S44">
        <f>INDEX(Val_min_Custo[],MATCH(Produtor_Silo[[#This Row],[Variaveis Decisão Transporte Estado-Silo]],Val_min_Custo[Variável],0),2)</f>
        <v>0</v>
      </c>
      <c r="T44">
        <f>INDEX(ITERAC3[],MATCH(Produtor_Silo[[#This Row],[Variaveis Decisão Transporte Estado-Silo]],ITERAC3[Variável],0),2)</f>
        <v>0</v>
      </c>
      <c r="U44">
        <f>INDEX(ITERAC6[],MATCH(Produtor_Silo[[#This Row],[Variaveis Decisão Transporte Estado-Silo]],ITERAC6[Variável],0),2)</f>
        <v>0</v>
      </c>
      <c r="V44">
        <v>0</v>
      </c>
      <c r="W44">
        <v>1110</v>
      </c>
      <c r="X44" s="8">
        <v>1298</v>
      </c>
      <c r="Y44">
        <v>15.45</v>
      </c>
      <c r="Z44" t="str">
        <f>Produtor_Silo[[#This Row],[Estado Origem]]&amp;Produtor_Silo[[#This Row],[Estado Silo]]</f>
        <v>MGMG</v>
      </c>
      <c r="AA44" t="str">
        <f>Produtor_Silo[[#This Row],[destino]]&amp;Produtor_Silo[[#This Row],[Periodo]]&amp;Produtor_Silo[[#This Row],[Safra]]</f>
        <v>UBERLÂNDIA-MG_21Safra Secundaria</v>
      </c>
    </row>
    <row r="45" spans="1:27" x14ac:dyDescent="0.25">
      <c r="A45" t="s">
        <v>721</v>
      </c>
      <c r="B45" t="s">
        <v>645</v>
      </c>
      <c r="C45" t="s">
        <v>721</v>
      </c>
      <c r="D45">
        <v>-18.84451</v>
      </c>
      <c r="E45">
        <v>-48.287599999999998</v>
      </c>
      <c r="F45">
        <v>13309</v>
      </c>
      <c r="G45" s="7">
        <v>13.308999999999999</v>
      </c>
      <c r="H45">
        <v>701568</v>
      </c>
      <c r="I45" t="s">
        <v>720</v>
      </c>
      <c r="J45" t="s">
        <v>720</v>
      </c>
      <c r="K45">
        <v>12.13</v>
      </c>
      <c r="L45">
        <v>1</v>
      </c>
      <c r="M45" t="s">
        <v>709</v>
      </c>
      <c r="N45">
        <v>347442</v>
      </c>
      <c r="O45" s="10">
        <v>2.63E-4</v>
      </c>
      <c r="P45">
        <v>0.6</v>
      </c>
      <c r="Q45" t="s">
        <v>487</v>
      </c>
      <c r="R45">
        <f>INDEX(Val_Min_CO2[],MATCH(Produtor_Silo[[#This Row],[Variaveis Decisão Transporte Estado-Silo]],Val_Min_CO2[Variável],0),2)</f>
        <v>0</v>
      </c>
      <c r="S45">
        <f>INDEX(Val_min_Custo[],MATCH(Produtor_Silo[[#This Row],[Variaveis Decisão Transporte Estado-Silo]],Val_min_Custo[Variável],0),2)</f>
        <v>0</v>
      </c>
      <c r="T45">
        <f>INDEX(ITERAC3[],MATCH(Produtor_Silo[[#This Row],[Variaveis Decisão Transporte Estado-Silo]],ITERAC3[Variável],0),2)</f>
        <v>0</v>
      </c>
      <c r="U45">
        <f>INDEX(ITERAC6[],MATCH(Produtor_Silo[[#This Row],[Variaveis Decisão Transporte Estado-Silo]],ITERAC6[Variável],0),2)</f>
        <v>0</v>
      </c>
      <c r="V45">
        <v>0</v>
      </c>
      <c r="W45">
        <v>1110</v>
      </c>
      <c r="X45" s="8">
        <v>1298</v>
      </c>
      <c r="Y45">
        <v>15.45</v>
      </c>
      <c r="Z45" t="str">
        <f>Produtor_Silo[[#This Row],[Estado Origem]]&amp;Produtor_Silo[[#This Row],[Estado Silo]]</f>
        <v>MGMG</v>
      </c>
      <c r="AA45" t="str">
        <f>Produtor_Silo[[#This Row],[destino]]&amp;Produtor_Silo[[#This Row],[Periodo]]&amp;Produtor_Silo[[#This Row],[Safra]]</f>
        <v>UBERLÂNDIA-MG_21Safra Secundaria</v>
      </c>
    </row>
    <row r="46" spans="1:27" x14ac:dyDescent="0.25">
      <c r="A46" t="s">
        <v>719</v>
      </c>
      <c r="B46" t="s">
        <v>646</v>
      </c>
      <c r="C46" t="s">
        <v>721</v>
      </c>
      <c r="D46">
        <v>-18.849430000000002</v>
      </c>
      <c r="E46">
        <v>-48.283250000000002</v>
      </c>
      <c r="F46">
        <v>228277</v>
      </c>
      <c r="G46" s="7">
        <v>228.27699999999999</v>
      </c>
      <c r="H46">
        <v>475271.99999999994</v>
      </c>
      <c r="I46" t="s">
        <v>720</v>
      </c>
      <c r="J46" t="s">
        <v>720</v>
      </c>
      <c r="K46">
        <v>10.015000000000001</v>
      </c>
      <c r="L46">
        <v>1</v>
      </c>
      <c r="M46" t="s">
        <v>706</v>
      </c>
      <c r="N46">
        <v>169928</v>
      </c>
      <c r="O46" s="10">
        <v>2.63E-4</v>
      </c>
      <c r="P46">
        <v>0.6</v>
      </c>
      <c r="Q46" t="s">
        <v>370</v>
      </c>
      <c r="R46">
        <f>INDEX(Val_Min_CO2[],MATCH(Produtor_Silo[[#This Row],[Variaveis Decisão Transporte Estado-Silo]],Val_Min_CO2[Variável],0),2)</f>
        <v>0</v>
      </c>
      <c r="S46">
        <f>INDEX(Val_min_Custo[],MATCH(Produtor_Silo[[#This Row],[Variaveis Decisão Transporte Estado-Silo]],Val_min_Custo[Variável],0),2)</f>
        <v>0</v>
      </c>
      <c r="T46">
        <f>INDEX(ITERAC3[],MATCH(Produtor_Silo[[#This Row],[Variaveis Decisão Transporte Estado-Silo]],ITERAC3[Variável],0),2)</f>
        <v>0</v>
      </c>
      <c r="U46">
        <f>INDEX(ITERAC6[],MATCH(Produtor_Silo[[#This Row],[Variaveis Decisão Transporte Estado-Silo]],ITERAC6[Variável],0),2)</f>
        <v>0</v>
      </c>
      <c r="V46">
        <v>0</v>
      </c>
      <c r="W46">
        <v>1110</v>
      </c>
      <c r="X46" s="8">
        <v>1298</v>
      </c>
      <c r="Y46">
        <v>15.45</v>
      </c>
      <c r="Z46" t="str">
        <f>Produtor_Silo[[#This Row],[Estado Origem]]&amp;Produtor_Silo[[#This Row],[Estado Silo]]</f>
        <v>MGMG</v>
      </c>
      <c r="AA46" t="str">
        <f>Produtor_Silo[[#This Row],[destino]]&amp;Produtor_Silo[[#This Row],[Periodo]]&amp;Produtor_Silo[[#This Row],[Safra]]</f>
        <v>UBERLÂNDIA-MG_31Safra Principal</v>
      </c>
    </row>
    <row r="47" spans="1:27" x14ac:dyDescent="0.25">
      <c r="A47" t="s">
        <v>721</v>
      </c>
      <c r="B47" t="s">
        <v>646</v>
      </c>
      <c r="C47" t="s">
        <v>721</v>
      </c>
      <c r="D47">
        <v>-18.849430000000002</v>
      </c>
      <c r="E47">
        <v>-48.283250000000002</v>
      </c>
      <c r="F47">
        <v>14383</v>
      </c>
      <c r="G47" s="7">
        <v>14.382999999999999</v>
      </c>
      <c r="H47">
        <v>475271.99999999994</v>
      </c>
      <c r="I47" t="s">
        <v>720</v>
      </c>
      <c r="J47" t="s">
        <v>720</v>
      </c>
      <c r="K47">
        <v>10.015000000000001</v>
      </c>
      <c r="L47">
        <v>1</v>
      </c>
      <c r="M47" t="s">
        <v>706</v>
      </c>
      <c r="N47">
        <v>169928</v>
      </c>
      <c r="O47" s="10">
        <v>2.63E-4</v>
      </c>
      <c r="P47">
        <v>0.6</v>
      </c>
      <c r="Q47" t="s">
        <v>490</v>
      </c>
      <c r="R47">
        <f>INDEX(Val_Min_CO2[],MATCH(Produtor_Silo[[#This Row],[Variaveis Decisão Transporte Estado-Silo]],Val_Min_CO2[Variável],0),2)</f>
        <v>0</v>
      </c>
      <c r="S47">
        <f>INDEX(Val_min_Custo[],MATCH(Produtor_Silo[[#This Row],[Variaveis Decisão Transporte Estado-Silo]],Val_min_Custo[Variável],0),2)</f>
        <v>0</v>
      </c>
      <c r="T47">
        <f>INDEX(ITERAC3[],MATCH(Produtor_Silo[[#This Row],[Variaveis Decisão Transporte Estado-Silo]],ITERAC3[Variável],0),2)</f>
        <v>0</v>
      </c>
      <c r="U47">
        <f>INDEX(ITERAC6[],MATCH(Produtor_Silo[[#This Row],[Variaveis Decisão Transporte Estado-Silo]],ITERAC6[Variável],0),2)</f>
        <v>0</v>
      </c>
      <c r="V47">
        <v>0</v>
      </c>
      <c r="W47">
        <v>1110</v>
      </c>
      <c r="X47" s="8">
        <v>1298</v>
      </c>
      <c r="Y47">
        <v>15.45</v>
      </c>
      <c r="Z47" t="str">
        <f>Produtor_Silo[[#This Row],[Estado Origem]]&amp;Produtor_Silo[[#This Row],[Estado Silo]]</f>
        <v>MGMG</v>
      </c>
      <c r="AA47" t="str">
        <f>Produtor_Silo[[#This Row],[destino]]&amp;Produtor_Silo[[#This Row],[Periodo]]&amp;Produtor_Silo[[#This Row],[Safra]]</f>
        <v>UBERLÂNDIA-MG_31Safra Principal</v>
      </c>
    </row>
    <row r="48" spans="1:27" x14ac:dyDescent="0.25">
      <c r="A48" t="s">
        <v>719</v>
      </c>
      <c r="B48" t="s">
        <v>646</v>
      </c>
      <c r="C48" t="s">
        <v>721</v>
      </c>
      <c r="D48">
        <v>-18.849430000000002</v>
      </c>
      <c r="E48">
        <v>-48.283250000000002</v>
      </c>
      <c r="F48">
        <v>228277</v>
      </c>
      <c r="G48" s="7">
        <v>228.27699999999999</v>
      </c>
      <c r="H48">
        <v>475271.99999999994</v>
      </c>
      <c r="I48" t="s">
        <v>720</v>
      </c>
      <c r="J48" t="s">
        <v>720</v>
      </c>
      <c r="K48">
        <v>10.015000000000001</v>
      </c>
      <c r="L48">
        <v>1</v>
      </c>
      <c r="M48" t="s">
        <v>709</v>
      </c>
      <c r="N48">
        <v>169928</v>
      </c>
      <c r="O48" s="10">
        <v>2.63E-4</v>
      </c>
      <c r="P48">
        <v>0.6</v>
      </c>
      <c r="Q48" t="s">
        <v>371</v>
      </c>
      <c r="R48">
        <f>INDEX(Val_Min_CO2[],MATCH(Produtor_Silo[[#This Row],[Variaveis Decisão Transporte Estado-Silo]],Val_Min_CO2[Variável],0),2)</f>
        <v>0</v>
      </c>
      <c r="S48">
        <f>INDEX(Val_min_Custo[],MATCH(Produtor_Silo[[#This Row],[Variaveis Decisão Transporte Estado-Silo]],Val_min_Custo[Variável],0),2)</f>
        <v>0</v>
      </c>
      <c r="T48">
        <f>INDEX(ITERAC3[],MATCH(Produtor_Silo[[#This Row],[Variaveis Decisão Transporte Estado-Silo]],ITERAC3[Variável],0),2)</f>
        <v>0</v>
      </c>
      <c r="U48">
        <f>INDEX(ITERAC6[],MATCH(Produtor_Silo[[#This Row],[Variaveis Decisão Transporte Estado-Silo]],ITERAC6[Variável],0),2)</f>
        <v>0</v>
      </c>
      <c r="V48">
        <v>0</v>
      </c>
      <c r="W48">
        <v>1110</v>
      </c>
      <c r="X48" s="8">
        <v>1298</v>
      </c>
      <c r="Y48">
        <v>15.45</v>
      </c>
      <c r="Z48" t="str">
        <f>Produtor_Silo[[#This Row],[Estado Origem]]&amp;Produtor_Silo[[#This Row],[Estado Silo]]</f>
        <v>MGMG</v>
      </c>
      <c r="AA48" t="str">
        <f>Produtor_Silo[[#This Row],[destino]]&amp;Produtor_Silo[[#This Row],[Periodo]]&amp;Produtor_Silo[[#This Row],[Safra]]</f>
        <v>UBERLÂNDIA-MG_31Safra Secundaria</v>
      </c>
    </row>
    <row r="49" spans="1:27" x14ac:dyDescent="0.25">
      <c r="A49" t="s">
        <v>721</v>
      </c>
      <c r="B49" t="s">
        <v>646</v>
      </c>
      <c r="C49" t="s">
        <v>721</v>
      </c>
      <c r="D49">
        <v>-18.849430000000002</v>
      </c>
      <c r="E49">
        <v>-48.283250000000002</v>
      </c>
      <c r="F49">
        <v>14383</v>
      </c>
      <c r="G49" s="7">
        <v>14.382999999999999</v>
      </c>
      <c r="H49">
        <v>475271.99999999994</v>
      </c>
      <c r="I49" t="s">
        <v>720</v>
      </c>
      <c r="J49" t="s">
        <v>720</v>
      </c>
      <c r="K49">
        <v>10.015000000000001</v>
      </c>
      <c r="L49">
        <v>1</v>
      </c>
      <c r="M49" t="s">
        <v>709</v>
      </c>
      <c r="N49">
        <v>169928</v>
      </c>
      <c r="O49" s="10">
        <v>2.63E-4</v>
      </c>
      <c r="P49">
        <v>0.6</v>
      </c>
      <c r="Q49" t="s">
        <v>491</v>
      </c>
      <c r="R49">
        <f>INDEX(Val_Min_CO2[],MATCH(Produtor_Silo[[#This Row],[Variaveis Decisão Transporte Estado-Silo]],Val_Min_CO2[Variável],0),2)</f>
        <v>0</v>
      </c>
      <c r="S49">
        <f>INDEX(Val_min_Custo[],MATCH(Produtor_Silo[[#This Row],[Variaveis Decisão Transporte Estado-Silo]],Val_min_Custo[Variável],0),2)</f>
        <v>0</v>
      </c>
      <c r="T49">
        <f>INDEX(ITERAC3[],MATCH(Produtor_Silo[[#This Row],[Variaveis Decisão Transporte Estado-Silo]],ITERAC3[Variável],0),2)</f>
        <v>0</v>
      </c>
      <c r="U49">
        <f>INDEX(ITERAC6[],MATCH(Produtor_Silo[[#This Row],[Variaveis Decisão Transporte Estado-Silo]],ITERAC6[Variável],0),2)</f>
        <v>0</v>
      </c>
      <c r="V49">
        <v>0</v>
      </c>
      <c r="W49">
        <v>1110</v>
      </c>
      <c r="X49" s="8">
        <v>1298</v>
      </c>
      <c r="Y49">
        <v>15.45</v>
      </c>
      <c r="Z49" t="str">
        <f>Produtor_Silo[[#This Row],[Estado Origem]]&amp;Produtor_Silo[[#This Row],[Estado Silo]]</f>
        <v>MGMG</v>
      </c>
      <c r="AA49" t="str">
        <f>Produtor_Silo[[#This Row],[destino]]&amp;Produtor_Silo[[#This Row],[Periodo]]&amp;Produtor_Silo[[#This Row],[Safra]]</f>
        <v>UBERLÂNDIA-MG_31Safra Secundaria</v>
      </c>
    </row>
    <row r="50" spans="1:27" x14ac:dyDescent="0.25">
      <c r="A50" t="s">
        <v>713</v>
      </c>
      <c r="B50" t="s">
        <v>635</v>
      </c>
      <c r="C50" t="s">
        <v>714</v>
      </c>
      <c r="D50">
        <v>-22.368849999999998</v>
      </c>
      <c r="E50">
        <v>-54.801079999999999</v>
      </c>
      <c r="F50">
        <v>110552</v>
      </c>
      <c r="G50" s="7">
        <v>110.55200000000001</v>
      </c>
      <c r="H50">
        <v>612584</v>
      </c>
      <c r="I50" t="s">
        <v>715</v>
      </c>
      <c r="J50" t="s">
        <v>715</v>
      </c>
      <c r="K50">
        <v>10.555</v>
      </c>
      <c r="L50">
        <v>1</v>
      </c>
      <c r="M50" t="s">
        <v>706</v>
      </c>
      <c r="N50">
        <v>371715</v>
      </c>
      <c r="O50" s="10">
        <v>2.05E-4</v>
      </c>
      <c r="P50">
        <v>1</v>
      </c>
      <c r="Q50" t="s">
        <v>230</v>
      </c>
      <c r="R50">
        <f>INDEX(Val_Min_CO2[],MATCH(Produtor_Silo[[#This Row],[Variaveis Decisão Transporte Estado-Silo]],Val_Min_CO2[Variável],0),2)</f>
        <v>0</v>
      </c>
      <c r="S50">
        <f>INDEX(Val_min_Custo[],MATCH(Produtor_Silo[[#This Row],[Variaveis Decisão Transporte Estado-Silo]],Val_min_Custo[Variável],0),2)</f>
        <v>0</v>
      </c>
      <c r="T50">
        <f>INDEX(ITERAC3[],MATCH(Produtor_Silo[[#This Row],[Variaveis Decisão Transporte Estado-Silo]],ITERAC3[Variável],0),2)</f>
        <v>0</v>
      </c>
      <c r="U50">
        <f>INDEX(ITERAC6[],MATCH(Produtor_Silo[[#This Row],[Variaveis Decisão Transporte Estado-Silo]],ITERAC6[Variável],0),2)</f>
        <v>0</v>
      </c>
      <c r="V50">
        <v>0</v>
      </c>
      <c r="W50">
        <v>1110</v>
      </c>
      <c r="X50" s="8">
        <v>1287</v>
      </c>
      <c r="Y50">
        <v>3.2</v>
      </c>
      <c r="Z50" t="str">
        <f>Produtor_Silo[[#This Row],[Estado Origem]]&amp;Produtor_Silo[[#This Row],[Estado Silo]]</f>
        <v>MSMS</v>
      </c>
      <c r="AA50" t="str">
        <f>Produtor_Silo[[#This Row],[destino]]&amp;Produtor_Silo[[#This Row],[Periodo]]&amp;Produtor_Silo[[#This Row],[Safra]]</f>
        <v>DOURADOS-MS_11Safra Principal</v>
      </c>
    </row>
    <row r="51" spans="1:27" x14ac:dyDescent="0.25">
      <c r="A51" t="s">
        <v>714</v>
      </c>
      <c r="B51" t="s">
        <v>635</v>
      </c>
      <c r="C51" t="s">
        <v>714</v>
      </c>
      <c r="D51">
        <v>-22.368849999999998</v>
      </c>
      <c r="E51">
        <v>-54.801079999999999</v>
      </c>
      <c r="F51">
        <v>18163</v>
      </c>
      <c r="G51" s="7">
        <v>18.163</v>
      </c>
      <c r="H51">
        <v>612584</v>
      </c>
      <c r="I51" t="s">
        <v>715</v>
      </c>
      <c r="J51" t="s">
        <v>715</v>
      </c>
      <c r="K51">
        <v>10.555</v>
      </c>
      <c r="L51">
        <v>1</v>
      </c>
      <c r="M51" t="s">
        <v>706</v>
      </c>
      <c r="N51">
        <v>371715</v>
      </c>
      <c r="O51" s="10">
        <v>2.05E-4</v>
      </c>
      <c r="P51">
        <v>1</v>
      </c>
      <c r="Q51" t="s">
        <v>182</v>
      </c>
      <c r="R51">
        <f>INDEX(Val_Min_CO2[],MATCH(Produtor_Silo[[#This Row],[Variaveis Decisão Transporte Estado-Silo]],Val_Min_CO2[Variável],0),2)</f>
        <v>0</v>
      </c>
      <c r="S51">
        <f>INDEX(Val_min_Custo[],MATCH(Produtor_Silo[[#This Row],[Variaveis Decisão Transporte Estado-Silo]],Val_min_Custo[Variável],0),2)</f>
        <v>0</v>
      </c>
      <c r="T51">
        <f>INDEX(ITERAC3[],MATCH(Produtor_Silo[[#This Row],[Variaveis Decisão Transporte Estado-Silo]],ITERAC3[Variável],0),2)</f>
        <v>612584</v>
      </c>
      <c r="U51">
        <f>INDEX(ITERAC6[],MATCH(Produtor_Silo[[#This Row],[Variaveis Decisão Transporte Estado-Silo]],ITERAC6[Variável],0),2)</f>
        <v>584931</v>
      </c>
      <c r="V51">
        <v>0</v>
      </c>
      <c r="W51">
        <v>1110</v>
      </c>
      <c r="X51" s="8">
        <v>1287</v>
      </c>
      <c r="Y51">
        <v>3.2</v>
      </c>
      <c r="Z51" t="str">
        <f>Produtor_Silo[[#This Row],[Estado Origem]]&amp;Produtor_Silo[[#This Row],[Estado Silo]]</f>
        <v>MSMS</v>
      </c>
      <c r="AA51" t="str">
        <f>Produtor_Silo[[#This Row],[destino]]&amp;Produtor_Silo[[#This Row],[Periodo]]&amp;Produtor_Silo[[#This Row],[Safra]]</f>
        <v>DOURADOS-MS_11Safra Principal</v>
      </c>
    </row>
    <row r="52" spans="1:27" x14ac:dyDescent="0.25">
      <c r="A52" t="s">
        <v>713</v>
      </c>
      <c r="B52" t="s">
        <v>635</v>
      </c>
      <c r="C52" t="s">
        <v>714</v>
      </c>
      <c r="D52">
        <v>-22.368849999999998</v>
      </c>
      <c r="E52">
        <v>-54.801079999999999</v>
      </c>
      <c r="F52">
        <v>110552</v>
      </c>
      <c r="G52" s="7">
        <v>110.55200000000001</v>
      </c>
      <c r="H52">
        <v>612584</v>
      </c>
      <c r="I52" t="s">
        <v>715</v>
      </c>
      <c r="J52" t="s">
        <v>715</v>
      </c>
      <c r="K52">
        <v>10.555</v>
      </c>
      <c r="L52">
        <v>1</v>
      </c>
      <c r="M52" t="s">
        <v>709</v>
      </c>
      <c r="N52">
        <v>371715</v>
      </c>
      <c r="O52" s="10">
        <v>2.05E-4</v>
      </c>
      <c r="P52">
        <v>1</v>
      </c>
      <c r="Q52" t="s">
        <v>231</v>
      </c>
      <c r="R52">
        <f>INDEX(Val_Min_CO2[],MATCH(Produtor_Silo[[#This Row],[Variaveis Decisão Transporte Estado-Silo]],Val_Min_CO2[Variável],0),2)</f>
        <v>0</v>
      </c>
      <c r="S52">
        <f>INDEX(Val_min_Custo[],MATCH(Produtor_Silo[[#This Row],[Variaveis Decisão Transporte Estado-Silo]],Val_min_Custo[Variável],0),2)</f>
        <v>0</v>
      </c>
      <c r="T52">
        <f>INDEX(ITERAC3[],MATCH(Produtor_Silo[[#This Row],[Variaveis Decisão Transporte Estado-Silo]],ITERAC3[Variável],0),2)</f>
        <v>0</v>
      </c>
      <c r="U52">
        <f>INDEX(ITERAC6[],MATCH(Produtor_Silo[[#This Row],[Variaveis Decisão Transporte Estado-Silo]],ITERAC6[Variável],0),2)</f>
        <v>0</v>
      </c>
      <c r="V52">
        <v>0</v>
      </c>
      <c r="W52">
        <v>1110</v>
      </c>
      <c r="X52" s="8">
        <v>1287</v>
      </c>
      <c r="Y52">
        <v>3.2</v>
      </c>
      <c r="Z52" t="str">
        <f>Produtor_Silo[[#This Row],[Estado Origem]]&amp;Produtor_Silo[[#This Row],[Estado Silo]]</f>
        <v>MSMS</v>
      </c>
      <c r="AA52" t="str">
        <f>Produtor_Silo[[#This Row],[destino]]&amp;Produtor_Silo[[#This Row],[Periodo]]&amp;Produtor_Silo[[#This Row],[Safra]]</f>
        <v>DOURADOS-MS_11Safra Secundaria</v>
      </c>
    </row>
    <row r="53" spans="1:27" x14ac:dyDescent="0.25">
      <c r="A53" t="s">
        <v>714</v>
      </c>
      <c r="B53" t="s">
        <v>635</v>
      </c>
      <c r="C53" t="s">
        <v>714</v>
      </c>
      <c r="D53">
        <v>-22.368849999999998</v>
      </c>
      <c r="E53">
        <v>-54.801079999999999</v>
      </c>
      <c r="F53">
        <v>18163</v>
      </c>
      <c r="G53" s="7">
        <v>18.163</v>
      </c>
      <c r="H53">
        <v>612584</v>
      </c>
      <c r="I53" t="s">
        <v>715</v>
      </c>
      <c r="J53" t="s">
        <v>715</v>
      </c>
      <c r="K53">
        <v>10.555</v>
      </c>
      <c r="L53">
        <v>1</v>
      </c>
      <c r="M53" t="s">
        <v>709</v>
      </c>
      <c r="N53">
        <v>371715</v>
      </c>
      <c r="O53" s="10">
        <v>2.05E-4</v>
      </c>
      <c r="P53">
        <v>1</v>
      </c>
      <c r="Q53" t="s">
        <v>183</v>
      </c>
      <c r="R53">
        <f>INDEX(Val_Min_CO2[],MATCH(Produtor_Silo[[#This Row],[Variaveis Decisão Transporte Estado-Silo]],Val_Min_CO2[Variável],0),2)</f>
        <v>612584</v>
      </c>
      <c r="S53">
        <f>INDEX(Val_min_Custo[],MATCH(Produtor_Silo[[#This Row],[Variaveis Decisão Transporte Estado-Silo]],Val_min_Custo[Variável],0),2)</f>
        <v>584931</v>
      </c>
      <c r="T53">
        <f>INDEX(ITERAC3[],MATCH(Produtor_Silo[[#This Row],[Variaveis Decisão Transporte Estado-Silo]],ITERAC3[Variável],0),2)</f>
        <v>0</v>
      </c>
      <c r="U53">
        <f>INDEX(ITERAC6[],MATCH(Produtor_Silo[[#This Row],[Variaveis Decisão Transporte Estado-Silo]],ITERAC6[Variável],0),2)</f>
        <v>0</v>
      </c>
      <c r="V53">
        <v>0</v>
      </c>
      <c r="W53">
        <v>1110</v>
      </c>
      <c r="X53" s="8">
        <v>1287</v>
      </c>
      <c r="Y53">
        <v>3.2</v>
      </c>
      <c r="Z53" t="str">
        <f>Produtor_Silo[[#This Row],[Estado Origem]]&amp;Produtor_Silo[[#This Row],[Estado Silo]]</f>
        <v>MSMS</v>
      </c>
      <c r="AA53" t="str">
        <f>Produtor_Silo[[#This Row],[destino]]&amp;Produtor_Silo[[#This Row],[Periodo]]&amp;Produtor_Silo[[#This Row],[Safra]]</f>
        <v>DOURADOS-MS_11Safra Secundaria</v>
      </c>
    </row>
    <row r="54" spans="1:27" x14ac:dyDescent="0.25">
      <c r="A54" t="s">
        <v>713</v>
      </c>
      <c r="B54" t="s">
        <v>636</v>
      </c>
      <c r="C54" t="s">
        <v>714</v>
      </c>
      <c r="D54">
        <v>-22.220690000000001</v>
      </c>
      <c r="E54">
        <v>-54.718330000000002</v>
      </c>
      <c r="F54">
        <v>103052</v>
      </c>
      <c r="G54" s="7">
        <v>103.05200000000001</v>
      </c>
      <c r="H54">
        <v>455672</v>
      </c>
      <c r="I54" t="s">
        <v>715</v>
      </c>
      <c r="J54" t="s">
        <v>715</v>
      </c>
      <c r="K54">
        <v>9.6349999999999998</v>
      </c>
      <c r="L54">
        <v>1</v>
      </c>
      <c r="M54" t="s">
        <v>706</v>
      </c>
      <c r="N54">
        <v>388786</v>
      </c>
      <c r="O54" s="10">
        <v>2.05E-4</v>
      </c>
      <c r="P54">
        <v>1</v>
      </c>
      <c r="Q54" t="s">
        <v>234</v>
      </c>
      <c r="R54">
        <f>INDEX(Val_Min_CO2[],MATCH(Produtor_Silo[[#This Row],[Variaveis Decisão Transporte Estado-Silo]],Val_Min_CO2[Variável],0),2)</f>
        <v>0</v>
      </c>
      <c r="S54">
        <f>INDEX(Val_min_Custo[],MATCH(Produtor_Silo[[#This Row],[Variaveis Decisão Transporte Estado-Silo]],Val_min_Custo[Variável],0),2)</f>
        <v>0</v>
      </c>
      <c r="T54">
        <f>INDEX(ITERAC3[],MATCH(Produtor_Silo[[#This Row],[Variaveis Decisão Transporte Estado-Silo]],ITERAC3[Variável],0),2)</f>
        <v>0</v>
      </c>
      <c r="U54">
        <f>INDEX(ITERAC6[],MATCH(Produtor_Silo[[#This Row],[Variaveis Decisão Transporte Estado-Silo]],ITERAC6[Variável],0),2)</f>
        <v>0</v>
      </c>
      <c r="V54">
        <v>0</v>
      </c>
      <c r="W54">
        <v>1110</v>
      </c>
      <c r="X54" s="8">
        <v>1287</v>
      </c>
      <c r="Y54">
        <v>3.2</v>
      </c>
      <c r="Z54" t="str">
        <f>Produtor_Silo[[#This Row],[Estado Origem]]&amp;Produtor_Silo[[#This Row],[Estado Silo]]</f>
        <v>MSMS</v>
      </c>
      <c r="AA54" t="str">
        <f>Produtor_Silo[[#This Row],[destino]]&amp;Produtor_Silo[[#This Row],[Periodo]]&amp;Produtor_Silo[[#This Row],[Safra]]</f>
        <v>DOURADOS-MS_21Safra Principal</v>
      </c>
    </row>
    <row r="55" spans="1:27" x14ac:dyDescent="0.25">
      <c r="A55" t="s">
        <v>714</v>
      </c>
      <c r="B55" t="s">
        <v>636</v>
      </c>
      <c r="C55" t="s">
        <v>714</v>
      </c>
      <c r="D55">
        <v>-22.220690000000001</v>
      </c>
      <c r="E55">
        <v>-54.718330000000002</v>
      </c>
      <c r="F55">
        <v>11534</v>
      </c>
      <c r="G55" s="7">
        <v>11.534000000000001</v>
      </c>
      <c r="H55">
        <v>455672</v>
      </c>
      <c r="I55" t="s">
        <v>715</v>
      </c>
      <c r="J55" t="s">
        <v>715</v>
      </c>
      <c r="K55">
        <v>9.6349999999999998</v>
      </c>
      <c r="L55">
        <v>1</v>
      </c>
      <c r="M55" t="s">
        <v>706</v>
      </c>
      <c r="N55">
        <v>388786</v>
      </c>
      <c r="O55" s="10">
        <v>2.05E-4</v>
      </c>
      <c r="P55">
        <v>1</v>
      </c>
      <c r="Q55" t="s">
        <v>186</v>
      </c>
      <c r="R55">
        <f>INDEX(Val_Min_CO2[],MATCH(Produtor_Silo[[#This Row],[Variaveis Decisão Transporte Estado-Silo]],Val_Min_CO2[Variável],0),2)</f>
        <v>455672</v>
      </c>
      <c r="S55">
        <f>INDEX(Val_min_Custo[],MATCH(Produtor_Silo[[#This Row],[Variaveis Decisão Transporte Estado-Silo]],Val_min_Custo[Variável],0),2)</f>
        <v>0</v>
      </c>
      <c r="T55">
        <f>INDEX(ITERAC3[],MATCH(Produtor_Silo[[#This Row],[Variaveis Decisão Transporte Estado-Silo]],ITERAC3[Variável],0),2)</f>
        <v>455672</v>
      </c>
      <c r="U55">
        <f>INDEX(ITERAC6[],MATCH(Produtor_Silo[[#This Row],[Variaveis Decisão Transporte Estado-Silo]],ITERAC6[Variável],0),2)</f>
        <v>455672</v>
      </c>
      <c r="V55">
        <v>0</v>
      </c>
      <c r="W55">
        <v>1110</v>
      </c>
      <c r="X55" s="8">
        <v>1287</v>
      </c>
      <c r="Y55">
        <v>3.2</v>
      </c>
      <c r="Z55" t="str">
        <f>Produtor_Silo[[#This Row],[Estado Origem]]&amp;Produtor_Silo[[#This Row],[Estado Silo]]</f>
        <v>MSMS</v>
      </c>
      <c r="AA55" t="str">
        <f>Produtor_Silo[[#This Row],[destino]]&amp;Produtor_Silo[[#This Row],[Periodo]]&amp;Produtor_Silo[[#This Row],[Safra]]</f>
        <v>DOURADOS-MS_21Safra Principal</v>
      </c>
    </row>
    <row r="56" spans="1:27" x14ac:dyDescent="0.25">
      <c r="A56" t="s">
        <v>713</v>
      </c>
      <c r="B56" t="s">
        <v>636</v>
      </c>
      <c r="C56" t="s">
        <v>714</v>
      </c>
      <c r="D56">
        <v>-22.220690000000001</v>
      </c>
      <c r="E56">
        <v>-54.718330000000002</v>
      </c>
      <c r="F56">
        <v>103052</v>
      </c>
      <c r="G56" s="7">
        <v>103.05200000000001</v>
      </c>
      <c r="H56">
        <v>455672</v>
      </c>
      <c r="I56" t="s">
        <v>715</v>
      </c>
      <c r="J56" t="s">
        <v>715</v>
      </c>
      <c r="K56">
        <v>9.6349999999999998</v>
      </c>
      <c r="L56">
        <v>1</v>
      </c>
      <c r="M56" t="s">
        <v>709</v>
      </c>
      <c r="N56">
        <v>388786</v>
      </c>
      <c r="O56" s="10">
        <v>2.05E-4</v>
      </c>
      <c r="P56">
        <v>1</v>
      </c>
      <c r="Q56" t="s">
        <v>235</v>
      </c>
      <c r="R56">
        <f>INDEX(Val_Min_CO2[],MATCH(Produtor_Silo[[#This Row],[Variaveis Decisão Transporte Estado-Silo]],Val_Min_CO2[Variável],0),2)</f>
        <v>0</v>
      </c>
      <c r="S56">
        <f>INDEX(Val_min_Custo[],MATCH(Produtor_Silo[[#This Row],[Variaveis Decisão Transporte Estado-Silo]],Val_min_Custo[Variável],0),2)</f>
        <v>0</v>
      </c>
      <c r="T56">
        <f>INDEX(ITERAC3[],MATCH(Produtor_Silo[[#This Row],[Variaveis Decisão Transporte Estado-Silo]],ITERAC3[Variável],0),2)</f>
        <v>0</v>
      </c>
      <c r="U56">
        <f>INDEX(ITERAC6[],MATCH(Produtor_Silo[[#This Row],[Variaveis Decisão Transporte Estado-Silo]],ITERAC6[Variável],0),2)</f>
        <v>0</v>
      </c>
      <c r="V56">
        <v>0</v>
      </c>
      <c r="W56">
        <v>1110</v>
      </c>
      <c r="X56" s="8">
        <v>1287</v>
      </c>
      <c r="Y56">
        <v>3.2</v>
      </c>
      <c r="Z56" t="str">
        <f>Produtor_Silo[[#This Row],[Estado Origem]]&amp;Produtor_Silo[[#This Row],[Estado Silo]]</f>
        <v>MSMS</v>
      </c>
      <c r="AA56" t="str">
        <f>Produtor_Silo[[#This Row],[destino]]&amp;Produtor_Silo[[#This Row],[Periodo]]&amp;Produtor_Silo[[#This Row],[Safra]]</f>
        <v>DOURADOS-MS_21Safra Secundaria</v>
      </c>
    </row>
    <row r="57" spans="1:27" x14ac:dyDescent="0.25">
      <c r="A57" t="s">
        <v>714</v>
      </c>
      <c r="B57" t="s">
        <v>636</v>
      </c>
      <c r="C57" t="s">
        <v>714</v>
      </c>
      <c r="D57">
        <v>-22.220690000000001</v>
      </c>
      <c r="E57">
        <v>-54.718330000000002</v>
      </c>
      <c r="F57">
        <v>11534</v>
      </c>
      <c r="G57" s="7">
        <v>11.534000000000001</v>
      </c>
      <c r="H57">
        <v>455672</v>
      </c>
      <c r="I57" t="s">
        <v>715</v>
      </c>
      <c r="J57" t="s">
        <v>715</v>
      </c>
      <c r="K57">
        <v>9.6349999999999998</v>
      </c>
      <c r="L57">
        <v>1</v>
      </c>
      <c r="M57" t="s">
        <v>709</v>
      </c>
      <c r="N57">
        <v>388786</v>
      </c>
      <c r="O57" s="10">
        <v>2.05E-4</v>
      </c>
      <c r="P57">
        <v>1</v>
      </c>
      <c r="Q57" t="s">
        <v>187</v>
      </c>
      <c r="R57">
        <f>INDEX(Val_Min_CO2[],MATCH(Produtor_Silo[[#This Row],[Variaveis Decisão Transporte Estado-Silo]],Val_Min_CO2[Variável],0),2)</f>
        <v>0</v>
      </c>
      <c r="S57">
        <f>INDEX(Val_min_Custo[],MATCH(Produtor_Silo[[#This Row],[Variaveis Decisão Transporte Estado-Silo]],Val_min_Custo[Variável],0),2)</f>
        <v>455672</v>
      </c>
      <c r="T57">
        <f>INDEX(ITERAC3[],MATCH(Produtor_Silo[[#This Row],[Variaveis Decisão Transporte Estado-Silo]],ITERAC3[Variável],0),2)</f>
        <v>0</v>
      </c>
      <c r="U57">
        <f>INDEX(ITERAC6[],MATCH(Produtor_Silo[[#This Row],[Variaveis Decisão Transporte Estado-Silo]],ITERAC6[Variável],0),2)</f>
        <v>0</v>
      </c>
      <c r="V57">
        <v>0</v>
      </c>
      <c r="W57">
        <v>1110</v>
      </c>
      <c r="X57" s="8">
        <v>1287</v>
      </c>
      <c r="Y57">
        <v>3.2</v>
      </c>
      <c r="Z57" t="str">
        <f>Produtor_Silo[[#This Row],[Estado Origem]]&amp;Produtor_Silo[[#This Row],[Estado Silo]]</f>
        <v>MSMS</v>
      </c>
      <c r="AA57" t="str">
        <f>Produtor_Silo[[#This Row],[destino]]&amp;Produtor_Silo[[#This Row],[Periodo]]&amp;Produtor_Silo[[#This Row],[Safra]]</f>
        <v>DOURADOS-MS_21Safra Secundaria</v>
      </c>
    </row>
    <row r="58" spans="1:27" x14ac:dyDescent="0.25">
      <c r="A58" t="s">
        <v>713</v>
      </c>
      <c r="B58" t="s">
        <v>637</v>
      </c>
      <c r="C58" t="s">
        <v>714</v>
      </c>
      <c r="D58">
        <v>-22.20974</v>
      </c>
      <c r="E58">
        <v>-54.860210000000002</v>
      </c>
      <c r="F58">
        <v>95933</v>
      </c>
      <c r="G58" s="7">
        <v>95.933000000000007</v>
      </c>
      <c r="H58">
        <v>425320</v>
      </c>
      <c r="I58" t="s">
        <v>715</v>
      </c>
      <c r="J58" t="s">
        <v>715</v>
      </c>
      <c r="K58">
        <v>9.6850000000000005</v>
      </c>
      <c r="L58">
        <v>1</v>
      </c>
      <c r="M58" t="s">
        <v>706</v>
      </c>
      <c r="N58">
        <v>174604</v>
      </c>
      <c r="O58" s="10">
        <v>2.05E-4</v>
      </c>
      <c r="P58">
        <v>1</v>
      </c>
      <c r="Q58" t="s">
        <v>238</v>
      </c>
      <c r="R58">
        <f>INDEX(Val_Min_CO2[],MATCH(Produtor_Silo[[#This Row],[Variaveis Decisão Transporte Estado-Silo]],Val_Min_CO2[Variável],0),2)</f>
        <v>0</v>
      </c>
      <c r="S58">
        <f>INDEX(Val_min_Custo[],MATCH(Produtor_Silo[[#This Row],[Variaveis Decisão Transporte Estado-Silo]],Val_min_Custo[Variável],0),2)</f>
        <v>0</v>
      </c>
      <c r="T58">
        <f>INDEX(ITERAC3[],MATCH(Produtor_Silo[[#This Row],[Variaveis Decisão Transporte Estado-Silo]],ITERAC3[Variável],0),2)</f>
        <v>0</v>
      </c>
      <c r="U58">
        <f>INDEX(ITERAC6[],MATCH(Produtor_Silo[[#This Row],[Variaveis Decisão Transporte Estado-Silo]],ITERAC6[Variável],0),2)</f>
        <v>0</v>
      </c>
      <c r="V58">
        <v>0</v>
      </c>
      <c r="W58">
        <v>1110</v>
      </c>
      <c r="X58" s="8">
        <v>1287</v>
      </c>
      <c r="Y58">
        <v>3.2</v>
      </c>
      <c r="Z58" t="str">
        <f>Produtor_Silo[[#This Row],[Estado Origem]]&amp;Produtor_Silo[[#This Row],[Estado Silo]]</f>
        <v>MSMS</v>
      </c>
      <c r="AA58" t="str">
        <f>Produtor_Silo[[#This Row],[destino]]&amp;Produtor_Silo[[#This Row],[Periodo]]&amp;Produtor_Silo[[#This Row],[Safra]]</f>
        <v>DOURADOS-MS_31Safra Principal</v>
      </c>
    </row>
    <row r="59" spans="1:27" x14ac:dyDescent="0.25">
      <c r="A59" t="s">
        <v>714</v>
      </c>
      <c r="B59" t="s">
        <v>637</v>
      </c>
      <c r="C59" t="s">
        <v>714</v>
      </c>
      <c r="D59">
        <v>-22.20974</v>
      </c>
      <c r="E59">
        <v>-54.860210000000002</v>
      </c>
      <c r="F59">
        <v>6255</v>
      </c>
      <c r="G59" s="7">
        <v>6.2549999999999999</v>
      </c>
      <c r="H59">
        <v>425320</v>
      </c>
      <c r="I59" t="s">
        <v>715</v>
      </c>
      <c r="J59" t="s">
        <v>715</v>
      </c>
      <c r="K59">
        <v>9.6850000000000005</v>
      </c>
      <c r="L59">
        <v>1</v>
      </c>
      <c r="M59" t="s">
        <v>706</v>
      </c>
      <c r="N59">
        <v>174604</v>
      </c>
      <c r="O59" s="10">
        <v>2.05E-4</v>
      </c>
      <c r="P59">
        <v>1</v>
      </c>
      <c r="Q59" t="s">
        <v>190</v>
      </c>
      <c r="R59">
        <f>INDEX(Val_Min_CO2[],MATCH(Produtor_Silo[[#This Row],[Variaveis Decisão Transporte Estado-Silo]],Val_Min_CO2[Variável],0),2)</f>
        <v>0</v>
      </c>
      <c r="S59">
        <f>INDEX(Val_min_Custo[],MATCH(Produtor_Silo[[#This Row],[Variaveis Decisão Transporte Estado-Silo]],Val_min_Custo[Variável],0),2)</f>
        <v>0</v>
      </c>
      <c r="T59">
        <f>INDEX(ITERAC3[],MATCH(Produtor_Silo[[#This Row],[Variaveis Decisão Transporte Estado-Silo]],ITERAC3[Variável],0),2)</f>
        <v>0</v>
      </c>
      <c r="U59">
        <f>INDEX(ITERAC6[],MATCH(Produtor_Silo[[#This Row],[Variaveis Decisão Transporte Estado-Silo]],ITERAC6[Variável],0),2)</f>
        <v>0</v>
      </c>
      <c r="V59">
        <v>0</v>
      </c>
      <c r="W59">
        <v>1110</v>
      </c>
      <c r="X59" s="8">
        <v>1287</v>
      </c>
      <c r="Y59">
        <v>3.2</v>
      </c>
      <c r="Z59" t="str">
        <f>Produtor_Silo[[#This Row],[Estado Origem]]&amp;Produtor_Silo[[#This Row],[Estado Silo]]</f>
        <v>MSMS</v>
      </c>
      <c r="AA59" t="str">
        <f>Produtor_Silo[[#This Row],[destino]]&amp;Produtor_Silo[[#This Row],[Periodo]]&amp;Produtor_Silo[[#This Row],[Safra]]</f>
        <v>DOURADOS-MS_31Safra Principal</v>
      </c>
    </row>
    <row r="60" spans="1:27" x14ac:dyDescent="0.25">
      <c r="A60" t="s">
        <v>713</v>
      </c>
      <c r="B60" t="s">
        <v>637</v>
      </c>
      <c r="C60" t="s">
        <v>714</v>
      </c>
      <c r="D60">
        <v>-22.20974</v>
      </c>
      <c r="E60">
        <v>-54.860210000000002</v>
      </c>
      <c r="F60">
        <v>95933</v>
      </c>
      <c r="G60" s="7">
        <v>95.933000000000007</v>
      </c>
      <c r="H60">
        <v>425320</v>
      </c>
      <c r="I60" t="s">
        <v>715</v>
      </c>
      <c r="J60" t="s">
        <v>715</v>
      </c>
      <c r="K60">
        <v>9.6850000000000005</v>
      </c>
      <c r="L60">
        <v>1</v>
      </c>
      <c r="M60" t="s">
        <v>709</v>
      </c>
      <c r="N60">
        <v>174604</v>
      </c>
      <c r="O60" s="10">
        <v>2.05E-4</v>
      </c>
      <c r="P60">
        <v>1</v>
      </c>
      <c r="Q60" t="s">
        <v>239</v>
      </c>
      <c r="R60">
        <f>INDEX(Val_Min_CO2[],MATCH(Produtor_Silo[[#This Row],[Variaveis Decisão Transporte Estado-Silo]],Val_Min_CO2[Variável],0),2)</f>
        <v>0</v>
      </c>
      <c r="S60">
        <f>INDEX(Val_min_Custo[],MATCH(Produtor_Silo[[#This Row],[Variaveis Decisão Transporte Estado-Silo]],Val_min_Custo[Variável],0),2)</f>
        <v>0</v>
      </c>
      <c r="T60">
        <f>INDEX(ITERAC3[],MATCH(Produtor_Silo[[#This Row],[Variaveis Decisão Transporte Estado-Silo]],ITERAC3[Variável],0),2)</f>
        <v>0</v>
      </c>
      <c r="U60">
        <f>INDEX(ITERAC6[],MATCH(Produtor_Silo[[#This Row],[Variaveis Decisão Transporte Estado-Silo]],ITERAC6[Variável],0),2)</f>
        <v>0</v>
      </c>
      <c r="V60">
        <v>0</v>
      </c>
      <c r="W60">
        <v>1110</v>
      </c>
      <c r="X60" s="8">
        <v>1287</v>
      </c>
      <c r="Y60">
        <v>3.2</v>
      </c>
      <c r="Z60" t="str">
        <f>Produtor_Silo[[#This Row],[Estado Origem]]&amp;Produtor_Silo[[#This Row],[Estado Silo]]</f>
        <v>MSMS</v>
      </c>
      <c r="AA60" t="str">
        <f>Produtor_Silo[[#This Row],[destino]]&amp;Produtor_Silo[[#This Row],[Periodo]]&amp;Produtor_Silo[[#This Row],[Safra]]</f>
        <v>DOURADOS-MS_31Safra Secundaria</v>
      </c>
    </row>
    <row r="61" spans="1:27" x14ac:dyDescent="0.25">
      <c r="A61" t="s">
        <v>714</v>
      </c>
      <c r="B61" t="s">
        <v>637</v>
      </c>
      <c r="C61" t="s">
        <v>714</v>
      </c>
      <c r="D61">
        <v>-22.20974</v>
      </c>
      <c r="E61">
        <v>-54.860210000000002</v>
      </c>
      <c r="F61">
        <v>6255</v>
      </c>
      <c r="G61" s="7">
        <v>6.2549999999999999</v>
      </c>
      <c r="H61">
        <v>425320</v>
      </c>
      <c r="I61" t="s">
        <v>715</v>
      </c>
      <c r="J61" t="s">
        <v>715</v>
      </c>
      <c r="K61">
        <v>9.6850000000000005</v>
      </c>
      <c r="L61">
        <v>1</v>
      </c>
      <c r="M61" t="s">
        <v>709</v>
      </c>
      <c r="N61">
        <v>174604</v>
      </c>
      <c r="O61" s="10">
        <v>2.05E-4</v>
      </c>
      <c r="P61">
        <v>1</v>
      </c>
      <c r="Q61" t="s">
        <v>191</v>
      </c>
      <c r="R61">
        <f>INDEX(Val_Min_CO2[],MATCH(Produtor_Silo[[#This Row],[Variaveis Decisão Transporte Estado-Silo]],Val_Min_CO2[Variável],0),2)</f>
        <v>0</v>
      </c>
      <c r="S61">
        <f>INDEX(Val_min_Custo[],MATCH(Produtor_Silo[[#This Row],[Variaveis Decisão Transporte Estado-Silo]],Val_min_Custo[Variável],0),2)</f>
        <v>0</v>
      </c>
      <c r="T61">
        <f>INDEX(ITERAC3[],MATCH(Produtor_Silo[[#This Row],[Variaveis Decisão Transporte Estado-Silo]],ITERAC3[Variável],0),2)</f>
        <v>0</v>
      </c>
      <c r="U61">
        <f>INDEX(ITERAC6[],MATCH(Produtor_Silo[[#This Row],[Variaveis Decisão Transporte Estado-Silo]],ITERAC6[Variável],0),2)</f>
        <v>0</v>
      </c>
      <c r="V61">
        <v>0</v>
      </c>
      <c r="W61">
        <v>1110</v>
      </c>
      <c r="X61" s="8">
        <v>1287</v>
      </c>
      <c r="Y61">
        <v>3.2</v>
      </c>
      <c r="Z61" t="str">
        <f>Produtor_Silo[[#This Row],[Estado Origem]]&amp;Produtor_Silo[[#This Row],[Estado Silo]]</f>
        <v>MSMS</v>
      </c>
      <c r="AA61" t="str">
        <f>Produtor_Silo[[#This Row],[destino]]&amp;Produtor_Silo[[#This Row],[Periodo]]&amp;Produtor_Silo[[#This Row],[Safra]]</f>
        <v>DOURADOS-MS_31Safra Secundaria</v>
      </c>
    </row>
    <row r="62" spans="1:27" x14ac:dyDescent="0.25">
      <c r="A62" t="s">
        <v>713</v>
      </c>
      <c r="B62" t="s">
        <v>638</v>
      </c>
      <c r="C62" t="s">
        <v>713</v>
      </c>
      <c r="D62">
        <v>-21.77366</v>
      </c>
      <c r="E62">
        <v>-54.958689999999997</v>
      </c>
      <c r="F62">
        <v>30983</v>
      </c>
      <c r="G62" s="7">
        <v>30.983000000000001</v>
      </c>
      <c r="H62">
        <v>601748</v>
      </c>
      <c r="I62" t="s">
        <v>715</v>
      </c>
      <c r="J62" t="s">
        <v>715</v>
      </c>
      <c r="K62">
        <v>9.8049999999999997</v>
      </c>
      <c r="L62">
        <v>1</v>
      </c>
      <c r="M62" t="s">
        <v>706</v>
      </c>
      <c r="N62">
        <v>246718</v>
      </c>
      <c r="O62" s="10">
        <v>2.05E-4</v>
      </c>
      <c r="P62">
        <v>1</v>
      </c>
      <c r="Q62" t="s">
        <v>242</v>
      </c>
      <c r="R62">
        <f>INDEX(Val_Min_CO2[],MATCH(Produtor_Silo[[#This Row],[Variaveis Decisão Transporte Estado-Silo]],Val_Min_CO2[Variável],0),2)</f>
        <v>601748</v>
      </c>
      <c r="S62">
        <f>INDEX(Val_min_Custo[],MATCH(Produtor_Silo[[#This Row],[Variaveis Decisão Transporte Estado-Silo]],Val_min_Custo[Variável],0),2)</f>
        <v>0</v>
      </c>
      <c r="T62">
        <f>INDEX(ITERAC3[],MATCH(Produtor_Silo[[#This Row],[Variaveis Decisão Transporte Estado-Silo]],ITERAC3[Variável],0),2)</f>
        <v>601748</v>
      </c>
      <c r="U62">
        <f>INDEX(ITERAC6[],MATCH(Produtor_Silo[[#This Row],[Variaveis Decisão Transporte Estado-Silo]],ITERAC6[Variável],0),2)</f>
        <v>0</v>
      </c>
      <c r="V62">
        <v>0</v>
      </c>
      <c r="W62">
        <v>1110</v>
      </c>
      <c r="X62" s="8">
        <v>1287</v>
      </c>
      <c r="Y62">
        <v>3.2</v>
      </c>
      <c r="Z62" t="str">
        <f>Produtor_Silo[[#This Row],[Estado Origem]]&amp;Produtor_Silo[[#This Row],[Estado Silo]]</f>
        <v>MSMS</v>
      </c>
      <c r="AA62" t="str">
        <f>Produtor_Silo[[#This Row],[destino]]&amp;Produtor_Silo[[#This Row],[Periodo]]&amp;Produtor_Silo[[#This Row],[Safra]]</f>
        <v>MARACAJU-MS_11Safra Principal</v>
      </c>
    </row>
    <row r="63" spans="1:27" x14ac:dyDescent="0.25">
      <c r="A63" t="s">
        <v>714</v>
      </c>
      <c r="B63" t="s">
        <v>638</v>
      </c>
      <c r="C63" t="s">
        <v>713</v>
      </c>
      <c r="D63">
        <v>-21.77366</v>
      </c>
      <c r="E63">
        <v>-54.958689999999997</v>
      </c>
      <c r="F63">
        <v>66544</v>
      </c>
      <c r="G63" s="7">
        <v>66.543999999999997</v>
      </c>
      <c r="H63">
        <v>601748</v>
      </c>
      <c r="I63" t="s">
        <v>715</v>
      </c>
      <c r="J63" t="s">
        <v>715</v>
      </c>
      <c r="K63">
        <v>9.8049999999999997</v>
      </c>
      <c r="L63">
        <v>1</v>
      </c>
      <c r="M63" t="s">
        <v>706</v>
      </c>
      <c r="N63">
        <v>246718</v>
      </c>
      <c r="O63" s="10">
        <v>2.05E-4</v>
      </c>
      <c r="P63">
        <v>1</v>
      </c>
      <c r="Q63" t="s">
        <v>194</v>
      </c>
      <c r="R63">
        <f>INDEX(Val_Min_CO2[],MATCH(Produtor_Silo[[#This Row],[Variaveis Decisão Transporte Estado-Silo]],Val_Min_CO2[Variável],0),2)</f>
        <v>0</v>
      </c>
      <c r="S63">
        <f>INDEX(Val_min_Custo[],MATCH(Produtor_Silo[[#This Row],[Variaveis Decisão Transporte Estado-Silo]],Val_min_Custo[Variável],0),2)</f>
        <v>0</v>
      </c>
      <c r="T63">
        <f>INDEX(ITERAC3[],MATCH(Produtor_Silo[[#This Row],[Variaveis Decisão Transporte Estado-Silo]],ITERAC3[Variável],0),2)</f>
        <v>0</v>
      </c>
      <c r="U63">
        <f>INDEX(ITERAC6[],MATCH(Produtor_Silo[[#This Row],[Variaveis Decisão Transporte Estado-Silo]],ITERAC6[Variável],0),2)</f>
        <v>0</v>
      </c>
      <c r="V63">
        <v>0</v>
      </c>
      <c r="W63">
        <v>1110</v>
      </c>
      <c r="X63" s="8">
        <v>1287</v>
      </c>
      <c r="Y63">
        <v>3.2</v>
      </c>
      <c r="Z63" t="str">
        <f>Produtor_Silo[[#This Row],[Estado Origem]]&amp;Produtor_Silo[[#This Row],[Estado Silo]]</f>
        <v>MSMS</v>
      </c>
      <c r="AA63" t="str">
        <f>Produtor_Silo[[#This Row],[destino]]&amp;Produtor_Silo[[#This Row],[Periodo]]&amp;Produtor_Silo[[#This Row],[Safra]]</f>
        <v>MARACAJU-MS_11Safra Principal</v>
      </c>
    </row>
    <row r="64" spans="1:27" x14ac:dyDescent="0.25">
      <c r="A64" t="s">
        <v>713</v>
      </c>
      <c r="B64" t="s">
        <v>638</v>
      </c>
      <c r="C64" t="s">
        <v>713</v>
      </c>
      <c r="D64">
        <v>-21.77366</v>
      </c>
      <c r="E64">
        <v>-54.958689999999997</v>
      </c>
      <c r="F64">
        <v>30983</v>
      </c>
      <c r="G64" s="7">
        <v>30.983000000000001</v>
      </c>
      <c r="H64">
        <v>601748</v>
      </c>
      <c r="I64" t="s">
        <v>715</v>
      </c>
      <c r="J64" t="s">
        <v>715</v>
      </c>
      <c r="K64">
        <v>9.8049999999999997</v>
      </c>
      <c r="L64">
        <v>1</v>
      </c>
      <c r="M64" t="s">
        <v>709</v>
      </c>
      <c r="N64">
        <v>246718</v>
      </c>
      <c r="O64" s="10">
        <v>2.05E-4</v>
      </c>
      <c r="P64">
        <v>1</v>
      </c>
      <c r="Q64" t="s">
        <v>243</v>
      </c>
      <c r="R64">
        <f>INDEX(Val_Min_CO2[],MATCH(Produtor_Silo[[#This Row],[Variaveis Decisão Transporte Estado-Silo]],Val_Min_CO2[Variável],0),2)</f>
        <v>0</v>
      </c>
      <c r="S64">
        <f>INDEX(Val_min_Custo[],MATCH(Produtor_Silo[[#This Row],[Variaveis Decisão Transporte Estado-Silo]],Val_min_Custo[Variável],0),2)</f>
        <v>601748</v>
      </c>
      <c r="T64">
        <f>INDEX(ITERAC3[],MATCH(Produtor_Silo[[#This Row],[Variaveis Decisão Transporte Estado-Silo]],ITERAC3[Variável],0),2)</f>
        <v>0</v>
      </c>
      <c r="U64">
        <f>INDEX(ITERAC6[],MATCH(Produtor_Silo[[#This Row],[Variaveis Decisão Transporte Estado-Silo]],ITERAC6[Variável],0),2)</f>
        <v>601748</v>
      </c>
      <c r="V64">
        <v>0</v>
      </c>
      <c r="W64">
        <v>1110</v>
      </c>
      <c r="X64" s="8">
        <v>1287</v>
      </c>
      <c r="Y64">
        <v>3.2</v>
      </c>
      <c r="Z64" t="str">
        <f>Produtor_Silo[[#This Row],[Estado Origem]]&amp;Produtor_Silo[[#This Row],[Estado Silo]]</f>
        <v>MSMS</v>
      </c>
      <c r="AA64" t="str">
        <f>Produtor_Silo[[#This Row],[destino]]&amp;Produtor_Silo[[#This Row],[Periodo]]&amp;Produtor_Silo[[#This Row],[Safra]]</f>
        <v>MARACAJU-MS_11Safra Secundaria</v>
      </c>
    </row>
    <row r="65" spans="1:27" x14ac:dyDescent="0.25">
      <c r="A65" t="s">
        <v>714</v>
      </c>
      <c r="B65" t="s">
        <v>638</v>
      </c>
      <c r="C65" t="s">
        <v>713</v>
      </c>
      <c r="D65">
        <v>-21.77366</v>
      </c>
      <c r="E65">
        <v>-54.958689999999997</v>
      </c>
      <c r="F65">
        <v>66544</v>
      </c>
      <c r="G65" s="7">
        <v>66.543999999999997</v>
      </c>
      <c r="H65">
        <v>601748</v>
      </c>
      <c r="I65" t="s">
        <v>715</v>
      </c>
      <c r="J65" t="s">
        <v>715</v>
      </c>
      <c r="K65">
        <v>9.8049999999999997</v>
      </c>
      <c r="L65">
        <v>1</v>
      </c>
      <c r="M65" t="s">
        <v>709</v>
      </c>
      <c r="N65">
        <v>246718</v>
      </c>
      <c r="O65" s="10">
        <v>2.05E-4</v>
      </c>
      <c r="P65">
        <v>1</v>
      </c>
      <c r="Q65" t="s">
        <v>195</v>
      </c>
      <c r="R65">
        <f>INDEX(Val_Min_CO2[],MATCH(Produtor_Silo[[#This Row],[Variaveis Decisão Transporte Estado-Silo]],Val_Min_CO2[Variável],0),2)</f>
        <v>0</v>
      </c>
      <c r="S65">
        <f>INDEX(Val_min_Custo[],MATCH(Produtor_Silo[[#This Row],[Variaveis Decisão Transporte Estado-Silo]],Val_min_Custo[Variável],0),2)</f>
        <v>0</v>
      </c>
      <c r="T65">
        <f>INDEX(ITERAC3[],MATCH(Produtor_Silo[[#This Row],[Variaveis Decisão Transporte Estado-Silo]],ITERAC3[Variável],0),2)</f>
        <v>0</v>
      </c>
      <c r="U65">
        <f>INDEX(ITERAC6[],MATCH(Produtor_Silo[[#This Row],[Variaveis Decisão Transporte Estado-Silo]],ITERAC6[Variável],0),2)</f>
        <v>0</v>
      </c>
      <c r="V65">
        <v>0</v>
      </c>
      <c r="W65">
        <v>1110</v>
      </c>
      <c r="X65" s="8">
        <v>1287</v>
      </c>
      <c r="Y65">
        <v>3.2</v>
      </c>
      <c r="Z65" t="str">
        <f>Produtor_Silo[[#This Row],[Estado Origem]]&amp;Produtor_Silo[[#This Row],[Estado Silo]]</f>
        <v>MSMS</v>
      </c>
      <c r="AA65" t="str">
        <f>Produtor_Silo[[#This Row],[destino]]&amp;Produtor_Silo[[#This Row],[Periodo]]&amp;Produtor_Silo[[#This Row],[Safra]]</f>
        <v>MARACAJU-MS_11Safra Secundaria</v>
      </c>
    </row>
    <row r="66" spans="1:27" x14ac:dyDescent="0.25">
      <c r="A66" t="s">
        <v>713</v>
      </c>
      <c r="B66" t="s">
        <v>639</v>
      </c>
      <c r="C66" t="s">
        <v>713</v>
      </c>
      <c r="D66">
        <v>-21.618272999999999</v>
      </c>
      <c r="E66">
        <v>-55.448493999999997</v>
      </c>
      <c r="F66">
        <v>33631</v>
      </c>
      <c r="G66" s="7">
        <v>33.631</v>
      </c>
      <c r="H66">
        <v>561456</v>
      </c>
      <c r="I66" t="s">
        <v>715</v>
      </c>
      <c r="J66" t="s">
        <v>715</v>
      </c>
      <c r="K66">
        <v>10.53</v>
      </c>
      <c r="L66">
        <v>1</v>
      </c>
      <c r="M66" t="s">
        <v>706</v>
      </c>
      <c r="N66">
        <v>372223</v>
      </c>
      <c r="O66" s="10">
        <v>2.05E-4</v>
      </c>
      <c r="P66">
        <v>1</v>
      </c>
      <c r="Q66" t="s">
        <v>246</v>
      </c>
      <c r="R66">
        <f>INDEX(Val_Min_CO2[],MATCH(Produtor_Silo[[#This Row],[Variaveis Decisão Transporte Estado-Silo]],Val_Min_CO2[Variável],0),2)</f>
        <v>561456</v>
      </c>
      <c r="S66">
        <f>INDEX(Val_min_Custo[],MATCH(Produtor_Silo[[#This Row],[Variaveis Decisão Transporte Estado-Silo]],Val_min_Custo[Variável],0),2)</f>
        <v>0</v>
      </c>
      <c r="T66">
        <f>INDEX(ITERAC3[],MATCH(Produtor_Silo[[#This Row],[Variaveis Decisão Transporte Estado-Silo]],ITERAC3[Variável],0),2)</f>
        <v>0</v>
      </c>
      <c r="U66">
        <f>INDEX(ITERAC6[],MATCH(Produtor_Silo[[#This Row],[Variaveis Decisão Transporte Estado-Silo]],ITERAC6[Variável],0),2)</f>
        <v>0</v>
      </c>
      <c r="V66">
        <v>0</v>
      </c>
      <c r="W66">
        <v>1110</v>
      </c>
      <c r="X66" s="8">
        <v>1287</v>
      </c>
      <c r="Y66">
        <v>3.2</v>
      </c>
      <c r="Z66" t="str">
        <f>Produtor_Silo[[#This Row],[Estado Origem]]&amp;Produtor_Silo[[#This Row],[Estado Silo]]</f>
        <v>MSMS</v>
      </c>
      <c r="AA66" t="str">
        <f>Produtor_Silo[[#This Row],[destino]]&amp;Produtor_Silo[[#This Row],[Periodo]]&amp;Produtor_Silo[[#This Row],[Safra]]</f>
        <v>MARACAJU-MS_21Safra Principal</v>
      </c>
    </row>
    <row r="67" spans="1:27" x14ac:dyDescent="0.25">
      <c r="A67" t="s">
        <v>714</v>
      </c>
      <c r="B67" t="s">
        <v>639</v>
      </c>
      <c r="C67" t="s">
        <v>713</v>
      </c>
      <c r="D67">
        <v>-21.618272999999999</v>
      </c>
      <c r="E67">
        <v>-55.448493999999997</v>
      </c>
      <c r="F67">
        <v>122898</v>
      </c>
      <c r="G67" s="7">
        <v>122.898</v>
      </c>
      <c r="H67">
        <v>561456</v>
      </c>
      <c r="I67" t="s">
        <v>715</v>
      </c>
      <c r="J67" t="s">
        <v>715</v>
      </c>
      <c r="K67">
        <v>10.53</v>
      </c>
      <c r="L67">
        <v>1</v>
      </c>
      <c r="M67" t="s">
        <v>706</v>
      </c>
      <c r="N67">
        <v>372223</v>
      </c>
      <c r="O67" s="10">
        <v>2.05E-4</v>
      </c>
      <c r="P67">
        <v>1</v>
      </c>
      <c r="Q67" t="s">
        <v>198</v>
      </c>
      <c r="R67">
        <f>INDEX(Val_Min_CO2[],MATCH(Produtor_Silo[[#This Row],[Variaveis Decisão Transporte Estado-Silo]],Val_Min_CO2[Variável],0),2)</f>
        <v>0</v>
      </c>
      <c r="S67">
        <f>INDEX(Val_min_Custo[],MATCH(Produtor_Silo[[#This Row],[Variaveis Decisão Transporte Estado-Silo]],Val_min_Custo[Variável],0),2)</f>
        <v>0</v>
      </c>
      <c r="T67">
        <f>INDEX(ITERAC3[],MATCH(Produtor_Silo[[#This Row],[Variaveis Decisão Transporte Estado-Silo]],ITERAC3[Variável],0),2)</f>
        <v>0</v>
      </c>
      <c r="U67">
        <f>INDEX(ITERAC6[],MATCH(Produtor_Silo[[#This Row],[Variaveis Decisão Transporte Estado-Silo]],ITERAC6[Variável],0),2)</f>
        <v>0</v>
      </c>
      <c r="V67">
        <v>0</v>
      </c>
      <c r="W67">
        <v>1110</v>
      </c>
      <c r="X67" s="8">
        <v>1287</v>
      </c>
      <c r="Y67">
        <v>3.2</v>
      </c>
      <c r="Z67" t="str">
        <f>Produtor_Silo[[#This Row],[Estado Origem]]&amp;Produtor_Silo[[#This Row],[Estado Silo]]</f>
        <v>MSMS</v>
      </c>
      <c r="AA67" t="str">
        <f>Produtor_Silo[[#This Row],[destino]]&amp;Produtor_Silo[[#This Row],[Periodo]]&amp;Produtor_Silo[[#This Row],[Safra]]</f>
        <v>MARACAJU-MS_21Safra Principal</v>
      </c>
    </row>
    <row r="68" spans="1:27" x14ac:dyDescent="0.25">
      <c r="A68" t="s">
        <v>713</v>
      </c>
      <c r="B68" t="s">
        <v>639</v>
      </c>
      <c r="C68" t="s">
        <v>713</v>
      </c>
      <c r="D68">
        <v>-21.618272999999999</v>
      </c>
      <c r="E68">
        <v>-55.448493999999997</v>
      </c>
      <c r="F68">
        <v>33631</v>
      </c>
      <c r="G68" s="7">
        <v>33.631</v>
      </c>
      <c r="H68">
        <v>561456</v>
      </c>
      <c r="I68" t="s">
        <v>715</v>
      </c>
      <c r="J68" t="s">
        <v>715</v>
      </c>
      <c r="K68">
        <v>10.53</v>
      </c>
      <c r="L68">
        <v>1</v>
      </c>
      <c r="M68" t="s">
        <v>709</v>
      </c>
      <c r="N68">
        <v>372223</v>
      </c>
      <c r="O68" s="10">
        <v>2.05E-4</v>
      </c>
      <c r="P68">
        <v>1</v>
      </c>
      <c r="Q68" t="s">
        <v>247</v>
      </c>
      <c r="R68">
        <f>INDEX(Val_Min_CO2[],MATCH(Produtor_Silo[[#This Row],[Variaveis Decisão Transporte Estado-Silo]],Val_Min_CO2[Variável],0),2)</f>
        <v>0</v>
      </c>
      <c r="S68">
        <f>INDEX(Val_min_Custo[],MATCH(Produtor_Silo[[#This Row],[Variaveis Decisão Transporte Estado-Silo]],Val_min_Custo[Variável],0),2)</f>
        <v>0</v>
      </c>
      <c r="T68">
        <f>INDEX(ITERAC3[],MATCH(Produtor_Silo[[#This Row],[Variaveis Decisão Transporte Estado-Silo]],ITERAC3[Variável],0),2)</f>
        <v>561456</v>
      </c>
      <c r="U68">
        <f>INDEX(ITERAC6[],MATCH(Produtor_Silo[[#This Row],[Variaveis Decisão Transporte Estado-Silo]],ITERAC6[Variável],0),2)</f>
        <v>0</v>
      </c>
      <c r="V68">
        <v>0</v>
      </c>
      <c r="W68">
        <v>1110</v>
      </c>
      <c r="X68" s="8">
        <v>1287</v>
      </c>
      <c r="Y68">
        <v>3.2</v>
      </c>
      <c r="Z68" t="str">
        <f>Produtor_Silo[[#This Row],[Estado Origem]]&amp;Produtor_Silo[[#This Row],[Estado Silo]]</f>
        <v>MSMS</v>
      </c>
      <c r="AA68" t="str">
        <f>Produtor_Silo[[#This Row],[destino]]&amp;Produtor_Silo[[#This Row],[Periodo]]&amp;Produtor_Silo[[#This Row],[Safra]]</f>
        <v>MARACAJU-MS_21Safra Secundaria</v>
      </c>
    </row>
    <row r="69" spans="1:27" x14ac:dyDescent="0.25">
      <c r="A69" t="s">
        <v>714</v>
      </c>
      <c r="B69" t="s">
        <v>639</v>
      </c>
      <c r="C69" t="s">
        <v>713</v>
      </c>
      <c r="D69">
        <v>-21.618272999999999</v>
      </c>
      <c r="E69">
        <v>-55.448493999999997</v>
      </c>
      <c r="F69">
        <v>122898</v>
      </c>
      <c r="G69" s="7">
        <v>122.898</v>
      </c>
      <c r="H69">
        <v>561456</v>
      </c>
      <c r="I69" t="s">
        <v>715</v>
      </c>
      <c r="J69" t="s">
        <v>715</v>
      </c>
      <c r="K69">
        <v>10.53</v>
      </c>
      <c r="L69">
        <v>1</v>
      </c>
      <c r="M69" t="s">
        <v>709</v>
      </c>
      <c r="N69">
        <v>372223</v>
      </c>
      <c r="O69" s="10">
        <v>2.05E-4</v>
      </c>
      <c r="P69">
        <v>1</v>
      </c>
      <c r="Q69" t="s">
        <v>199</v>
      </c>
      <c r="R69">
        <f>INDEX(Val_Min_CO2[],MATCH(Produtor_Silo[[#This Row],[Variaveis Decisão Transporte Estado-Silo]],Val_Min_CO2[Variável],0),2)</f>
        <v>0</v>
      </c>
      <c r="S69">
        <f>INDEX(Val_min_Custo[],MATCH(Produtor_Silo[[#This Row],[Variaveis Decisão Transporte Estado-Silo]],Val_min_Custo[Variável],0),2)</f>
        <v>0</v>
      </c>
      <c r="T69">
        <f>INDEX(ITERAC3[],MATCH(Produtor_Silo[[#This Row],[Variaveis Decisão Transporte Estado-Silo]],ITERAC3[Variável],0),2)</f>
        <v>0</v>
      </c>
      <c r="U69">
        <f>INDEX(ITERAC6[],MATCH(Produtor_Silo[[#This Row],[Variaveis Decisão Transporte Estado-Silo]],ITERAC6[Variável],0),2)</f>
        <v>0</v>
      </c>
      <c r="V69">
        <v>0</v>
      </c>
      <c r="W69">
        <v>1110</v>
      </c>
      <c r="X69" s="8">
        <v>1287</v>
      </c>
      <c r="Y69">
        <v>3.2</v>
      </c>
      <c r="Z69" t="str">
        <f>Produtor_Silo[[#This Row],[Estado Origem]]&amp;Produtor_Silo[[#This Row],[Estado Silo]]</f>
        <v>MSMS</v>
      </c>
      <c r="AA69" t="str">
        <f>Produtor_Silo[[#This Row],[destino]]&amp;Produtor_Silo[[#This Row],[Periodo]]&amp;Produtor_Silo[[#This Row],[Safra]]</f>
        <v>MARACAJU-MS_21Safra Secundaria</v>
      </c>
    </row>
    <row r="70" spans="1:27" x14ac:dyDescent="0.25">
      <c r="A70" t="s">
        <v>713</v>
      </c>
      <c r="B70" t="s">
        <v>640</v>
      </c>
      <c r="C70" t="s">
        <v>713</v>
      </c>
      <c r="D70">
        <v>-21.611305999999999</v>
      </c>
      <c r="E70">
        <v>-55.178969000000002</v>
      </c>
      <c r="F70">
        <v>1505</v>
      </c>
      <c r="G70" s="7">
        <v>1.5049999999999999</v>
      </c>
      <c r="H70">
        <v>463959.99999999994</v>
      </c>
      <c r="I70" t="s">
        <v>715</v>
      </c>
      <c r="J70" t="s">
        <v>715</v>
      </c>
      <c r="K70">
        <v>12.255000000000001</v>
      </c>
      <c r="L70">
        <v>1</v>
      </c>
      <c r="M70" t="s">
        <v>706</v>
      </c>
      <c r="N70">
        <v>404681</v>
      </c>
      <c r="O70" s="10">
        <v>2.05E-4</v>
      </c>
      <c r="P70">
        <v>1</v>
      </c>
      <c r="Q70" t="s">
        <v>250</v>
      </c>
      <c r="R70">
        <f>INDEX(Val_Min_CO2[],MATCH(Produtor_Silo[[#This Row],[Variaveis Decisão Transporte Estado-Silo]],Val_Min_CO2[Variável],0),2)</f>
        <v>0</v>
      </c>
      <c r="S70">
        <f>INDEX(Val_min_Custo[],MATCH(Produtor_Silo[[#This Row],[Variaveis Decisão Transporte Estado-Silo]],Val_min_Custo[Variável],0),2)</f>
        <v>463960</v>
      </c>
      <c r="T70">
        <f>INDEX(ITERAC3[],MATCH(Produtor_Silo[[#This Row],[Variaveis Decisão Transporte Estado-Silo]],ITERAC3[Variável],0),2)</f>
        <v>0</v>
      </c>
      <c r="U70">
        <f>INDEX(ITERAC6[],MATCH(Produtor_Silo[[#This Row],[Variaveis Decisão Transporte Estado-Silo]],ITERAC6[Variável],0),2)</f>
        <v>463960</v>
      </c>
      <c r="V70">
        <v>0</v>
      </c>
      <c r="W70">
        <v>1110</v>
      </c>
      <c r="X70" s="8">
        <v>1287</v>
      </c>
      <c r="Y70">
        <v>3.2</v>
      </c>
      <c r="Z70" t="str">
        <f>Produtor_Silo[[#This Row],[Estado Origem]]&amp;Produtor_Silo[[#This Row],[Estado Silo]]</f>
        <v>MSMS</v>
      </c>
      <c r="AA70" t="str">
        <f>Produtor_Silo[[#This Row],[destino]]&amp;Produtor_Silo[[#This Row],[Periodo]]&amp;Produtor_Silo[[#This Row],[Safra]]</f>
        <v>MARACAJU-MS_31Safra Principal</v>
      </c>
    </row>
    <row r="71" spans="1:27" x14ac:dyDescent="0.25">
      <c r="A71" t="s">
        <v>714</v>
      </c>
      <c r="B71" t="s">
        <v>640</v>
      </c>
      <c r="C71" t="s">
        <v>713</v>
      </c>
      <c r="D71">
        <v>-21.611305999999999</v>
      </c>
      <c r="E71">
        <v>-55.178969000000002</v>
      </c>
      <c r="F71">
        <v>95088</v>
      </c>
      <c r="G71" s="7">
        <v>95.088000000000008</v>
      </c>
      <c r="H71">
        <v>463959.99999999994</v>
      </c>
      <c r="I71" t="s">
        <v>715</v>
      </c>
      <c r="J71" t="s">
        <v>715</v>
      </c>
      <c r="K71">
        <v>12.255000000000001</v>
      </c>
      <c r="L71">
        <v>1</v>
      </c>
      <c r="M71" t="s">
        <v>706</v>
      </c>
      <c r="N71">
        <v>404681</v>
      </c>
      <c r="O71" s="10">
        <v>2.05E-4</v>
      </c>
      <c r="P71">
        <v>1</v>
      </c>
      <c r="Q71" t="s">
        <v>202</v>
      </c>
      <c r="R71">
        <f>INDEX(Val_Min_CO2[],MATCH(Produtor_Silo[[#This Row],[Variaveis Decisão Transporte Estado-Silo]],Val_Min_CO2[Variável],0),2)</f>
        <v>0</v>
      </c>
      <c r="S71">
        <f>INDEX(Val_min_Custo[],MATCH(Produtor_Silo[[#This Row],[Variaveis Decisão Transporte Estado-Silo]],Val_min_Custo[Variável],0),2)</f>
        <v>0</v>
      </c>
      <c r="T71">
        <f>INDEX(ITERAC3[],MATCH(Produtor_Silo[[#This Row],[Variaveis Decisão Transporte Estado-Silo]],ITERAC3[Variável],0),2)</f>
        <v>0</v>
      </c>
      <c r="U71">
        <f>INDEX(ITERAC6[],MATCH(Produtor_Silo[[#This Row],[Variaveis Decisão Transporte Estado-Silo]],ITERAC6[Variável],0),2)</f>
        <v>0</v>
      </c>
      <c r="V71">
        <v>0</v>
      </c>
      <c r="W71">
        <v>1110</v>
      </c>
      <c r="X71" s="8">
        <v>1287</v>
      </c>
      <c r="Y71">
        <v>3.2</v>
      </c>
      <c r="Z71" t="str">
        <f>Produtor_Silo[[#This Row],[Estado Origem]]&amp;Produtor_Silo[[#This Row],[Estado Silo]]</f>
        <v>MSMS</v>
      </c>
      <c r="AA71" t="str">
        <f>Produtor_Silo[[#This Row],[destino]]&amp;Produtor_Silo[[#This Row],[Periodo]]&amp;Produtor_Silo[[#This Row],[Safra]]</f>
        <v>MARACAJU-MS_31Safra Principal</v>
      </c>
    </row>
    <row r="72" spans="1:27" x14ac:dyDescent="0.25">
      <c r="A72" t="s">
        <v>713</v>
      </c>
      <c r="B72" t="s">
        <v>640</v>
      </c>
      <c r="C72" t="s">
        <v>713</v>
      </c>
      <c r="D72">
        <v>-21.611305999999999</v>
      </c>
      <c r="E72">
        <v>-55.178969000000002</v>
      </c>
      <c r="F72">
        <v>1505</v>
      </c>
      <c r="G72" s="7">
        <v>1.5049999999999999</v>
      </c>
      <c r="H72">
        <v>463959.99999999994</v>
      </c>
      <c r="I72" t="s">
        <v>715</v>
      </c>
      <c r="J72" t="s">
        <v>715</v>
      </c>
      <c r="K72">
        <v>12.255000000000001</v>
      </c>
      <c r="L72">
        <v>1</v>
      </c>
      <c r="M72" t="s">
        <v>709</v>
      </c>
      <c r="N72">
        <v>404681</v>
      </c>
      <c r="O72" s="10">
        <v>2.05E-4</v>
      </c>
      <c r="P72">
        <v>1</v>
      </c>
      <c r="Q72" t="s">
        <v>251</v>
      </c>
      <c r="R72">
        <f>INDEX(Val_Min_CO2[],MATCH(Produtor_Silo[[#This Row],[Variaveis Decisão Transporte Estado-Silo]],Val_Min_CO2[Variável],0),2)</f>
        <v>0</v>
      </c>
      <c r="S72">
        <f>INDEX(Val_min_Custo[],MATCH(Produtor_Silo[[#This Row],[Variaveis Decisão Transporte Estado-Silo]],Val_min_Custo[Variável],0),2)</f>
        <v>0</v>
      </c>
      <c r="T72">
        <f>INDEX(ITERAC3[],MATCH(Produtor_Silo[[#This Row],[Variaveis Decisão Transporte Estado-Silo]],ITERAC3[Variável],0),2)</f>
        <v>0</v>
      </c>
      <c r="U72">
        <f>INDEX(ITERAC6[],MATCH(Produtor_Silo[[#This Row],[Variaveis Decisão Transporte Estado-Silo]],ITERAC6[Variável],0),2)</f>
        <v>0</v>
      </c>
      <c r="V72">
        <v>0</v>
      </c>
      <c r="W72">
        <v>1110</v>
      </c>
      <c r="X72" s="8">
        <v>1287</v>
      </c>
      <c r="Y72">
        <v>3.2</v>
      </c>
      <c r="Z72" t="str">
        <f>Produtor_Silo[[#This Row],[Estado Origem]]&amp;Produtor_Silo[[#This Row],[Estado Silo]]</f>
        <v>MSMS</v>
      </c>
      <c r="AA72" t="str">
        <f>Produtor_Silo[[#This Row],[destino]]&amp;Produtor_Silo[[#This Row],[Periodo]]&amp;Produtor_Silo[[#This Row],[Safra]]</f>
        <v>MARACAJU-MS_31Safra Secundaria</v>
      </c>
    </row>
    <row r="73" spans="1:27" x14ac:dyDescent="0.25">
      <c r="A73" t="s">
        <v>714</v>
      </c>
      <c r="B73" t="s">
        <v>640</v>
      </c>
      <c r="C73" t="s">
        <v>713</v>
      </c>
      <c r="D73">
        <v>-21.611305999999999</v>
      </c>
      <c r="E73">
        <v>-55.178969000000002</v>
      </c>
      <c r="F73">
        <v>95088</v>
      </c>
      <c r="G73" s="7">
        <v>95.088000000000008</v>
      </c>
      <c r="H73">
        <v>463959.99999999994</v>
      </c>
      <c r="I73" t="s">
        <v>715</v>
      </c>
      <c r="J73" t="s">
        <v>715</v>
      </c>
      <c r="K73">
        <v>12.255000000000001</v>
      </c>
      <c r="L73">
        <v>1</v>
      </c>
      <c r="M73" t="s">
        <v>709</v>
      </c>
      <c r="N73">
        <v>404681</v>
      </c>
      <c r="O73" s="10">
        <v>2.05E-4</v>
      </c>
      <c r="P73">
        <v>1</v>
      </c>
      <c r="Q73" t="s">
        <v>203</v>
      </c>
      <c r="R73">
        <f>INDEX(Val_Min_CO2[],MATCH(Produtor_Silo[[#This Row],[Variaveis Decisão Transporte Estado-Silo]],Val_Min_CO2[Variável],0),2)</f>
        <v>0</v>
      </c>
      <c r="S73">
        <f>INDEX(Val_min_Custo[],MATCH(Produtor_Silo[[#This Row],[Variaveis Decisão Transporte Estado-Silo]],Val_min_Custo[Variável],0),2)</f>
        <v>0</v>
      </c>
      <c r="T73">
        <f>INDEX(ITERAC3[],MATCH(Produtor_Silo[[#This Row],[Variaveis Decisão Transporte Estado-Silo]],ITERAC3[Variável],0),2)</f>
        <v>0</v>
      </c>
      <c r="U73">
        <f>INDEX(ITERAC6[],MATCH(Produtor_Silo[[#This Row],[Variaveis Decisão Transporte Estado-Silo]],ITERAC6[Variável],0),2)</f>
        <v>0</v>
      </c>
      <c r="V73">
        <v>0</v>
      </c>
      <c r="W73">
        <v>1110</v>
      </c>
      <c r="X73" s="8">
        <v>1287</v>
      </c>
      <c r="Y73">
        <v>3.2</v>
      </c>
      <c r="Z73" t="str">
        <f>Produtor_Silo[[#This Row],[Estado Origem]]&amp;Produtor_Silo[[#This Row],[Estado Silo]]</f>
        <v>MSMS</v>
      </c>
      <c r="AA73" t="str">
        <f>Produtor_Silo[[#This Row],[destino]]&amp;Produtor_Silo[[#This Row],[Periodo]]&amp;Produtor_Silo[[#This Row],[Safra]]</f>
        <v>MARACAJU-MS_31Safra Secundaria</v>
      </c>
    </row>
    <row r="74" spans="1:27" x14ac:dyDescent="0.25">
      <c r="A74" t="s">
        <v>703</v>
      </c>
      <c r="B74" t="s">
        <v>619</v>
      </c>
      <c r="C74" t="s">
        <v>704</v>
      </c>
      <c r="D74">
        <v>-14.31831</v>
      </c>
      <c r="E74">
        <v>-57.957206999999997</v>
      </c>
      <c r="F74">
        <v>415386</v>
      </c>
      <c r="G74" s="7">
        <v>415.38600000000002</v>
      </c>
      <c r="H74">
        <v>497055.99999999994</v>
      </c>
      <c r="I74" t="s">
        <v>705</v>
      </c>
      <c r="J74" t="s">
        <v>705</v>
      </c>
      <c r="K74">
        <v>8.3049999999999997</v>
      </c>
      <c r="L74">
        <v>1</v>
      </c>
      <c r="M74" t="s">
        <v>706</v>
      </c>
      <c r="N74">
        <v>223999</v>
      </c>
      <c r="O74" s="10">
        <v>2.63E-4</v>
      </c>
      <c r="P74">
        <v>0.6</v>
      </c>
      <c r="Q74" t="s">
        <v>406</v>
      </c>
      <c r="R74">
        <f>INDEX(Val_Min_CO2[],MATCH(Produtor_Silo[[#This Row],[Variaveis Decisão Transporte Estado-Silo]],Val_Min_CO2[Variável],0),2)</f>
        <v>0</v>
      </c>
      <c r="S74">
        <f>INDEX(Val_min_Custo[],MATCH(Produtor_Silo[[#This Row],[Variaveis Decisão Transporte Estado-Silo]],Val_min_Custo[Variável],0),2)</f>
        <v>0</v>
      </c>
      <c r="T74">
        <f>INDEX(ITERAC3[],MATCH(Produtor_Silo[[#This Row],[Variaveis Decisão Transporte Estado-Silo]],ITERAC3[Variável],0),2)</f>
        <v>0</v>
      </c>
      <c r="U74">
        <f>INDEX(ITERAC6[],MATCH(Produtor_Silo[[#This Row],[Variaveis Decisão Transporte Estado-Silo]],ITERAC6[Variável],0),2)</f>
        <v>0</v>
      </c>
      <c r="V74">
        <v>0</v>
      </c>
      <c r="W74">
        <v>1110</v>
      </c>
      <c r="X74" s="8">
        <v>1287</v>
      </c>
      <c r="Y74">
        <v>2.2999999999999998</v>
      </c>
      <c r="Z74" t="str">
        <f>Produtor_Silo[[#This Row],[Estado Origem]]&amp;Produtor_Silo[[#This Row],[Estado Silo]]</f>
        <v>MTMT</v>
      </c>
      <c r="AA74" t="str">
        <f>Produtor_Silo[[#This Row],[destino]]&amp;Produtor_Silo[[#This Row],[Periodo]]&amp;Produtor_Silo[[#This Row],[Safra]]</f>
        <v>CAMPO NOVO DO PARECIS-MT_31Safra Principal</v>
      </c>
    </row>
    <row r="75" spans="1:27" x14ac:dyDescent="0.25">
      <c r="A75" t="s">
        <v>707</v>
      </c>
      <c r="B75" t="s">
        <v>619</v>
      </c>
      <c r="C75" t="s">
        <v>704</v>
      </c>
      <c r="D75">
        <v>-14.31831</v>
      </c>
      <c r="E75">
        <v>-57.957206999999997</v>
      </c>
      <c r="F75">
        <v>445644</v>
      </c>
      <c r="G75" s="7">
        <v>445.64400000000001</v>
      </c>
      <c r="H75">
        <v>497055.99999999994</v>
      </c>
      <c r="I75" t="s">
        <v>705</v>
      </c>
      <c r="J75" t="s">
        <v>705</v>
      </c>
      <c r="K75">
        <v>8.3049999999999997</v>
      </c>
      <c r="L75">
        <v>1</v>
      </c>
      <c r="M75" t="s">
        <v>706</v>
      </c>
      <c r="N75">
        <v>223999</v>
      </c>
      <c r="O75" s="10">
        <v>2.63E-4</v>
      </c>
      <c r="P75">
        <v>0.6</v>
      </c>
      <c r="Q75" t="s">
        <v>310</v>
      </c>
      <c r="R75">
        <f>INDEX(Val_Min_CO2[],MATCH(Produtor_Silo[[#This Row],[Variaveis Decisão Transporte Estado-Silo]],Val_Min_CO2[Variável],0),2)</f>
        <v>0</v>
      </c>
      <c r="S75">
        <f>INDEX(Val_min_Custo[],MATCH(Produtor_Silo[[#This Row],[Variaveis Decisão Transporte Estado-Silo]],Val_min_Custo[Variável],0),2)</f>
        <v>0</v>
      </c>
      <c r="T75">
        <f>INDEX(ITERAC3[],MATCH(Produtor_Silo[[#This Row],[Variaveis Decisão Transporte Estado-Silo]],ITERAC3[Variável],0),2)</f>
        <v>0</v>
      </c>
      <c r="U75">
        <f>INDEX(ITERAC6[],MATCH(Produtor_Silo[[#This Row],[Variaveis Decisão Transporte Estado-Silo]],ITERAC6[Variável],0),2)</f>
        <v>0</v>
      </c>
      <c r="V75">
        <v>0</v>
      </c>
      <c r="W75">
        <v>1110</v>
      </c>
      <c r="X75" s="8">
        <v>1287</v>
      </c>
      <c r="Y75">
        <v>2.2999999999999998</v>
      </c>
      <c r="Z75" t="str">
        <f>Produtor_Silo[[#This Row],[Estado Origem]]&amp;Produtor_Silo[[#This Row],[Estado Silo]]</f>
        <v>MTMT</v>
      </c>
      <c r="AA75" t="str">
        <f>Produtor_Silo[[#This Row],[destino]]&amp;Produtor_Silo[[#This Row],[Periodo]]&amp;Produtor_Silo[[#This Row],[Safra]]</f>
        <v>CAMPO NOVO DO PARECIS-MT_31Safra Principal</v>
      </c>
    </row>
    <row r="76" spans="1:27" x14ac:dyDescent="0.25">
      <c r="A76" t="s">
        <v>708</v>
      </c>
      <c r="B76" t="s">
        <v>619</v>
      </c>
      <c r="C76" t="s">
        <v>704</v>
      </c>
      <c r="D76">
        <v>-14.31831</v>
      </c>
      <c r="E76">
        <v>-57.957206999999997</v>
      </c>
      <c r="F76">
        <v>256584</v>
      </c>
      <c r="G76" s="7">
        <v>256.584</v>
      </c>
      <c r="H76">
        <v>497055.99999999994</v>
      </c>
      <c r="I76" t="s">
        <v>705</v>
      </c>
      <c r="J76" t="s">
        <v>705</v>
      </c>
      <c r="K76">
        <v>8.3049999999999997</v>
      </c>
      <c r="L76">
        <v>1</v>
      </c>
      <c r="M76" t="s">
        <v>706</v>
      </c>
      <c r="N76">
        <v>223999</v>
      </c>
      <c r="O76" s="10">
        <v>2.63E-4</v>
      </c>
      <c r="P76">
        <v>0.6</v>
      </c>
      <c r="Q76" t="s">
        <v>262</v>
      </c>
      <c r="R76">
        <f>INDEX(Val_Min_CO2[],MATCH(Produtor_Silo[[#This Row],[Variaveis Decisão Transporte Estado-Silo]],Val_Min_CO2[Variável],0),2)</f>
        <v>0</v>
      </c>
      <c r="S76">
        <f>INDEX(Val_min_Custo[],MATCH(Produtor_Silo[[#This Row],[Variaveis Decisão Transporte Estado-Silo]],Val_min_Custo[Variável],0),2)</f>
        <v>0</v>
      </c>
      <c r="T76">
        <f>INDEX(ITERAC3[],MATCH(Produtor_Silo[[#This Row],[Variaveis Decisão Transporte Estado-Silo]],ITERAC3[Variável],0),2)</f>
        <v>0</v>
      </c>
      <c r="U76">
        <f>INDEX(ITERAC6[],MATCH(Produtor_Silo[[#This Row],[Variaveis Decisão Transporte Estado-Silo]],ITERAC6[Variável],0),2)</f>
        <v>0</v>
      </c>
      <c r="V76">
        <v>0</v>
      </c>
      <c r="W76">
        <v>1110</v>
      </c>
      <c r="X76" s="8">
        <v>1287</v>
      </c>
      <c r="Y76">
        <v>2.2999999999999998</v>
      </c>
      <c r="Z76" t="str">
        <f>Produtor_Silo[[#This Row],[Estado Origem]]&amp;Produtor_Silo[[#This Row],[Estado Silo]]</f>
        <v>MTMT</v>
      </c>
      <c r="AA76" t="str">
        <f>Produtor_Silo[[#This Row],[destino]]&amp;Produtor_Silo[[#This Row],[Periodo]]&amp;Produtor_Silo[[#This Row],[Safra]]</f>
        <v>CAMPO NOVO DO PARECIS-MT_31Safra Principal</v>
      </c>
    </row>
    <row r="77" spans="1:27" x14ac:dyDescent="0.25">
      <c r="A77" t="s">
        <v>704</v>
      </c>
      <c r="B77" t="s">
        <v>619</v>
      </c>
      <c r="C77" t="s">
        <v>704</v>
      </c>
      <c r="D77">
        <v>-14.31831</v>
      </c>
      <c r="E77">
        <v>-57.957206999999997</v>
      </c>
      <c r="F77">
        <v>78765</v>
      </c>
      <c r="G77" s="7">
        <v>78.765000000000001</v>
      </c>
      <c r="H77">
        <v>497055.99999999994</v>
      </c>
      <c r="I77" t="s">
        <v>705</v>
      </c>
      <c r="J77" t="s">
        <v>705</v>
      </c>
      <c r="K77">
        <v>8.3049999999999997</v>
      </c>
      <c r="L77">
        <v>1</v>
      </c>
      <c r="M77" t="s">
        <v>706</v>
      </c>
      <c r="N77">
        <v>223999</v>
      </c>
      <c r="O77" s="10">
        <v>2.63E-4</v>
      </c>
      <c r="P77">
        <v>0.6</v>
      </c>
      <c r="Q77" t="s">
        <v>118</v>
      </c>
      <c r="R77">
        <f>INDEX(Val_Min_CO2[],MATCH(Produtor_Silo[[#This Row],[Variaveis Decisão Transporte Estado-Silo]],Val_Min_CO2[Variável],0),2)</f>
        <v>0</v>
      </c>
      <c r="S77">
        <f>INDEX(Val_min_Custo[],MATCH(Produtor_Silo[[#This Row],[Variaveis Decisão Transporte Estado-Silo]],Val_min_Custo[Variável],0),2)</f>
        <v>0</v>
      </c>
      <c r="T77">
        <f>INDEX(ITERAC3[],MATCH(Produtor_Silo[[#This Row],[Variaveis Decisão Transporte Estado-Silo]],ITERAC3[Variável],0),2)</f>
        <v>0</v>
      </c>
      <c r="U77">
        <f>INDEX(ITERAC6[],MATCH(Produtor_Silo[[#This Row],[Variaveis Decisão Transporte Estado-Silo]],ITERAC6[Variável],0),2)</f>
        <v>0</v>
      </c>
      <c r="V77">
        <v>0</v>
      </c>
      <c r="W77">
        <v>1110</v>
      </c>
      <c r="X77" s="8">
        <v>1287</v>
      </c>
      <c r="Y77">
        <v>2.2999999999999998</v>
      </c>
      <c r="Z77" t="str">
        <f>Produtor_Silo[[#This Row],[Estado Origem]]&amp;Produtor_Silo[[#This Row],[Estado Silo]]</f>
        <v>MTMT</v>
      </c>
      <c r="AA77" t="str">
        <f>Produtor_Silo[[#This Row],[destino]]&amp;Produtor_Silo[[#This Row],[Periodo]]&amp;Produtor_Silo[[#This Row],[Safra]]</f>
        <v>CAMPO NOVO DO PARECIS-MT_31Safra Principal</v>
      </c>
    </row>
    <row r="78" spans="1:27" x14ac:dyDescent="0.25">
      <c r="A78" t="s">
        <v>703</v>
      </c>
      <c r="B78" t="s">
        <v>619</v>
      </c>
      <c r="C78" t="s">
        <v>704</v>
      </c>
      <c r="D78">
        <v>-14.31831</v>
      </c>
      <c r="E78">
        <v>-57.957206999999997</v>
      </c>
      <c r="F78">
        <v>415386</v>
      </c>
      <c r="G78" s="7">
        <v>415.38600000000002</v>
      </c>
      <c r="H78">
        <v>497055.99999999994</v>
      </c>
      <c r="I78" t="s">
        <v>705</v>
      </c>
      <c r="J78" t="s">
        <v>705</v>
      </c>
      <c r="K78">
        <v>8.3049999999999997</v>
      </c>
      <c r="L78">
        <v>1</v>
      </c>
      <c r="M78" t="s">
        <v>709</v>
      </c>
      <c r="N78">
        <v>223999</v>
      </c>
      <c r="O78" s="10">
        <v>2.63E-4</v>
      </c>
      <c r="P78">
        <v>0.6</v>
      </c>
      <c r="Q78" t="s">
        <v>407</v>
      </c>
      <c r="R78">
        <f>INDEX(Val_Min_CO2[],MATCH(Produtor_Silo[[#This Row],[Variaveis Decisão Transporte Estado-Silo]],Val_Min_CO2[Variável],0),2)</f>
        <v>0</v>
      </c>
      <c r="S78">
        <f>INDEX(Val_min_Custo[],MATCH(Produtor_Silo[[#This Row],[Variaveis Decisão Transporte Estado-Silo]],Val_min_Custo[Variável],0),2)</f>
        <v>0</v>
      </c>
      <c r="T78">
        <f>INDEX(ITERAC3[],MATCH(Produtor_Silo[[#This Row],[Variaveis Decisão Transporte Estado-Silo]],ITERAC3[Variável],0),2)</f>
        <v>0</v>
      </c>
      <c r="U78">
        <f>INDEX(ITERAC6[],MATCH(Produtor_Silo[[#This Row],[Variaveis Decisão Transporte Estado-Silo]],ITERAC6[Variável],0),2)</f>
        <v>0</v>
      </c>
      <c r="V78">
        <v>0</v>
      </c>
      <c r="W78">
        <v>1110</v>
      </c>
      <c r="X78" s="8">
        <v>1287</v>
      </c>
      <c r="Y78">
        <v>2.2999999999999998</v>
      </c>
      <c r="Z78" t="str">
        <f>Produtor_Silo[[#This Row],[Estado Origem]]&amp;Produtor_Silo[[#This Row],[Estado Silo]]</f>
        <v>MTMT</v>
      </c>
      <c r="AA78" t="str">
        <f>Produtor_Silo[[#This Row],[destino]]&amp;Produtor_Silo[[#This Row],[Periodo]]&amp;Produtor_Silo[[#This Row],[Safra]]</f>
        <v>CAMPO NOVO DO PARECIS-MT_31Safra Secundaria</v>
      </c>
    </row>
    <row r="79" spans="1:27" x14ac:dyDescent="0.25">
      <c r="A79" t="s">
        <v>707</v>
      </c>
      <c r="B79" t="s">
        <v>619</v>
      </c>
      <c r="C79" t="s">
        <v>704</v>
      </c>
      <c r="D79">
        <v>-14.31831</v>
      </c>
      <c r="E79">
        <v>-57.957206999999997</v>
      </c>
      <c r="F79">
        <v>445644</v>
      </c>
      <c r="G79" s="7">
        <v>445.64400000000001</v>
      </c>
      <c r="H79">
        <v>497055.99999999994</v>
      </c>
      <c r="I79" t="s">
        <v>705</v>
      </c>
      <c r="J79" t="s">
        <v>705</v>
      </c>
      <c r="K79">
        <v>8.3049999999999997</v>
      </c>
      <c r="L79">
        <v>1</v>
      </c>
      <c r="M79" t="s">
        <v>709</v>
      </c>
      <c r="N79">
        <v>223999</v>
      </c>
      <c r="O79" s="10">
        <v>2.63E-4</v>
      </c>
      <c r="P79">
        <v>0.6</v>
      </c>
      <c r="Q79" t="s">
        <v>311</v>
      </c>
      <c r="R79">
        <f>INDEX(Val_Min_CO2[],MATCH(Produtor_Silo[[#This Row],[Variaveis Decisão Transporte Estado-Silo]],Val_Min_CO2[Variável],0),2)</f>
        <v>0</v>
      </c>
      <c r="S79">
        <f>INDEX(Val_min_Custo[],MATCH(Produtor_Silo[[#This Row],[Variaveis Decisão Transporte Estado-Silo]],Val_min_Custo[Variável],0),2)</f>
        <v>0</v>
      </c>
      <c r="T79">
        <f>INDEX(ITERAC3[],MATCH(Produtor_Silo[[#This Row],[Variaveis Decisão Transporte Estado-Silo]],ITERAC3[Variável],0),2)</f>
        <v>0</v>
      </c>
      <c r="U79">
        <f>INDEX(ITERAC6[],MATCH(Produtor_Silo[[#This Row],[Variaveis Decisão Transporte Estado-Silo]],ITERAC6[Variável],0),2)</f>
        <v>0</v>
      </c>
      <c r="V79">
        <v>0</v>
      </c>
      <c r="W79">
        <v>1110</v>
      </c>
      <c r="X79" s="8">
        <v>1287</v>
      </c>
      <c r="Y79">
        <v>2.2999999999999998</v>
      </c>
      <c r="Z79" t="str">
        <f>Produtor_Silo[[#This Row],[Estado Origem]]&amp;Produtor_Silo[[#This Row],[Estado Silo]]</f>
        <v>MTMT</v>
      </c>
      <c r="AA79" t="str">
        <f>Produtor_Silo[[#This Row],[destino]]&amp;Produtor_Silo[[#This Row],[Periodo]]&amp;Produtor_Silo[[#This Row],[Safra]]</f>
        <v>CAMPO NOVO DO PARECIS-MT_31Safra Secundaria</v>
      </c>
    </row>
    <row r="80" spans="1:27" x14ac:dyDescent="0.25">
      <c r="A80" t="s">
        <v>708</v>
      </c>
      <c r="B80" t="s">
        <v>619</v>
      </c>
      <c r="C80" t="s">
        <v>704</v>
      </c>
      <c r="D80">
        <v>-14.31831</v>
      </c>
      <c r="E80">
        <v>-57.957206999999997</v>
      </c>
      <c r="F80">
        <v>256584</v>
      </c>
      <c r="G80" s="7">
        <v>256.584</v>
      </c>
      <c r="H80">
        <v>497055.99999999994</v>
      </c>
      <c r="I80" t="s">
        <v>705</v>
      </c>
      <c r="J80" t="s">
        <v>705</v>
      </c>
      <c r="K80">
        <v>8.3049999999999997</v>
      </c>
      <c r="L80">
        <v>1</v>
      </c>
      <c r="M80" t="s">
        <v>709</v>
      </c>
      <c r="N80">
        <v>223999</v>
      </c>
      <c r="O80" s="10">
        <v>2.63E-4</v>
      </c>
      <c r="P80">
        <v>0.6</v>
      </c>
      <c r="Q80" t="s">
        <v>263</v>
      </c>
      <c r="R80">
        <f>INDEX(Val_Min_CO2[],MATCH(Produtor_Silo[[#This Row],[Variaveis Decisão Transporte Estado-Silo]],Val_Min_CO2[Variável],0),2)</f>
        <v>0</v>
      </c>
      <c r="S80">
        <f>INDEX(Val_min_Custo[],MATCH(Produtor_Silo[[#This Row],[Variaveis Decisão Transporte Estado-Silo]],Val_min_Custo[Variável],0),2)</f>
        <v>0</v>
      </c>
      <c r="T80">
        <f>INDEX(ITERAC3[],MATCH(Produtor_Silo[[#This Row],[Variaveis Decisão Transporte Estado-Silo]],ITERAC3[Variável],0),2)</f>
        <v>0</v>
      </c>
      <c r="U80">
        <f>INDEX(ITERAC6[],MATCH(Produtor_Silo[[#This Row],[Variaveis Decisão Transporte Estado-Silo]],ITERAC6[Variável],0),2)</f>
        <v>0</v>
      </c>
      <c r="V80">
        <v>0</v>
      </c>
      <c r="W80">
        <v>1110</v>
      </c>
      <c r="X80" s="8">
        <v>1287</v>
      </c>
      <c r="Y80">
        <v>2.2999999999999998</v>
      </c>
      <c r="Z80" t="str">
        <f>Produtor_Silo[[#This Row],[Estado Origem]]&amp;Produtor_Silo[[#This Row],[Estado Silo]]</f>
        <v>MTMT</v>
      </c>
      <c r="AA80" t="str">
        <f>Produtor_Silo[[#This Row],[destino]]&amp;Produtor_Silo[[#This Row],[Periodo]]&amp;Produtor_Silo[[#This Row],[Safra]]</f>
        <v>CAMPO NOVO DO PARECIS-MT_31Safra Secundaria</v>
      </c>
    </row>
    <row r="81" spans="1:27" x14ac:dyDescent="0.25">
      <c r="A81" t="s">
        <v>704</v>
      </c>
      <c r="B81" t="s">
        <v>619</v>
      </c>
      <c r="C81" t="s">
        <v>704</v>
      </c>
      <c r="D81">
        <v>-14.31831</v>
      </c>
      <c r="E81">
        <v>-57.957206999999997</v>
      </c>
      <c r="F81">
        <v>78765</v>
      </c>
      <c r="G81" s="7">
        <v>78.765000000000001</v>
      </c>
      <c r="H81">
        <v>497055.99999999994</v>
      </c>
      <c r="I81" t="s">
        <v>705</v>
      </c>
      <c r="J81" t="s">
        <v>705</v>
      </c>
      <c r="K81">
        <v>8.3049999999999997</v>
      </c>
      <c r="L81">
        <v>1</v>
      </c>
      <c r="M81" t="s">
        <v>709</v>
      </c>
      <c r="N81">
        <v>223999</v>
      </c>
      <c r="O81" s="10">
        <v>2.63E-4</v>
      </c>
      <c r="P81">
        <v>0.6</v>
      </c>
      <c r="Q81" t="s">
        <v>119</v>
      </c>
      <c r="R81">
        <f>INDEX(Val_Min_CO2[],MATCH(Produtor_Silo[[#This Row],[Variaveis Decisão Transporte Estado-Silo]],Val_Min_CO2[Variável],0),2)</f>
        <v>0</v>
      </c>
      <c r="S81">
        <f>INDEX(Val_min_Custo[],MATCH(Produtor_Silo[[#This Row],[Variaveis Decisão Transporte Estado-Silo]],Val_min_Custo[Variável],0),2)</f>
        <v>0</v>
      </c>
      <c r="T81">
        <f>INDEX(ITERAC3[],MATCH(Produtor_Silo[[#This Row],[Variaveis Decisão Transporte Estado-Silo]],ITERAC3[Variável],0),2)</f>
        <v>0</v>
      </c>
      <c r="U81">
        <f>INDEX(ITERAC6[],MATCH(Produtor_Silo[[#This Row],[Variaveis Decisão Transporte Estado-Silo]],ITERAC6[Variável],0),2)</f>
        <v>0</v>
      </c>
      <c r="V81">
        <v>0</v>
      </c>
      <c r="W81">
        <v>1110</v>
      </c>
      <c r="X81" s="8">
        <v>1287</v>
      </c>
      <c r="Y81">
        <v>2.2999999999999998</v>
      </c>
      <c r="Z81" t="str">
        <f>Produtor_Silo[[#This Row],[Estado Origem]]&amp;Produtor_Silo[[#This Row],[Estado Silo]]</f>
        <v>MTMT</v>
      </c>
      <c r="AA81" t="str">
        <f>Produtor_Silo[[#This Row],[destino]]&amp;Produtor_Silo[[#This Row],[Periodo]]&amp;Produtor_Silo[[#This Row],[Safra]]</f>
        <v>CAMPO NOVO DO PARECIS-MT_31Safra Secundaria</v>
      </c>
    </row>
    <row r="82" spans="1:27" x14ac:dyDescent="0.25">
      <c r="A82" t="s">
        <v>703</v>
      </c>
      <c r="B82" t="s">
        <v>625</v>
      </c>
      <c r="C82" t="s">
        <v>707</v>
      </c>
      <c r="D82">
        <v>-12.7453</v>
      </c>
      <c r="E82">
        <v>-54.437899999999999</v>
      </c>
      <c r="F82">
        <v>195133</v>
      </c>
      <c r="G82" s="7">
        <v>195.13300000000001</v>
      </c>
      <c r="H82">
        <v>471071.99999999994</v>
      </c>
      <c r="I82" t="s">
        <v>705</v>
      </c>
      <c r="J82" t="s">
        <v>705</v>
      </c>
      <c r="K82">
        <v>8.76</v>
      </c>
      <c r="L82">
        <v>1</v>
      </c>
      <c r="M82" t="s">
        <v>706</v>
      </c>
      <c r="N82">
        <v>365024</v>
      </c>
      <c r="O82" s="10">
        <v>2.63E-4</v>
      </c>
      <c r="P82">
        <v>0.6</v>
      </c>
      <c r="Q82" t="s">
        <v>430</v>
      </c>
      <c r="R82">
        <f>INDEX(Val_Min_CO2[],MATCH(Produtor_Silo[[#This Row],[Variaveis Decisão Transporte Estado-Silo]],Val_Min_CO2[Variável],0),2)</f>
        <v>0</v>
      </c>
      <c r="S82">
        <f>INDEX(Val_min_Custo[],MATCH(Produtor_Silo[[#This Row],[Variaveis Decisão Transporte Estado-Silo]],Val_min_Custo[Variável],0),2)</f>
        <v>0</v>
      </c>
      <c r="T82">
        <f>INDEX(ITERAC3[],MATCH(Produtor_Silo[[#This Row],[Variaveis Decisão Transporte Estado-Silo]],ITERAC3[Variável],0),2)</f>
        <v>0</v>
      </c>
      <c r="U82">
        <f>INDEX(ITERAC6[],MATCH(Produtor_Silo[[#This Row],[Variaveis Decisão Transporte Estado-Silo]],ITERAC6[Variável],0),2)</f>
        <v>0</v>
      </c>
      <c r="V82">
        <v>0</v>
      </c>
      <c r="W82">
        <v>1110</v>
      </c>
      <c r="X82" s="8">
        <v>1287</v>
      </c>
      <c r="Y82">
        <v>2.2999999999999998</v>
      </c>
      <c r="Z82" t="str">
        <f>Produtor_Silo[[#This Row],[Estado Origem]]&amp;Produtor_Silo[[#This Row],[Estado Silo]]</f>
        <v>MTMT</v>
      </c>
      <c r="AA82" t="str">
        <f>Produtor_Silo[[#This Row],[destino]]&amp;Produtor_Silo[[#This Row],[Periodo]]&amp;Produtor_Silo[[#This Row],[Safra]]</f>
        <v>NOVA UBIRATÃ-MT_31Safra Principal</v>
      </c>
    </row>
    <row r="83" spans="1:27" x14ac:dyDescent="0.25">
      <c r="A83" t="s">
        <v>707</v>
      </c>
      <c r="B83" t="s">
        <v>625</v>
      </c>
      <c r="C83" t="s">
        <v>707</v>
      </c>
      <c r="D83">
        <v>-12.7453</v>
      </c>
      <c r="E83">
        <v>-54.437899999999999</v>
      </c>
      <c r="F83">
        <v>108390</v>
      </c>
      <c r="G83" s="7">
        <v>108.39</v>
      </c>
      <c r="H83">
        <v>471071.99999999994</v>
      </c>
      <c r="I83" t="s">
        <v>705</v>
      </c>
      <c r="J83" t="s">
        <v>705</v>
      </c>
      <c r="K83">
        <v>8.76</v>
      </c>
      <c r="L83">
        <v>1</v>
      </c>
      <c r="M83" t="s">
        <v>706</v>
      </c>
      <c r="N83">
        <v>365024</v>
      </c>
      <c r="O83" s="10">
        <v>2.63E-4</v>
      </c>
      <c r="P83">
        <v>0.6</v>
      </c>
      <c r="Q83" t="s">
        <v>334</v>
      </c>
      <c r="R83">
        <f>INDEX(Val_Min_CO2[],MATCH(Produtor_Silo[[#This Row],[Variaveis Decisão Transporte Estado-Silo]],Val_Min_CO2[Variável],0),2)</f>
        <v>0</v>
      </c>
      <c r="S83">
        <f>INDEX(Val_min_Custo[],MATCH(Produtor_Silo[[#This Row],[Variaveis Decisão Transporte Estado-Silo]],Val_min_Custo[Variável],0),2)</f>
        <v>0</v>
      </c>
      <c r="T83">
        <f>INDEX(ITERAC3[],MATCH(Produtor_Silo[[#This Row],[Variaveis Decisão Transporte Estado-Silo]],ITERAC3[Variável],0),2)</f>
        <v>0</v>
      </c>
      <c r="U83">
        <f>INDEX(ITERAC6[],MATCH(Produtor_Silo[[#This Row],[Variaveis Decisão Transporte Estado-Silo]],ITERAC6[Variável],0),2)</f>
        <v>0</v>
      </c>
      <c r="V83">
        <v>0</v>
      </c>
      <c r="W83">
        <v>1110</v>
      </c>
      <c r="X83" s="8">
        <v>1287</v>
      </c>
      <c r="Y83">
        <v>2.2999999999999998</v>
      </c>
      <c r="Z83" t="str">
        <f>Produtor_Silo[[#This Row],[Estado Origem]]&amp;Produtor_Silo[[#This Row],[Estado Silo]]</f>
        <v>MTMT</v>
      </c>
      <c r="AA83" t="str">
        <f>Produtor_Silo[[#This Row],[destino]]&amp;Produtor_Silo[[#This Row],[Periodo]]&amp;Produtor_Silo[[#This Row],[Safra]]</f>
        <v>NOVA UBIRATÃ-MT_31Safra Principal</v>
      </c>
    </row>
    <row r="84" spans="1:27" x14ac:dyDescent="0.25">
      <c r="A84" t="s">
        <v>708</v>
      </c>
      <c r="B84" t="s">
        <v>625</v>
      </c>
      <c r="C84" t="s">
        <v>707</v>
      </c>
      <c r="D84">
        <v>-12.7453</v>
      </c>
      <c r="E84">
        <v>-54.437899999999999</v>
      </c>
      <c r="F84">
        <v>295807</v>
      </c>
      <c r="G84" s="7">
        <v>295.80700000000002</v>
      </c>
      <c r="H84">
        <v>471071.99999999994</v>
      </c>
      <c r="I84" t="s">
        <v>705</v>
      </c>
      <c r="J84" t="s">
        <v>705</v>
      </c>
      <c r="K84">
        <v>8.76</v>
      </c>
      <c r="L84">
        <v>1</v>
      </c>
      <c r="M84" t="s">
        <v>706</v>
      </c>
      <c r="N84">
        <v>365024</v>
      </c>
      <c r="O84" s="10">
        <v>2.63E-4</v>
      </c>
      <c r="P84">
        <v>0.6</v>
      </c>
      <c r="Q84" t="s">
        <v>286</v>
      </c>
      <c r="R84">
        <f>INDEX(Val_Min_CO2[],MATCH(Produtor_Silo[[#This Row],[Variaveis Decisão Transporte Estado-Silo]],Val_Min_CO2[Variável],0),2)</f>
        <v>0</v>
      </c>
      <c r="S84">
        <f>INDEX(Val_min_Custo[],MATCH(Produtor_Silo[[#This Row],[Variaveis Decisão Transporte Estado-Silo]],Val_min_Custo[Variável],0),2)</f>
        <v>0</v>
      </c>
      <c r="T84">
        <f>INDEX(ITERAC3[],MATCH(Produtor_Silo[[#This Row],[Variaveis Decisão Transporte Estado-Silo]],ITERAC3[Variável],0),2)</f>
        <v>0</v>
      </c>
      <c r="U84">
        <f>INDEX(ITERAC6[],MATCH(Produtor_Silo[[#This Row],[Variaveis Decisão Transporte Estado-Silo]],ITERAC6[Variável],0),2)</f>
        <v>0</v>
      </c>
      <c r="V84">
        <v>0</v>
      </c>
      <c r="W84">
        <v>1110</v>
      </c>
      <c r="X84" s="8">
        <v>1287</v>
      </c>
      <c r="Y84">
        <v>2.2999999999999998</v>
      </c>
      <c r="Z84" t="str">
        <f>Produtor_Silo[[#This Row],[Estado Origem]]&amp;Produtor_Silo[[#This Row],[Estado Silo]]</f>
        <v>MTMT</v>
      </c>
      <c r="AA84" t="str">
        <f>Produtor_Silo[[#This Row],[destino]]&amp;Produtor_Silo[[#This Row],[Periodo]]&amp;Produtor_Silo[[#This Row],[Safra]]</f>
        <v>NOVA UBIRATÃ-MT_31Safra Principal</v>
      </c>
    </row>
    <row r="85" spans="1:27" x14ac:dyDescent="0.25">
      <c r="A85" t="s">
        <v>704</v>
      </c>
      <c r="B85" t="s">
        <v>625</v>
      </c>
      <c r="C85" t="s">
        <v>707</v>
      </c>
      <c r="D85">
        <v>-12.7453</v>
      </c>
      <c r="E85">
        <v>-54.437899999999999</v>
      </c>
      <c r="F85">
        <v>512695</v>
      </c>
      <c r="G85" s="7">
        <v>512.69500000000005</v>
      </c>
      <c r="H85">
        <v>471071.99999999994</v>
      </c>
      <c r="I85" t="s">
        <v>705</v>
      </c>
      <c r="J85" t="s">
        <v>705</v>
      </c>
      <c r="K85">
        <v>8.76</v>
      </c>
      <c r="L85">
        <v>1</v>
      </c>
      <c r="M85" t="s">
        <v>706</v>
      </c>
      <c r="N85">
        <v>365024</v>
      </c>
      <c r="O85" s="10">
        <v>2.63E-4</v>
      </c>
      <c r="P85">
        <v>0.6</v>
      </c>
      <c r="Q85" t="s">
        <v>142</v>
      </c>
      <c r="R85">
        <f>INDEX(Val_Min_CO2[],MATCH(Produtor_Silo[[#This Row],[Variaveis Decisão Transporte Estado-Silo]],Val_Min_CO2[Variável],0),2)</f>
        <v>0</v>
      </c>
      <c r="S85">
        <f>INDEX(Val_min_Custo[],MATCH(Produtor_Silo[[#This Row],[Variaveis Decisão Transporte Estado-Silo]],Val_min_Custo[Variável],0),2)</f>
        <v>0</v>
      </c>
      <c r="T85">
        <f>INDEX(ITERAC3[],MATCH(Produtor_Silo[[#This Row],[Variaveis Decisão Transporte Estado-Silo]],ITERAC3[Variável],0),2)</f>
        <v>0</v>
      </c>
      <c r="U85">
        <f>INDEX(ITERAC6[],MATCH(Produtor_Silo[[#This Row],[Variaveis Decisão Transporte Estado-Silo]],ITERAC6[Variável],0),2)</f>
        <v>0</v>
      </c>
      <c r="V85">
        <v>0</v>
      </c>
      <c r="W85">
        <v>1110</v>
      </c>
      <c r="X85" s="8">
        <v>1287</v>
      </c>
      <c r="Y85">
        <v>2.2999999999999998</v>
      </c>
      <c r="Z85" t="str">
        <f>Produtor_Silo[[#This Row],[Estado Origem]]&amp;Produtor_Silo[[#This Row],[Estado Silo]]</f>
        <v>MTMT</v>
      </c>
      <c r="AA85" t="str">
        <f>Produtor_Silo[[#This Row],[destino]]&amp;Produtor_Silo[[#This Row],[Periodo]]&amp;Produtor_Silo[[#This Row],[Safra]]</f>
        <v>NOVA UBIRATÃ-MT_31Safra Principal</v>
      </c>
    </row>
    <row r="86" spans="1:27" x14ac:dyDescent="0.25">
      <c r="A86" t="s">
        <v>703</v>
      </c>
      <c r="B86" t="s">
        <v>625</v>
      </c>
      <c r="C86" t="s">
        <v>707</v>
      </c>
      <c r="D86">
        <v>-12.7453</v>
      </c>
      <c r="E86">
        <v>-54.437899999999999</v>
      </c>
      <c r="F86">
        <v>195133</v>
      </c>
      <c r="G86" s="7">
        <v>195.13300000000001</v>
      </c>
      <c r="H86">
        <v>471071.99999999994</v>
      </c>
      <c r="I86" t="s">
        <v>705</v>
      </c>
      <c r="J86" t="s">
        <v>705</v>
      </c>
      <c r="K86">
        <v>8.76</v>
      </c>
      <c r="L86">
        <v>1</v>
      </c>
      <c r="M86" t="s">
        <v>709</v>
      </c>
      <c r="N86">
        <v>365024</v>
      </c>
      <c r="O86" s="10">
        <v>2.63E-4</v>
      </c>
      <c r="P86">
        <v>0.6</v>
      </c>
      <c r="Q86" t="s">
        <v>431</v>
      </c>
      <c r="R86">
        <f>INDEX(Val_Min_CO2[],MATCH(Produtor_Silo[[#This Row],[Variaveis Decisão Transporte Estado-Silo]],Val_Min_CO2[Variável],0),2)</f>
        <v>0</v>
      </c>
      <c r="S86">
        <f>INDEX(Val_min_Custo[],MATCH(Produtor_Silo[[#This Row],[Variaveis Decisão Transporte Estado-Silo]],Val_min_Custo[Variável],0),2)</f>
        <v>0</v>
      </c>
      <c r="T86">
        <f>INDEX(ITERAC3[],MATCH(Produtor_Silo[[#This Row],[Variaveis Decisão Transporte Estado-Silo]],ITERAC3[Variável],0),2)</f>
        <v>0</v>
      </c>
      <c r="U86">
        <f>INDEX(ITERAC6[],MATCH(Produtor_Silo[[#This Row],[Variaveis Decisão Transporte Estado-Silo]],ITERAC6[Variável],0),2)</f>
        <v>0</v>
      </c>
      <c r="V86">
        <v>0</v>
      </c>
      <c r="W86">
        <v>1110</v>
      </c>
      <c r="X86" s="8">
        <v>1287</v>
      </c>
      <c r="Y86">
        <v>2.2999999999999998</v>
      </c>
      <c r="Z86" t="str">
        <f>Produtor_Silo[[#This Row],[Estado Origem]]&amp;Produtor_Silo[[#This Row],[Estado Silo]]</f>
        <v>MTMT</v>
      </c>
      <c r="AA86" t="str">
        <f>Produtor_Silo[[#This Row],[destino]]&amp;Produtor_Silo[[#This Row],[Periodo]]&amp;Produtor_Silo[[#This Row],[Safra]]</f>
        <v>NOVA UBIRATÃ-MT_31Safra Secundaria</v>
      </c>
    </row>
    <row r="87" spans="1:27" x14ac:dyDescent="0.25">
      <c r="A87" t="s">
        <v>707</v>
      </c>
      <c r="B87" t="s">
        <v>625</v>
      </c>
      <c r="C87" t="s">
        <v>707</v>
      </c>
      <c r="D87">
        <v>-12.7453</v>
      </c>
      <c r="E87">
        <v>-54.437899999999999</v>
      </c>
      <c r="F87">
        <v>108390</v>
      </c>
      <c r="G87" s="7">
        <v>108.39</v>
      </c>
      <c r="H87">
        <v>471071.99999999994</v>
      </c>
      <c r="I87" t="s">
        <v>705</v>
      </c>
      <c r="J87" t="s">
        <v>705</v>
      </c>
      <c r="K87">
        <v>8.76</v>
      </c>
      <c r="L87">
        <v>1</v>
      </c>
      <c r="M87" t="s">
        <v>709</v>
      </c>
      <c r="N87">
        <v>365024</v>
      </c>
      <c r="O87" s="10">
        <v>2.63E-4</v>
      </c>
      <c r="P87">
        <v>0.6</v>
      </c>
      <c r="Q87" t="s">
        <v>335</v>
      </c>
      <c r="R87">
        <f>INDEX(Val_Min_CO2[],MATCH(Produtor_Silo[[#This Row],[Variaveis Decisão Transporte Estado-Silo]],Val_Min_CO2[Variável],0),2)</f>
        <v>0</v>
      </c>
      <c r="S87">
        <f>INDEX(Val_min_Custo[],MATCH(Produtor_Silo[[#This Row],[Variaveis Decisão Transporte Estado-Silo]],Val_min_Custo[Variável],0),2)</f>
        <v>0</v>
      </c>
      <c r="T87">
        <f>INDEX(ITERAC3[],MATCH(Produtor_Silo[[#This Row],[Variaveis Decisão Transporte Estado-Silo]],ITERAC3[Variável],0),2)</f>
        <v>0</v>
      </c>
      <c r="U87">
        <f>INDEX(ITERAC6[],MATCH(Produtor_Silo[[#This Row],[Variaveis Decisão Transporte Estado-Silo]],ITERAC6[Variável],0),2)</f>
        <v>0</v>
      </c>
      <c r="V87">
        <v>0</v>
      </c>
      <c r="W87">
        <v>1110</v>
      </c>
      <c r="X87" s="8">
        <v>1287</v>
      </c>
      <c r="Y87">
        <v>2.2999999999999998</v>
      </c>
      <c r="Z87" t="str">
        <f>Produtor_Silo[[#This Row],[Estado Origem]]&amp;Produtor_Silo[[#This Row],[Estado Silo]]</f>
        <v>MTMT</v>
      </c>
      <c r="AA87" t="str">
        <f>Produtor_Silo[[#This Row],[destino]]&amp;Produtor_Silo[[#This Row],[Periodo]]&amp;Produtor_Silo[[#This Row],[Safra]]</f>
        <v>NOVA UBIRATÃ-MT_31Safra Secundaria</v>
      </c>
    </row>
    <row r="88" spans="1:27" x14ac:dyDescent="0.25">
      <c r="A88" t="s">
        <v>708</v>
      </c>
      <c r="B88" t="s">
        <v>625</v>
      </c>
      <c r="C88" t="s">
        <v>707</v>
      </c>
      <c r="D88">
        <v>-12.7453</v>
      </c>
      <c r="E88">
        <v>-54.437899999999999</v>
      </c>
      <c r="F88">
        <v>295807</v>
      </c>
      <c r="G88" s="7">
        <v>295.80700000000002</v>
      </c>
      <c r="H88">
        <v>471071.99999999994</v>
      </c>
      <c r="I88" t="s">
        <v>705</v>
      </c>
      <c r="J88" t="s">
        <v>705</v>
      </c>
      <c r="K88">
        <v>8.76</v>
      </c>
      <c r="L88">
        <v>1</v>
      </c>
      <c r="M88" t="s">
        <v>709</v>
      </c>
      <c r="N88">
        <v>365024</v>
      </c>
      <c r="O88" s="10">
        <v>2.63E-4</v>
      </c>
      <c r="P88">
        <v>0.6</v>
      </c>
      <c r="Q88" t="s">
        <v>287</v>
      </c>
      <c r="R88">
        <f>INDEX(Val_Min_CO2[],MATCH(Produtor_Silo[[#This Row],[Variaveis Decisão Transporte Estado-Silo]],Val_Min_CO2[Variável],0),2)</f>
        <v>0</v>
      </c>
      <c r="S88">
        <f>INDEX(Val_min_Custo[],MATCH(Produtor_Silo[[#This Row],[Variaveis Decisão Transporte Estado-Silo]],Val_min_Custo[Variável],0),2)</f>
        <v>0</v>
      </c>
      <c r="T88">
        <f>INDEX(ITERAC3[],MATCH(Produtor_Silo[[#This Row],[Variaveis Decisão Transporte Estado-Silo]],ITERAC3[Variável],0),2)</f>
        <v>0</v>
      </c>
      <c r="U88">
        <f>INDEX(ITERAC6[],MATCH(Produtor_Silo[[#This Row],[Variaveis Decisão Transporte Estado-Silo]],ITERAC6[Variável],0),2)</f>
        <v>0</v>
      </c>
      <c r="V88">
        <v>0</v>
      </c>
      <c r="W88">
        <v>1110</v>
      </c>
      <c r="X88" s="8">
        <v>1287</v>
      </c>
      <c r="Y88">
        <v>2.2999999999999998</v>
      </c>
      <c r="Z88" t="str">
        <f>Produtor_Silo[[#This Row],[Estado Origem]]&amp;Produtor_Silo[[#This Row],[Estado Silo]]</f>
        <v>MTMT</v>
      </c>
      <c r="AA88" t="str">
        <f>Produtor_Silo[[#This Row],[destino]]&amp;Produtor_Silo[[#This Row],[Periodo]]&amp;Produtor_Silo[[#This Row],[Safra]]</f>
        <v>NOVA UBIRATÃ-MT_31Safra Secundaria</v>
      </c>
    </row>
    <row r="89" spans="1:27" x14ac:dyDescent="0.25">
      <c r="A89" t="s">
        <v>704</v>
      </c>
      <c r="B89" t="s">
        <v>625</v>
      </c>
      <c r="C89" t="s">
        <v>707</v>
      </c>
      <c r="D89">
        <v>-12.7453</v>
      </c>
      <c r="E89">
        <v>-54.437899999999999</v>
      </c>
      <c r="F89">
        <v>512695</v>
      </c>
      <c r="G89" s="7">
        <v>512.69500000000005</v>
      </c>
      <c r="H89">
        <v>471071.99999999994</v>
      </c>
      <c r="I89" t="s">
        <v>705</v>
      </c>
      <c r="J89" t="s">
        <v>705</v>
      </c>
      <c r="K89">
        <v>8.76</v>
      </c>
      <c r="L89">
        <v>1</v>
      </c>
      <c r="M89" t="s">
        <v>709</v>
      </c>
      <c r="N89">
        <v>365024</v>
      </c>
      <c r="O89" s="10">
        <v>2.63E-4</v>
      </c>
      <c r="P89">
        <v>0.6</v>
      </c>
      <c r="Q89" t="s">
        <v>143</v>
      </c>
      <c r="R89">
        <f>INDEX(Val_Min_CO2[],MATCH(Produtor_Silo[[#This Row],[Variaveis Decisão Transporte Estado-Silo]],Val_Min_CO2[Variável],0),2)</f>
        <v>0</v>
      </c>
      <c r="S89">
        <f>INDEX(Val_min_Custo[],MATCH(Produtor_Silo[[#This Row],[Variaveis Decisão Transporte Estado-Silo]],Val_min_Custo[Variável],0),2)</f>
        <v>0</v>
      </c>
      <c r="T89">
        <f>INDEX(ITERAC3[],MATCH(Produtor_Silo[[#This Row],[Variaveis Decisão Transporte Estado-Silo]],ITERAC3[Variável],0),2)</f>
        <v>0</v>
      </c>
      <c r="U89">
        <f>INDEX(ITERAC6[],MATCH(Produtor_Silo[[#This Row],[Variaveis Decisão Transporte Estado-Silo]],ITERAC6[Variável],0),2)</f>
        <v>0</v>
      </c>
      <c r="V89">
        <v>0</v>
      </c>
      <c r="W89">
        <v>1110</v>
      </c>
      <c r="X89" s="8">
        <v>1287</v>
      </c>
      <c r="Y89">
        <v>2.2999999999999998</v>
      </c>
      <c r="Z89" t="str">
        <f>Produtor_Silo[[#This Row],[Estado Origem]]&amp;Produtor_Silo[[#This Row],[Estado Silo]]</f>
        <v>MTMT</v>
      </c>
      <c r="AA89" t="str">
        <f>Produtor_Silo[[#This Row],[destino]]&amp;Produtor_Silo[[#This Row],[Periodo]]&amp;Produtor_Silo[[#This Row],[Safra]]</f>
        <v>NOVA UBIRATÃ-MT_31Safra Secundaria</v>
      </c>
    </row>
    <row r="90" spans="1:27" x14ac:dyDescent="0.25">
      <c r="A90" t="s">
        <v>703</v>
      </c>
      <c r="B90" t="s">
        <v>622</v>
      </c>
      <c r="C90" t="s">
        <v>708</v>
      </c>
      <c r="D90">
        <v>-13.53487</v>
      </c>
      <c r="E90">
        <v>-55.847610000000003</v>
      </c>
      <c r="F90">
        <v>155813</v>
      </c>
      <c r="G90" s="7">
        <v>155.81299999999999</v>
      </c>
      <c r="H90">
        <v>420000</v>
      </c>
      <c r="I90" t="s">
        <v>705</v>
      </c>
      <c r="J90" t="s">
        <v>705</v>
      </c>
      <c r="K90">
        <v>11.105</v>
      </c>
      <c r="L90">
        <v>1</v>
      </c>
      <c r="M90" t="s">
        <v>706</v>
      </c>
      <c r="N90">
        <v>170691</v>
      </c>
      <c r="O90" s="10">
        <v>2.63E-4</v>
      </c>
      <c r="P90">
        <v>0.6</v>
      </c>
      <c r="Q90" t="s">
        <v>418</v>
      </c>
      <c r="R90">
        <f>INDEX(Val_Min_CO2[],MATCH(Produtor_Silo[[#This Row],[Variaveis Decisão Transporte Estado-Silo]],Val_Min_CO2[Variável],0),2)</f>
        <v>0</v>
      </c>
      <c r="S90">
        <f>INDEX(Val_min_Custo[],MATCH(Produtor_Silo[[#This Row],[Variaveis Decisão Transporte Estado-Silo]],Val_min_Custo[Variável],0),2)</f>
        <v>0</v>
      </c>
      <c r="T90">
        <f>INDEX(ITERAC3[],MATCH(Produtor_Silo[[#This Row],[Variaveis Decisão Transporte Estado-Silo]],ITERAC3[Variável],0),2)</f>
        <v>0</v>
      </c>
      <c r="U90">
        <f>INDEX(ITERAC6[],MATCH(Produtor_Silo[[#This Row],[Variaveis Decisão Transporte Estado-Silo]],ITERAC6[Variável],0),2)</f>
        <v>0</v>
      </c>
      <c r="V90">
        <v>0</v>
      </c>
      <c r="W90">
        <v>1110</v>
      </c>
      <c r="X90" s="8">
        <v>1287</v>
      </c>
      <c r="Y90">
        <v>2.2999999999999998</v>
      </c>
      <c r="Z90" t="str">
        <f>Produtor_Silo[[#This Row],[Estado Origem]]&amp;Produtor_Silo[[#This Row],[Estado Silo]]</f>
        <v>MTMT</v>
      </c>
      <c r="AA90" t="str">
        <f>Produtor_Silo[[#This Row],[destino]]&amp;Produtor_Silo[[#This Row],[Periodo]]&amp;Produtor_Silo[[#This Row],[Safra]]</f>
        <v>NOVA MUTUM-MT_31Safra Principal</v>
      </c>
    </row>
    <row r="91" spans="1:27" x14ac:dyDescent="0.25">
      <c r="A91" t="s">
        <v>707</v>
      </c>
      <c r="B91" t="s">
        <v>622</v>
      </c>
      <c r="C91" t="s">
        <v>708</v>
      </c>
      <c r="D91">
        <v>-13.53487</v>
      </c>
      <c r="E91">
        <v>-55.847610000000003</v>
      </c>
      <c r="F91">
        <v>221237</v>
      </c>
      <c r="G91" s="7">
        <v>221.23699999999999</v>
      </c>
      <c r="H91">
        <v>420000</v>
      </c>
      <c r="I91" t="s">
        <v>705</v>
      </c>
      <c r="J91" t="s">
        <v>705</v>
      </c>
      <c r="K91">
        <v>11.105</v>
      </c>
      <c r="L91">
        <v>1</v>
      </c>
      <c r="M91" t="s">
        <v>706</v>
      </c>
      <c r="N91">
        <v>170691</v>
      </c>
      <c r="O91" s="10">
        <v>2.63E-4</v>
      </c>
      <c r="P91">
        <v>0.6</v>
      </c>
      <c r="Q91" t="s">
        <v>322</v>
      </c>
      <c r="R91">
        <f>INDEX(Val_Min_CO2[],MATCH(Produtor_Silo[[#This Row],[Variaveis Decisão Transporte Estado-Silo]],Val_Min_CO2[Variável],0),2)</f>
        <v>0</v>
      </c>
      <c r="S91">
        <f>INDEX(Val_min_Custo[],MATCH(Produtor_Silo[[#This Row],[Variaveis Decisão Transporte Estado-Silo]],Val_min_Custo[Variável],0),2)</f>
        <v>0</v>
      </c>
      <c r="T91">
        <f>INDEX(ITERAC3[],MATCH(Produtor_Silo[[#This Row],[Variaveis Decisão Transporte Estado-Silo]],ITERAC3[Variável],0),2)</f>
        <v>0</v>
      </c>
      <c r="U91">
        <f>INDEX(ITERAC6[],MATCH(Produtor_Silo[[#This Row],[Variaveis Decisão Transporte Estado-Silo]],ITERAC6[Variável],0),2)</f>
        <v>0</v>
      </c>
      <c r="V91">
        <v>0</v>
      </c>
      <c r="W91">
        <v>1110</v>
      </c>
      <c r="X91" s="8">
        <v>1287</v>
      </c>
      <c r="Y91">
        <v>2.2999999999999998</v>
      </c>
      <c r="Z91" t="str">
        <f>Produtor_Silo[[#This Row],[Estado Origem]]&amp;Produtor_Silo[[#This Row],[Estado Silo]]</f>
        <v>MTMT</v>
      </c>
      <c r="AA91" t="str">
        <f>Produtor_Silo[[#This Row],[destino]]&amp;Produtor_Silo[[#This Row],[Periodo]]&amp;Produtor_Silo[[#This Row],[Safra]]</f>
        <v>NOVA MUTUM-MT_31Safra Principal</v>
      </c>
    </row>
    <row r="92" spans="1:27" x14ac:dyDescent="0.25">
      <c r="A92" t="s">
        <v>708</v>
      </c>
      <c r="B92" t="s">
        <v>622</v>
      </c>
      <c r="C92" t="s">
        <v>708</v>
      </c>
      <c r="D92">
        <v>-13.53487</v>
      </c>
      <c r="E92">
        <v>-55.847610000000003</v>
      </c>
      <c r="F92">
        <v>64277</v>
      </c>
      <c r="G92" s="7">
        <v>64.277000000000001</v>
      </c>
      <c r="H92">
        <v>420000</v>
      </c>
      <c r="I92" t="s">
        <v>705</v>
      </c>
      <c r="J92" t="s">
        <v>705</v>
      </c>
      <c r="K92">
        <v>11.105</v>
      </c>
      <c r="L92">
        <v>1</v>
      </c>
      <c r="M92" t="s">
        <v>706</v>
      </c>
      <c r="N92">
        <v>170691</v>
      </c>
      <c r="O92" s="10">
        <v>2.63E-4</v>
      </c>
      <c r="P92">
        <v>0.6</v>
      </c>
      <c r="Q92" t="s">
        <v>274</v>
      </c>
      <c r="R92">
        <f>INDEX(Val_Min_CO2[],MATCH(Produtor_Silo[[#This Row],[Variaveis Decisão Transporte Estado-Silo]],Val_Min_CO2[Variável],0),2)</f>
        <v>0</v>
      </c>
      <c r="S92">
        <f>INDEX(Val_min_Custo[],MATCH(Produtor_Silo[[#This Row],[Variaveis Decisão Transporte Estado-Silo]],Val_min_Custo[Variável],0),2)</f>
        <v>0</v>
      </c>
      <c r="T92">
        <f>INDEX(ITERAC3[],MATCH(Produtor_Silo[[#This Row],[Variaveis Decisão Transporte Estado-Silo]],ITERAC3[Variável],0),2)</f>
        <v>0</v>
      </c>
      <c r="U92">
        <f>INDEX(ITERAC6[],MATCH(Produtor_Silo[[#This Row],[Variaveis Decisão Transporte Estado-Silo]],ITERAC6[Variável],0),2)</f>
        <v>0</v>
      </c>
      <c r="V92">
        <v>0</v>
      </c>
      <c r="W92">
        <v>1110</v>
      </c>
      <c r="X92" s="8">
        <v>1287</v>
      </c>
      <c r="Y92">
        <v>2.2999999999999998</v>
      </c>
      <c r="Z92" t="str">
        <f>Produtor_Silo[[#This Row],[Estado Origem]]&amp;Produtor_Silo[[#This Row],[Estado Silo]]</f>
        <v>MTMT</v>
      </c>
      <c r="AA92" t="str">
        <f>Produtor_Silo[[#This Row],[destino]]&amp;Produtor_Silo[[#This Row],[Periodo]]&amp;Produtor_Silo[[#This Row],[Safra]]</f>
        <v>NOVA MUTUM-MT_31Safra Principal</v>
      </c>
    </row>
    <row r="93" spans="1:27" x14ac:dyDescent="0.25">
      <c r="A93" t="s">
        <v>704</v>
      </c>
      <c r="B93" t="s">
        <v>622</v>
      </c>
      <c r="C93" t="s">
        <v>708</v>
      </c>
      <c r="D93">
        <v>-13.53487</v>
      </c>
      <c r="E93">
        <v>-55.847610000000003</v>
      </c>
      <c r="F93">
        <v>281165</v>
      </c>
      <c r="G93" s="7">
        <v>281.16500000000002</v>
      </c>
      <c r="H93">
        <v>420000</v>
      </c>
      <c r="I93" t="s">
        <v>705</v>
      </c>
      <c r="J93" t="s">
        <v>705</v>
      </c>
      <c r="K93">
        <v>11.105</v>
      </c>
      <c r="L93">
        <v>1</v>
      </c>
      <c r="M93" t="s">
        <v>706</v>
      </c>
      <c r="N93">
        <v>170691</v>
      </c>
      <c r="O93" s="10">
        <v>2.63E-4</v>
      </c>
      <c r="P93">
        <v>0.6</v>
      </c>
      <c r="Q93" t="s">
        <v>130</v>
      </c>
      <c r="R93">
        <f>INDEX(Val_Min_CO2[],MATCH(Produtor_Silo[[#This Row],[Variaveis Decisão Transporte Estado-Silo]],Val_Min_CO2[Variável],0),2)</f>
        <v>0</v>
      </c>
      <c r="S93">
        <f>INDEX(Val_min_Custo[],MATCH(Produtor_Silo[[#This Row],[Variaveis Decisão Transporte Estado-Silo]],Val_min_Custo[Variável],0),2)</f>
        <v>0</v>
      </c>
      <c r="T93">
        <f>INDEX(ITERAC3[],MATCH(Produtor_Silo[[#This Row],[Variaveis Decisão Transporte Estado-Silo]],ITERAC3[Variável],0),2)</f>
        <v>0</v>
      </c>
      <c r="U93">
        <f>INDEX(ITERAC6[],MATCH(Produtor_Silo[[#This Row],[Variaveis Decisão Transporte Estado-Silo]],ITERAC6[Variável],0),2)</f>
        <v>0</v>
      </c>
      <c r="V93">
        <v>0</v>
      </c>
      <c r="W93">
        <v>1110</v>
      </c>
      <c r="X93" s="8">
        <v>1287</v>
      </c>
      <c r="Y93">
        <v>2.2999999999999998</v>
      </c>
      <c r="Z93" t="str">
        <f>Produtor_Silo[[#This Row],[Estado Origem]]&amp;Produtor_Silo[[#This Row],[Estado Silo]]</f>
        <v>MTMT</v>
      </c>
      <c r="AA93" t="str">
        <f>Produtor_Silo[[#This Row],[destino]]&amp;Produtor_Silo[[#This Row],[Periodo]]&amp;Produtor_Silo[[#This Row],[Safra]]</f>
        <v>NOVA MUTUM-MT_31Safra Principal</v>
      </c>
    </row>
    <row r="94" spans="1:27" x14ac:dyDescent="0.25">
      <c r="A94" t="s">
        <v>703</v>
      </c>
      <c r="B94" t="s">
        <v>622</v>
      </c>
      <c r="C94" t="s">
        <v>708</v>
      </c>
      <c r="D94">
        <v>-13.53487</v>
      </c>
      <c r="E94">
        <v>-55.847610000000003</v>
      </c>
      <c r="F94">
        <v>155813</v>
      </c>
      <c r="G94" s="7">
        <v>155.81299999999999</v>
      </c>
      <c r="H94">
        <v>420000</v>
      </c>
      <c r="I94" t="s">
        <v>705</v>
      </c>
      <c r="J94" t="s">
        <v>705</v>
      </c>
      <c r="K94">
        <v>11.105</v>
      </c>
      <c r="L94">
        <v>1</v>
      </c>
      <c r="M94" t="s">
        <v>709</v>
      </c>
      <c r="N94">
        <v>170691</v>
      </c>
      <c r="O94" s="10">
        <v>2.63E-4</v>
      </c>
      <c r="P94">
        <v>0.6</v>
      </c>
      <c r="Q94" t="s">
        <v>419</v>
      </c>
      <c r="R94">
        <f>INDEX(Val_Min_CO2[],MATCH(Produtor_Silo[[#This Row],[Variaveis Decisão Transporte Estado-Silo]],Val_Min_CO2[Variável],0),2)</f>
        <v>0</v>
      </c>
      <c r="S94">
        <f>INDEX(Val_min_Custo[],MATCH(Produtor_Silo[[#This Row],[Variaveis Decisão Transporte Estado-Silo]],Val_min_Custo[Variável],0),2)</f>
        <v>0</v>
      </c>
      <c r="T94">
        <f>INDEX(ITERAC3[],MATCH(Produtor_Silo[[#This Row],[Variaveis Decisão Transporte Estado-Silo]],ITERAC3[Variável],0),2)</f>
        <v>0</v>
      </c>
      <c r="U94">
        <f>INDEX(ITERAC6[],MATCH(Produtor_Silo[[#This Row],[Variaveis Decisão Transporte Estado-Silo]],ITERAC6[Variável],0),2)</f>
        <v>0</v>
      </c>
      <c r="V94">
        <v>0</v>
      </c>
      <c r="W94">
        <v>1110</v>
      </c>
      <c r="X94" s="8">
        <v>1287</v>
      </c>
      <c r="Y94">
        <v>2.2999999999999998</v>
      </c>
      <c r="Z94" t="str">
        <f>Produtor_Silo[[#This Row],[Estado Origem]]&amp;Produtor_Silo[[#This Row],[Estado Silo]]</f>
        <v>MTMT</v>
      </c>
      <c r="AA94" t="str">
        <f>Produtor_Silo[[#This Row],[destino]]&amp;Produtor_Silo[[#This Row],[Periodo]]&amp;Produtor_Silo[[#This Row],[Safra]]</f>
        <v>NOVA MUTUM-MT_31Safra Secundaria</v>
      </c>
    </row>
    <row r="95" spans="1:27" x14ac:dyDescent="0.25">
      <c r="A95" t="s">
        <v>707</v>
      </c>
      <c r="B95" t="s">
        <v>622</v>
      </c>
      <c r="C95" t="s">
        <v>708</v>
      </c>
      <c r="D95">
        <v>-13.53487</v>
      </c>
      <c r="E95">
        <v>-55.847610000000003</v>
      </c>
      <c r="F95">
        <v>221237</v>
      </c>
      <c r="G95" s="7">
        <v>221.23699999999999</v>
      </c>
      <c r="H95">
        <v>420000</v>
      </c>
      <c r="I95" t="s">
        <v>705</v>
      </c>
      <c r="J95" t="s">
        <v>705</v>
      </c>
      <c r="K95">
        <v>11.105</v>
      </c>
      <c r="L95">
        <v>1</v>
      </c>
      <c r="M95" t="s">
        <v>709</v>
      </c>
      <c r="N95">
        <v>170691</v>
      </c>
      <c r="O95" s="10">
        <v>2.63E-4</v>
      </c>
      <c r="P95">
        <v>0.6</v>
      </c>
      <c r="Q95" t="s">
        <v>323</v>
      </c>
      <c r="R95">
        <f>INDEX(Val_Min_CO2[],MATCH(Produtor_Silo[[#This Row],[Variaveis Decisão Transporte Estado-Silo]],Val_Min_CO2[Variável],0),2)</f>
        <v>0</v>
      </c>
      <c r="S95">
        <f>INDEX(Val_min_Custo[],MATCH(Produtor_Silo[[#This Row],[Variaveis Decisão Transporte Estado-Silo]],Val_min_Custo[Variável],0),2)</f>
        <v>0</v>
      </c>
      <c r="T95">
        <f>INDEX(ITERAC3[],MATCH(Produtor_Silo[[#This Row],[Variaveis Decisão Transporte Estado-Silo]],ITERAC3[Variável],0),2)</f>
        <v>0</v>
      </c>
      <c r="U95">
        <f>INDEX(ITERAC6[],MATCH(Produtor_Silo[[#This Row],[Variaveis Decisão Transporte Estado-Silo]],ITERAC6[Variável],0),2)</f>
        <v>0</v>
      </c>
      <c r="V95">
        <v>0</v>
      </c>
      <c r="W95">
        <v>1110</v>
      </c>
      <c r="X95" s="8">
        <v>1287</v>
      </c>
      <c r="Y95">
        <v>2.2999999999999998</v>
      </c>
      <c r="Z95" t="str">
        <f>Produtor_Silo[[#This Row],[Estado Origem]]&amp;Produtor_Silo[[#This Row],[Estado Silo]]</f>
        <v>MTMT</v>
      </c>
      <c r="AA95" t="str">
        <f>Produtor_Silo[[#This Row],[destino]]&amp;Produtor_Silo[[#This Row],[Periodo]]&amp;Produtor_Silo[[#This Row],[Safra]]</f>
        <v>NOVA MUTUM-MT_31Safra Secundaria</v>
      </c>
    </row>
    <row r="96" spans="1:27" x14ac:dyDescent="0.25">
      <c r="A96" t="s">
        <v>708</v>
      </c>
      <c r="B96" t="s">
        <v>622</v>
      </c>
      <c r="C96" t="s">
        <v>708</v>
      </c>
      <c r="D96">
        <v>-13.53487</v>
      </c>
      <c r="E96">
        <v>-55.847610000000003</v>
      </c>
      <c r="F96">
        <v>64277</v>
      </c>
      <c r="G96" s="7">
        <v>64.277000000000001</v>
      </c>
      <c r="H96">
        <v>420000</v>
      </c>
      <c r="I96" t="s">
        <v>705</v>
      </c>
      <c r="J96" t="s">
        <v>705</v>
      </c>
      <c r="K96">
        <v>11.105</v>
      </c>
      <c r="L96">
        <v>1</v>
      </c>
      <c r="M96" t="s">
        <v>709</v>
      </c>
      <c r="N96">
        <v>170691</v>
      </c>
      <c r="O96" s="10">
        <v>2.63E-4</v>
      </c>
      <c r="P96">
        <v>0.6</v>
      </c>
      <c r="Q96" t="s">
        <v>275</v>
      </c>
      <c r="R96">
        <f>INDEX(Val_Min_CO2[],MATCH(Produtor_Silo[[#This Row],[Variaveis Decisão Transporte Estado-Silo]],Val_Min_CO2[Variável],0),2)</f>
        <v>0</v>
      </c>
      <c r="S96">
        <f>INDEX(Val_min_Custo[],MATCH(Produtor_Silo[[#This Row],[Variaveis Decisão Transporte Estado-Silo]],Val_min_Custo[Variável],0),2)</f>
        <v>0</v>
      </c>
      <c r="T96">
        <f>INDEX(ITERAC3[],MATCH(Produtor_Silo[[#This Row],[Variaveis Decisão Transporte Estado-Silo]],ITERAC3[Variável],0),2)</f>
        <v>0</v>
      </c>
      <c r="U96">
        <f>INDEX(ITERAC6[],MATCH(Produtor_Silo[[#This Row],[Variaveis Decisão Transporte Estado-Silo]],ITERAC6[Variável],0),2)</f>
        <v>0</v>
      </c>
      <c r="V96">
        <v>0</v>
      </c>
      <c r="W96">
        <v>1110</v>
      </c>
      <c r="X96" s="8">
        <v>1287</v>
      </c>
      <c r="Y96">
        <v>2.2999999999999998</v>
      </c>
      <c r="Z96" t="str">
        <f>Produtor_Silo[[#This Row],[Estado Origem]]&amp;Produtor_Silo[[#This Row],[Estado Silo]]</f>
        <v>MTMT</v>
      </c>
      <c r="AA96" t="str">
        <f>Produtor_Silo[[#This Row],[destino]]&amp;Produtor_Silo[[#This Row],[Periodo]]&amp;Produtor_Silo[[#This Row],[Safra]]</f>
        <v>NOVA MUTUM-MT_31Safra Secundaria</v>
      </c>
    </row>
    <row r="97" spans="1:27" x14ac:dyDescent="0.25">
      <c r="A97" t="s">
        <v>704</v>
      </c>
      <c r="B97" t="s">
        <v>622</v>
      </c>
      <c r="C97" t="s">
        <v>708</v>
      </c>
      <c r="D97">
        <v>-13.53487</v>
      </c>
      <c r="E97">
        <v>-55.847610000000003</v>
      </c>
      <c r="F97">
        <v>281165</v>
      </c>
      <c r="G97" s="7">
        <v>281.16500000000002</v>
      </c>
      <c r="H97">
        <v>420000</v>
      </c>
      <c r="I97" t="s">
        <v>705</v>
      </c>
      <c r="J97" t="s">
        <v>705</v>
      </c>
      <c r="K97">
        <v>11.105</v>
      </c>
      <c r="L97">
        <v>1</v>
      </c>
      <c r="M97" t="s">
        <v>709</v>
      </c>
      <c r="N97">
        <v>170691</v>
      </c>
      <c r="O97" s="10">
        <v>2.63E-4</v>
      </c>
      <c r="P97">
        <v>0.6</v>
      </c>
      <c r="Q97" t="s">
        <v>131</v>
      </c>
      <c r="R97">
        <f>INDEX(Val_Min_CO2[],MATCH(Produtor_Silo[[#This Row],[Variaveis Decisão Transporte Estado-Silo]],Val_Min_CO2[Variável],0),2)</f>
        <v>0</v>
      </c>
      <c r="S97">
        <f>INDEX(Val_min_Custo[],MATCH(Produtor_Silo[[#This Row],[Variaveis Decisão Transporte Estado-Silo]],Val_min_Custo[Variável],0),2)</f>
        <v>0</v>
      </c>
      <c r="T97">
        <f>INDEX(ITERAC3[],MATCH(Produtor_Silo[[#This Row],[Variaveis Decisão Transporte Estado-Silo]],ITERAC3[Variável],0),2)</f>
        <v>0</v>
      </c>
      <c r="U97">
        <f>INDEX(ITERAC6[],MATCH(Produtor_Silo[[#This Row],[Variaveis Decisão Transporte Estado-Silo]],ITERAC6[Variável],0),2)</f>
        <v>0</v>
      </c>
      <c r="V97">
        <v>0</v>
      </c>
      <c r="W97">
        <v>1110</v>
      </c>
      <c r="X97" s="8">
        <v>1287</v>
      </c>
      <c r="Y97">
        <v>2.2999999999999998</v>
      </c>
      <c r="Z97" t="str">
        <f>Produtor_Silo[[#This Row],[Estado Origem]]&amp;Produtor_Silo[[#This Row],[Estado Silo]]</f>
        <v>MTMT</v>
      </c>
      <c r="AA97" t="str">
        <f>Produtor_Silo[[#This Row],[destino]]&amp;Produtor_Silo[[#This Row],[Periodo]]&amp;Produtor_Silo[[#This Row],[Safra]]</f>
        <v>NOVA MUTUM-MT_31Safra Secundaria</v>
      </c>
    </row>
    <row r="98" spans="1:27" x14ac:dyDescent="0.25">
      <c r="A98" t="s">
        <v>703</v>
      </c>
      <c r="B98" t="s">
        <v>628</v>
      </c>
      <c r="C98" t="s">
        <v>703</v>
      </c>
      <c r="D98">
        <v>-12.313000000000001</v>
      </c>
      <c r="E98">
        <v>-55.584850000000003</v>
      </c>
      <c r="F98">
        <v>32957</v>
      </c>
      <c r="G98" s="7">
        <v>32.957000000000001</v>
      </c>
      <c r="H98">
        <v>439152</v>
      </c>
      <c r="I98" t="s">
        <v>705</v>
      </c>
      <c r="J98" t="s">
        <v>705</v>
      </c>
      <c r="K98">
        <v>10.35</v>
      </c>
      <c r="L98">
        <v>1</v>
      </c>
      <c r="M98" t="s">
        <v>706</v>
      </c>
      <c r="N98">
        <v>220090</v>
      </c>
      <c r="O98" s="10">
        <v>2.63E-4</v>
      </c>
      <c r="P98">
        <v>0.6</v>
      </c>
      <c r="Q98" t="s">
        <v>442</v>
      </c>
      <c r="R98">
        <f>INDEX(Val_Min_CO2[],MATCH(Produtor_Silo[[#This Row],[Variaveis Decisão Transporte Estado-Silo]],Val_Min_CO2[Variável],0),2)</f>
        <v>0</v>
      </c>
      <c r="S98">
        <f>INDEX(Val_min_Custo[],MATCH(Produtor_Silo[[#This Row],[Variaveis Decisão Transporte Estado-Silo]],Val_min_Custo[Variável],0),2)</f>
        <v>0</v>
      </c>
      <c r="T98">
        <f>INDEX(ITERAC3[],MATCH(Produtor_Silo[[#This Row],[Variaveis Decisão Transporte Estado-Silo]],ITERAC3[Variável],0),2)</f>
        <v>0</v>
      </c>
      <c r="U98">
        <f>INDEX(ITERAC6[],MATCH(Produtor_Silo[[#This Row],[Variaveis Decisão Transporte Estado-Silo]],ITERAC6[Variável],0),2)</f>
        <v>0</v>
      </c>
      <c r="V98">
        <v>0</v>
      </c>
      <c r="W98">
        <v>1110</v>
      </c>
      <c r="X98" s="8">
        <v>1287</v>
      </c>
      <c r="Y98">
        <v>2.2999999999999998</v>
      </c>
      <c r="Z98" t="str">
        <f>Produtor_Silo[[#This Row],[Estado Origem]]&amp;Produtor_Silo[[#This Row],[Estado Silo]]</f>
        <v>MTMT</v>
      </c>
      <c r="AA98" t="str">
        <f>Produtor_Silo[[#This Row],[destino]]&amp;Produtor_Silo[[#This Row],[Periodo]]&amp;Produtor_Silo[[#This Row],[Safra]]</f>
        <v>SORRISO-MT_31Safra Principal</v>
      </c>
    </row>
    <row r="99" spans="1:27" x14ac:dyDescent="0.25">
      <c r="A99" t="s">
        <v>707</v>
      </c>
      <c r="B99" t="s">
        <v>628</v>
      </c>
      <c r="C99" t="s">
        <v>703</v>
      </c>
      <c r="D99">
        <v>-12.313000000000001</v>
      </c>
      <c r="E99">
        <v>-55.584850000000003</v>
      </c>
      <c r="F99">
        <v>116241</v>
      </c>
      <c r="G99" s="7">
        <v>116.241</v>
      </c>
      <c r="H99">
        <v>439152</v>
      </c>
      <c r="I99" t="s">
        <v>705</v>
      </c>
      <c r="J99" t="s">
        <v>705</v>
      </c>
      <c r="K99">
        <v>10.35</v>
      </c>
      <c r="L99">
        <v>1</v>
      </c>
      <c r="M99" t="s">
        <v>706</v>
      </c>
      <c r="N99">
        <v>220090</v>
      </c>
      <c r="O99" s="10">
        <v>2.63E-4</v>
      </c>
      <c r="P99">
        <v>0.6</v>
      </c>
      <c r="Q99" t="s">
        <v>346</v>
      </c>
      <c r="R99">
        <f>INDEX(Val_Min_CO2[],MATCH(Produtor_Silo[[#This Row],[Variaveis Decisão Transporte Estado-Silo]],Val_Min_CO2[Variável],0),2)</f>
        <v>0</v>
      </c>
      <c r="S99">
        <f>INDEX(Val_min_Custo[],MATCH(Produtor_Silo[[#This Row],[Variaveis Decisão Transporte Estado-Silo]],Val_min_Custo[Variável],0),2)</f>
        <v>0</v>
      </c>
      <c r="T99">
        <f>INDEX(ITERAC3[],MATCH(Produtor_Silo[[#This Row],[Variaveis Decisão Transporte Estado-Silo]],ITERAC3[Variável],0),2)</f>
        <v>0</v>
      </c>
      <c r="U99">
        <f>INDEX(ITERAC6[],MATCH(Produtor_Silo[[#This Row],[Variaveis Decisão Transporte Estado-Silo]],ITERAC6[Variável],0),2)</f>
        <v>0</v>
      </c>
      <c r="V99">
        <v>0</v>
      </c>
      <c r="W99">
        <v>1110</v>
      </c>
      <c r="X99" s="8">
        <v>1287</v>
      </c>
      <c r="Y99">
        <v>2.2999999999999998</v>
      </c>
      <c r="Z99" t="str">
        <f>Produtor_Silo[[#This Row],[Estado Origem]]&amp;Produtor_Silo[[#This Row],[Estado Silo]]</f>
        <v>MTMT</v>
      </c>
      <c r="AA99" t="str">
        <f>Produtor_Silo[[#This Row],[destino]]&amp;Produtor_Silo[[#This Row],[Periodo]]&amp;Produtor_Silo[[#This Row],[Safra]]</f>
        <v>SORRISO-MT_31Safra Principal</v>
      </c>
    </row>
    <row r="100" spans="1:27" x14ac:dyDescent="0.25">
      <c r="A100" t="s">
        <v>708</v>
      </c>
      <c r="B100" t="s">
        <v>628</v>
      </c>
      <c r="C100" t="s">
        <v>703</v>
      </c>
      <c r="D100">
        <v>-12.313000000000001</v>
      </c>
      <c r="E100">
        <v>-55.584850000000003</v>
      </c>
      <c r="F100">
        <v>187495</v>
      </c>
      <c r="G100" s="7">
        <v>187.495</v>
      </c>
      <c r="H100">
        <v>439152</v>
      </c>
      <c r="I100" t="s">
        <v>705</v>
      </c>
      <c r="J100" t="s">
        <v>705</v>
      </c>
      <c r="K100">
        <v>10.35</v>
      </c>
      <c r="L100">
        <v>1</v>
      </c>
      <c r="M100" t="s">
        <v>706</v>
      </c>
      <c r="N100">
        <v>220090</v>
      </c>
      <c r="O100" s="10">
        <v>2.63E-4</v>
      </c>
      <c r="P100">
        <v>0.6</v>
      </c>
      <c r="Q100" t="s">
        <v>298</v>
      </c>
      <c r="R100">
        <f>INDEX(Val_Min_CO2[],MATCH(Produtor_Silo[[#This Row],[Variaveis Decisão Transporte Estado-Silo]],Val_Min_CO2[Variável],0),2)</f>
        <v>0</v>
      </c>
      <c r="S100">
        <f>INDEX(Val_min_Custo[],MATCH(Produtor_Silo[[#This Row],[Variaveis Decisão Transporte Estado-Silo]],Val_min_Custo[Variável],0),2)</f>
        <v>0</v>
      </c>
      <c r="T100">
        <f>INDEX(ITERAC3[],MATCH(Produtor_Silo[[#This Row],[Variaveis Decisão Transporte Estado-Silo]],ITERAC3[Variável],0),2)</f>
        <v>0</v>
      </c>
      <c r="U100">
        <f>INDEX(ITERAC6[],MATCH(Produtor_Silo[[#This Row],[Variaveis Decisão Transporte Estado-Silo]],ITERAC6[Variável],0),2)</f>
        <v>0</v>
      </c>
      <c r="V100">
        <v>0</v>
      </c>
      <c r="W100">
        <v>1110</v>
      </c>
      <c r="X100" s="8">
        <v>1287</v>
      </c>
      <c r="Y100">
        <v>2.2999999999999998</v>
      </c>
      <c r="Z100" t="str">
        <f>Produtor_Silo[[#This Row],[Estado Origem]]&amp;Produtor_Silo[[#This Row],[Estado Silo]]</f>
        <v>MTMT</v>
      </c>
      <c r="AA100" t="str">
        <f>Produtor_Silo[[#This Row],[destino]]&amp;Produtor_Silo[[#This Row],[Periodo]]&amp;Produtor_Silo[[#This Row],[Safra]]</f>
        <v>SORRISO-MT_31Safra Principal</v>
      </c>
    </row>
    <row r="101" spans="1:27" x14ac:dyDescent="0.25">
      <c r="A101" t="s">
        <v>704</v>
      </c>
      <c r="B101" t="s">
        <v>628</v>
      </c>
      <c r="C101" t="s">
        <v>703</v>
      </c>
      <c r="D101">
        <v>-12.313000000000001</v>
      </c>
      <c r="E101">
        <v>-55.584850000000003</v>
      </c>
      <c r="F101">
        <v>404383</v>
      </c>
      <c r="G101" s="7">
        <v>404.38299999999998</v>
      </c>
      <c r="H101">
        <v>439152</v>
      </c>
      <c r="I101" t="s">
        <v>705</v>
      </c>
      <c r="J101" t="s">
        <v>705</v>
      </c>
      <c r="K101">
        <v>10.35</v>
      </c>
      <c r="L101">
        <v>1</v>
      </c>
      <c r="M101" t="s">
        <v>706</v>
      </c>
      <c r="N101">
        <v>220090</v>
      </c>
      <c r="O101" s="10">
        <v>2.63E-4</v>
      </c>
      <c r="P101">
        <v>0.6</v>
      </c>
      <c r="Q101" t="s">
        <v>154</v>
      </c>
      <c r="R101">
        <f>INDEX(Val_Min_CO2[],MATCH(Produtor_Silo[[#This Row],[Variaveis Decisão Transporte Estado-Silo]],Val_Min_CO2[Variável],0),2)</f>
        <v>0</v>
      </c>
      <c r="S101">
        <f>INDEX(Val_min_Custo[],MATCH(Produtor_Silo[[#This Row],[Variaveis Decisão Transporte Estado-Silo]],Val_min_Custo[Variável],0),2)</f>
        <v>0</v>
      </c>
      <c r="T101">
        <f>INDEX(ITERAC3[],MATCH(Produtor_Silo[[#This Row],[Variaveis Decisão Transporte Estado-Silo]],ITERAC3[Variável],0),2)</f>
        <v>0</v>
      </c>
      <c r="U101">
        <f>INDEX(ITERAC6[],MATCH(Produtor_Silo[[#This Row],[Variaveis Decisão Transporte Estado-Silo]],ITERAC6[Variável],0),2)</f>
        <v>0</v>
      </c>
      <c r="V101">
        <v>0</v>
      </c>
      <c r="W101">
        <v>1110</v>
      </c>
      <c r="X101" s="8">
        <v>1287</v>
      </c>
      <c r="Y101">
        <v>2.2999999999999998</v>
      </c>
      <c r="Z101" t="str">
        <f>Produtor_Silo[[#This Row],[Estado Origem]]&amp;Produtor_Silo[[#This Row],[Estado Silo]]</f>
        <v>MTMT</v>
      </c>
      <c r="AA101" t="str">
        <f>Produtor_Silo[[#This Row],[destino]]&amp;Produtor_Silo[[#This Row],[Periodo]]&amp;Produtor_Silo[[#This Row],[Safra]]</f>
        <v>SORRISO-MT_31Safra Principal</v>
      </c>
    </row>
    <row r="102" spans="1:27" x14ac:dyDescent="0.25">
      <c r="A102" t="s">
        <v>703</v>
      </c>
      <c r="B102" t="s">
        <v>628</v>
      </c>
      <c r="C102" t="s">
        <v>703</v>
      </c>
      <c r="D102">
        <v>-12.313000000000001</v>
      </c>
      <c r="E102">
        <v>-55.584850000000003</v>
      </c>
      <c r="F102">
        <v>32957</v>
      </c>
      <c r="G102" s="7">
        <v>32.957000000000001</v>
      </c>
      <c r="H102">
        <v>439152</v>
      </c>
      <c r="I102" t="s">
        <v>705</v>
      </c>
      <c r="J102" t="s">
        <v>705</v>
      </c>
      <c r="K102">
        <v>10.35</v>
      </c>
      <c r="L102">
        <v>1</v>
      </c>
      <c r="M102" t="s">
        <v>709</v>
      </c>
      <c r="N102">
        <v>220090</v>
      </c>
      <c r="O102" s="10">
        <v>2.63E-4</v>
      </c>
      <c r="P102">
        <v>0.6</v>
      </c>
      <c r="Q102" t="s">
        <v>443</v>
      </c>
      <c r="R102">
        <f>INDEX(Val_Min_CO2[],MATCH(Produtor_Silo[[#This Row],[Variaveis Decisão Transporte Estado-Silo]],Val_Min_CO2[Variável],0),2)</f>
        <v>0</v>
      </c>
      <c r="S102">
        <f>INDEX(Val_min_Custo[],MATCH(Produtor_Silo[[#This Row],[Variaveis Decisão Transporte Estado-Silo]],Val_min_Custo[Variável],0),2)</f>
        <v>0</v>
      </c>
      <c r="T102">
        <f>INDEX(ITERAC3[],MATCH(Produtor_Silo[[#This Row],[Variaveis Decisão Transporte Estado-Silo]],ITERAC3[Variável],0),2)</f>
        <v>0</v>
      </c>
      <c r="U102">
        <f>INDEX(ITERAC6[],MATCH(Produtor_Silo[[#This Row],[Variaveis Decisão Transporte Estado-Silo]],ITERAC6[Variável],0),2)</f>
        <v>0</v>
      </c>
      <c r="V102">
        <v>0</v>
      </c>
      <c r="W102">
        <v>1110</v>
      </c>
      <c r="X102" s="8">
        <v>1287</v>
      </c>
      <c r="Y102">
        <v>2.2999999999999998</v>
      </c>
      <c r="Z102" t="str">
        <f>Produtor_Silo[[#This Row],[Estado Origem]]&amp;Produtor_Silo[[#This Row],[Estado Silo]]</f>
        <v>MTMT</v>
      </c>
      <c r="AA102" t="str">
        <f>Produtor_Silo[[#This Row],[destino]]&amp;Produtor_Silo[[#This Row],[Periodo]]&amp;Produtor_Silo[[#This Row],[Safra]]</f>
        <v>SORRISO-MT_31Safra Secundaria</v>
      </c>
    </row>
    <row r="103" spans="1:27" x14ac:dyDescent="0.25">
      <c r="A103" t="s">
        <v>707</v>
      </c>
      <c r="B103" t="s">
        <v>628</v>
      </c>
      <c r="C103" t="s">
        <v>703</v>
      </c>
      <c r="D103">
        <v>-12.313000000000001</v>
      </c>
      <c r="E103">
        <v>-55.584850000000003</v>
      </c>
      <c r="F103">
        <v>116241</v>
      </c>
      <c r="G103" s="7">
        <v>116.241</v>
      </c>
      <c r="H103">
        <v>439152</v>
      </c>
      <c r="I103" t="s">
        <v>705</v>
      </c>
      <c r="J103" t="s">
        <v>705</v>
      </c>
      <c r="K103">
        <v>10.35</v>
      </c>
      <c r="L103">
        <v>1</v>
      </c>
      <c r="M103" t="s">
        <v>709</v>
      </c>
      <c r="N103">
        <v>220090</v>
      </c>
      <c r="O103" s="10">
        <v>2.63E-4</v>
      </c>
      <c r="P103">
        <v>0.6</v>
      </c>
      <c r="Q103" t="s">
        <v>347</v>
      </c>
      <c r="R103">
        <f>INDEX(Val_Min_CO2[],MATCH(Produtor_Silo[[#This Row],[Variaveis Decisão Transporte Estado-Silo]],Val_Min_CO2[Variável],0),2)</f>
        <v>0</v>
      </c>
      <c r="S103">
        <f>INDEX(Val_min_Custo[],MATCH(Produtor_Silo[[#This Row],[Variaveis Decisão Transporte Estado-Silo]],Val_min_Custo[Variável],0),2)</f>
        <v>0</v>
      </c>
      <c r="T103">
        <f>INDEX(ITERAC3[],MATCH(Produtor_Silo[[#This Row],[Variaveis Decisão Transporte Estado-Silo]],ITERAC3[Variável],0),2)</f>
        <v>0</v>
      </c>
      <c r="U103">
        <f>INDEX(ITERAC6[],MATCH(Produtor_Silo[[#This Row],[Variaveis Decisão Transporte Estado-Silo]],ITERAC6[Variável],0),2)</f>
        <v>0</v>
      </c>
      <c r="V103">
        <v>0</v>
      </c>
      <c r="W103">
        <v>1110</v>
      </c>
      <c r="X103" s="8">
        <v>1287</v>
      </c>
      <c r="Y103">
        <v>2.2999999999999998</v>
      </c>
      <c r="Z103" t="str">
        <f>Produtor_Silo[[#This Row],[Estado Origem]]&amp;Produtor_Silo[[#This Row],[Estado Silo]]</f>
        <v>MTMT</v>
      </c>
      <c r="AA103" t="str">
        <f>Produtor_Silo[[#This Row],[destino]]&amp;Produtor_Silo[[#This Row],[Periodo]]&amp;Produtor_Silo[[#This Row],[Safra]]</f>
        <v>SORRISO-MT_31Safra Secundaria</v>
      </c>
    </row>
    <row r="104" spans="1:27" x14ac:dyDescent="0.25">
      <c r="A104" t="s">
        <v>708</v>
      </c>
      <c r="B104" t="s">
        <v>628</v>
      </c>
      <c r="C104" t="s">
        <v>703</v>
      </c>
      <c r="D104">
        <v>-12.313000000000001</v>
      </c>
      <c r="E104">
        <v>-55.584850000000003</v>
      </c>
      <c r="F104">
        <v>187495</v>
      </c>
      <c r="G104" s="7">
        <v>187.495</v>
      </c>
      <c r="H104">
        <v>439152</v>
      </c>
      <c r="I104" t="s">
        <v>705</v>
      </c>
      <c r="J104" t="s">
        <v>705</v>
      </c>
      <c r="K104">
        <v>10.35</v>
      </c>
      <c r="L104">
        <v>1</v>
      </c>
      <c r="M104" t="s">
        <v>709</v>
      </c>
      <c r="N104">
        <v>220090</v>
      </c>
      <c r="O104" s="10">
        <v>2.63E-4</v>
      </c>
      <c r="P104">
        <v>0.6</v>
      </c>
      <c r="Q104" t="s">
        <v>299</v>
      </c>
      <c r="R104">
        <f>INDEX(Val_Min_CO2[],MATCH(Produtor_Silo[[#This Row],[Variaveis Decisão Transporte Estado-Silo]],Val_Min_CO2[Variável],0),2)</f>
        <v>0</v>
      </c>
      <c r="S104">
        <f>INDEX(Val_min_Custo[],MATCH(Produtor_Silo[[#This Row],[Variaveis Decisão Transporte Estado-Silo]],Val_min_Custo[Variável],0),2)</f>
        <v>0</v>
      </c>
      <c r="T104">
        <f>INDEX(ITERAC3[],MATCH(Produtor_Silo[[#This Row],[Variaveis Decisão Transporte Estado-Silo]],ITERAC3[Variável],0),2)</f>
        <v>0</v>
      </c>
      <c r="U104">
        <f>INDEX(ITERAC6[],MATCH(Produtor_Silo[[#This Row],[Variaveis Decisão Transporte Estado-Silo]],ITERAC6[Variável],0),2)</f>
        <v>0</v>
      </c>
      <c r="V104">
        <v>0</v>
      </c>
      <c r="W104">
        <v>1110</v>
      </c>
      <c r="X104" s="8">
        <v>1287</v>
      </c>
      <c r="Y104">
        <v>2.2999999999999998</v>
      </c>
      <c r="Z104" t="str">
        <f>Produtor_Silo[[#This Row],[Estado Origem]]&amp;Produtor_Silo[[#This Row],[Estado Silo]]</f>
        <v>MTMT</v>
      </c>
      <c r="AA104" t="str">
        <f>Produtor_Silo[[#This Row],[destino]]&amp;Produtor_Silo[[#This Row],[Periodo]]&amp;Produtor_Silo[[#This Row],[Safra]]</f>
        <v>SORRISO-MT_31Safra Secundaria</v>
      </c>
    </row>
    <row r="105" spans="1:27" x14ac:dyDescent="0.25">
      <c r="A105" t="s">
        <v>704</v>
      </c>
      <c r="B105" t="s">
        <v>628</v>
      </c>
      <c r="C105" t="s">
        <v>703</v>
      </c>
      <c r="D105">
        <v>-12.313000000000001</v>
      </c>
      <c r="E105">
        <v>-55.584850000000003</v>
      </c>
      <c r="F105">
        <v>404383</v>
      </c>
      <c r="G105" s="7">
        <v>404.38299999999998</v>
      </c>
      <c r="H105">
        <v>439152</v>
      </c>
      <c r="I105" t="s">
        <v>705</v>
      </c>
      <c r="J105" t="s">
        <v>705</v>
      </c>
      <c r="K105">
        <v>10.35</v>
      </c>
      <c r="L105">
        <v>1</v>
      </c>
      <c r="M105" t="s">
        <v>709</v>
      </c>
      <c r="N105">
        <v>220090</v>
      </c>
      <c r="O105" s="10">
        <v>2.63E-4</v>
      </c>
      <c r="P105">
        <v>0.6</v>
      </c>
      <c r="Q105" t="s">
        <v>155</v>
      </c>
      <c r="R105">
        <f>INDEX(Val_Min_CO2[],MATCH(Produtor_Silo[[#This Row],[Variaveis Decisão Transporte Estado-Silo]],Val_Min_CO2[Variável],0),2)</f>
        <v>0</v>
      </c>
      <c r="S105">
        <f>INDEX(Val_min_Custo[],MATCH(Produtor_Silo[[#This Row],[Variaveis Decisão Transporte Estado-Silo]],Val_min_Custo[Variável],0),2)</f>
        <v>0</v>
      </c>
      <c r="T105">
        <f>INDEX(ITERAC3[],MATCH(Produtor_Silo[[#This Row],[Variaveis Decisão Transporte Estado-Silo]],ITERAC3[Variável],0),2)</f>
        <v>0</v>
      </c>
      <c r="U105">
        <f>INDEX(ITERAC6[],MATCH(Produtor_Silo[[#This Row],[Variaveis Decisão Transporte Estado-Silo]],ITERAC6[Variável],0),2)</f>
        <v>0</v>
      </c>
      <c r="V105">
        <v>0</v>
      </c>
      <c r="W105">
        <v>1110</v>
      </c>
      <c r="X105" s="8">
        <v>1287</v>
      </c>
      <c r="Y105">
        <v>2.2999999999999998</v>
      </c>
      <c r="Z105" t="str">
        <f>Produtor_Silo[[#This Row],[Estado Origem]]&amp;Produtor_Silo[[#This Row],[Estado Silo]]</f>
        <v>MTMT</v>
      </c>
      <c r="AA105" t="str">
        <f>Produtor_Silo[[#This Row],[destino]]&amp;Produtor_Silo[[#This Row],[Periodo]]&amp;Produtor_Silo[[#This Row],[Safra]]</f>
        <v>SORRISO-MT_31Safra Secundaria</v>
      </c>
    </row>
    <row r="106" spans="1:27" x14ac:dyDescent="0.25">
      <c r="A106" t="s">
        <v>703</v>
      </c>
      <c r="B106" t="s">
        <v>624</v>
      </c>
      <c r="C106" t="s">
        <v>707</v>
      </c>
      <c r="D106">
        <v>-13.608549999999999</v>
      </c>
      <c r="E106">
        <v>-54.80903</v>
      </c>
      <c r="F106">
        <v>177571</v>
      </c>
      <c r="G106" s="7">
        <v>177.571</v>
      </c>
      <c r="H106">
        <v>536984</v>
      </c>
      <c r="I106" t="s">
        <v>705</v>
      </c>
      <c r="J106" t="s">
        <v>705</v>
      </c>
      <c r="K106">
        <v>10.455</v>
      </c>
      <c r="L106">
        <v>1</v>
      </c>
      <c r="M106" t="s">
        <v>706</v>
      </c>
      <c r="N106">
        <v>353051</v>
      </c>
      <c r="O106" s="10">
        <v>2.63E-4</v>
      </c>
      <c r="P106">
        <v>0.6</v>
      </c>
      <c r="Q106" t="s">
        <v>426</v>
      </c>
      <c r="R106">
        <f>INDEX(Val_Min_CO2[],MATCH(Produtor_Silo[[#This Row],[Variaveis Decisão Transporte Estado-Silo]],Val_Min_CO2[Variável],0),2)</f>
        <v>0</v>
      </c>
      <c r="S106">
        <f>INDEX(Val_min_Custo[],MATCH(Produtor_Silo[[#This Row],[Variaveis Decisão Transporte Estado-Silo]],Val_min_Custo[Variável],0),2)</f>
        <v>0</v>
      </c>
      <c r="T106">
        <f>INDEX(ITERAC3[],MATCH(Produtor_Silo[[#This Row],[Variaveis Decisão Transporte Estado-Silo]],ITERAC3[Variável],0),2)</f>
        <v>0</v>
      </c>
      <c r="U106">
        <f>INDEX(ITERAC6[],MATCH(Produtor_Silo[[#This Row],[Variaveis Decisão Transporte Estado-Silo]],ITERAC6[Variável],0),2)</f>
        <v>0</v>
      </c>
      <c r="V106">
        <v>0</v>
      </c>
      <c r="W106">
        <v>1110</v>
      </c>
      <c r="X106" s="8">
        <v>1287</v>
      </c>
      <c r="Y106">
        <v>2.2999999999999998</v>
      </c>
      <c r="Z106" t="str">
        <f>Produtor_Silo[[#This Row],[Estado Origem]]&amp;Produtor_Silo[[#This Row],[Estado Silo]]</f>
        <v>MTMT</v>
      </c>
      <c r="AA106" t="str">
        <f>Produtor_Silo[[#This Row],[destino]]&amp;Produtor_Silo[[#This Row],[Periodo]]&amp;Produtor_Silo[[#This Row],[Safra]]</f>
        <v>NOVA UBIRATÃ-MT_21Safra Principal</v>
      </c>
    </row>
    <row r="107" spans="1:27" x14ac:dyDescent="0.25">
      <c r="A107" t="s">
        <v>707</v>
      </c>
      <c r="B107" t="s">
        <v>624</v>
      </c>
      <c r="C107" t="s">
        <v>707</v>
      </c>
      <c r="D107">
        <v>-13.608549999999999</v>
      </c>
      <c r="E107">
        <v>-54.80903</v>
      </c>
      <c r="F107">
        <v>102391</v>
      </c>
      <c r="G107" s="7">
        <v>102.39100000000001</v>
      </c>
      <c r="H107">
        <v>536984</v>
      </c>
      <c r="I107" t="s">
        <v>705</v>
      </c>
      <c r="J107" t="s">
        <v>705</v>
      </c>
      <c r="K107">
        <v>10.455</v>
      </c>
      <c r="L107">
        <v>1</v>
      </c>
      <c r="M107" t="s">
        <v>706</v>
      </c>
      <c r="N107">
        <v>353051</v>
      </c>
      <c r="O107" s="10">
        <v>2.63E-4</v>
      </c>
      <c r="P107">
        <v>0.6</v>
      </c>
      <c r="Q107" t="s">
        <v>330</v>
      </c>
      <c r="R107">
        <f>INDEX(Val_Min_CO2[],MATCH(Produtor_Silo[[#This Row],[Variaveis Decisão Transporte Estado-Silo]],Val_Min_CO2[Variável],0),2)</f>
        <v>0</v>
      </c>
      <c r="S107">
        <f>INDEX(Val_min_Custo[],MATCH(Produtor_Silo[[#This Row],[Variaveis Decisão Transporte Estado-Silo]],Val_min_Custo[Variável],0),2)</f>
        <v>0</v>
      </c>
      <c r="T107">
        <f>INDEX(ITERAC3[],MATCH(Produtor_Silo[[#This Row],[Variaveis Decisão Transporte Estado-Silo]],ITERAC3[Variável],0),2)</f>
        <v>0</v>
      </c>
      <c r="U107">
        <f>INDEX(ITERAC6[],MATCH(Produtor_Silo[[#This Row],[Variaveis Decisão Transporte Estado-Silo]],ITERAC6[Variável],0),2)</f>
        <v>0</v>
      </c>
      <c r="V107">
        <v>0</v>
      </c>
      <c r="W107">
        <v>1110</v>
      </c>
      <c r="X107" s="8">
        <v>1287</v>
      </c>
      <c r="Y107">
        <v>2.2999999999999998</v>
      </c>
      <c r="Z107" t="str">
        <f>Produtor_Silo[[#This Row],[Estado Origem]]&amp;Produtor_Silo[[#This Row],[Estado Silo]]</f>
        <v>MTMT</v>
      </c>
      <c r="AA107" t="str">
        <f>Produtor_Silo[[#This Row],[destino]]&amp;Produtor_Silo[[#This Row],[Periodo]]&amp;Produtor_Silo[[#This Row],[Safra]]</f>
        <v>NOVA UBIRATÃ-MT_21Safra Principal</v>
      </c>
    </row>
    <row r="108" spans="1:27" x14ac:dyDescent="0.25">
      <c r="A108" t="s">
        <v>708</v>
      </c>
      <c r="B108" t="s">
        <v>624</v>
      </c>
      <c r="C108" t="s">
        <v>707</v>
      </c>
      <c r="D108">
        <v>-13.608549999999999</v>
      </c>
      <c r="E108">
        <v>-54.80903</v>
      </c>
      <c r="F108">
        <v>196652</v>
      </c>
      <c r="G108" s="7">
        <v>196.65199999999999</v>
      </c>
      <c r="H108">
        <v>536984</v>
      </c>
      <c r="I108" t="s">
        <v>705</v>
      </c>
      <c r="J108" t="s">
        <v>705</v>
      </c>
      <c r="K108">
        <v>10.455</v>
      </c>
      <c r="L108">
        <v>1</v>
      </c>
      <c r="M108" t="s">
        <v>706</v>
      </c>
      <c r="N108">
        <v>353051</v>
      </c>
      <c r="O108" s="10">
        <v>2.63E-4</v>
      </c>
      <c r="P108">
        <v>0.6</v>
      </c>
      <c r="Q108" t="s">
        <v>282</v>
      </c>
      <c r="R108">
        <f>INDEX(Val_Min_CO2[],MATCH(Produtor_Silo[[#This Row],[Variaveis Decisão Transporte Estado-Silo]],Val_Min_CO2[Variável],0),2)</f>
        <v>0</v>
      </c>
      <c r="S108">
        <f>INDEX(Val_min_Custo[],MATCH(Produtor_Silo[[#This Row],[Variaveis Decisão Transporte Estado-Silo]],Val_min_Custo[Variável],0),2)</f>
        <v>0</v>
      </c>
      <c r="T108">
        <f>INDEX(ITERAC3[],MATCH(Produtor_Silo[[#This Row],[Variaveis Decisão Transporte Estado-Silo]],ITERAC3[Variável],0),2)</f>
        <v>0</v>
      </c>
      <c r="U108">
        <f>INDEX(ITERAC6[],MATCH(Produtor_Silo[[#This Row],[Variaveis Decisão Transporte Estado-Silo]],ITERAC6[Variável],0),2)</f>
        <v>0</v>
      </c>
      <c r="V108">
        <v>0</v>
      </c>
      <c r="W108">
        <v>1110</v>
      </c>
      <c r="X108" s="8">
        <v>1287</v>
      </c>
      <c r="Y108">
        <v>2.2999999999999998</v>
      </c>
      <c r="Z108" t="str">
        <f>Produtor_Silo[[#This Row],[Estado Origem]]&amp;Produtor_Silo[[#This Row],[Estado Silo]]</f>
        <v>MTMT</v>
      </c>
      <c r="AA108" t="str">
        <f>Produtor_Silo[[#This Row],[destino]]&amp;Produtor_Silo[[#This Row],[Periodo]]&amp;Produtor_Silo[[#This Row],[Safra]]</f>
        <v>NOVA UBIRATÃ-MT_21Safra Principal</v>
      </c>
    </row>
    <row r="109" spans="1:27" x14ac:dyDescent="0.25">
      <c r="A109" t="s">
        <v>704</v>
      </c>
      <c r="B109" t="s">
        <v>624</v>
      </c>
      <c r="C109" t="s">
        <v>707</v>
      </c>
      <c r="D109">
        <v>-13.608549999999999</v>
      </c>
      <c r="E109">
        <v>-54.80903</v>
      </c>
      <c r="F109">
        <v>413541</v>
      </c>
      <c r="G109" s="7">
        <v>413.541</v>
      </c>
      <c r="H109">
        <v>536984</v>
      </c>
      <c r="I109" t="s">
        <v>705</v>
      </c>
      <c r="J109" t="s">
        <v>705</v>
      </c>
      <c r="K109">
        <v>10.455</v>
      </c>
      <c r="L109">
        <v>1</v>
      </c>
      <c r="M109" t="s">
        <v>706</v>
      </c>
      <c r="N109">
        <v>353051</v>
      </c>
      <c r="O109" s="10">
        <v>2.63E-4</v>
      </c>
      <c r="P109">
        <v>0.6</v>
      </c>
      <c r="Q109" t="s">
        <v>138</v>
      </c>
      <c r="R109">
        <f>INDEX(Val_Min_CO2[],MATCH(Produtor_Silo[[#This Row],[Variaveis Decisão Transporte Estado-Silo]],Val_Min_CO2[Variável],0),2)</f>
        <v>0</v>
      </c>
      <c r="S109">
        <f>INDEX(Val_min_Custo[],MATCH(Produtor_Silo[[#This Row],[Variaveis Decisão Transporte Estado-Silo]],Val_min_Custo[Variável],0),2)</f>
        <v>0</v>
      </c>
      <c r="T109">
        <f>INDEX(ITERAC3[],MATCH(Produtor_Silo[[#This Row],[Variaveis Decisão Transporte Estado-Silo]],ITERAC3[Variável],0),2)</f>
        <v>0</v>
      </c>
      <c r="U109">
        <f>INDEX(ITERAC6[],MATCH(Produtor_Silo[[#This Row],[Variaveis Decisão Transporte Estado-Silo]],ITERAC6[Variável],0),2)</f>
        <v>0</v>
      </c>
      <c r="V109">
        <v>0</v>
      </c>
      <c r="W109">
        <v>1110</v>
      </c>
      <c r="X109" s="8">
        <v>1287</v>
      </c>
      <c r="Y109">
        <v>2.2999999999999998</v>
      </c>
      <c r="Z109" t="str">
        <f>Produtor_Silo[[#This Row],[Estado Origem]]&amp;Produtor_Silo[[#This Row],[Estado Silo]]</f>
        <v>MTMT</v>
      </c>
      <c r="AA109" t="str">
        <f>Produtor_Silo[[#This Row],[destino]]&amp;Produtor_Silo[[#This Row],[Periodo]]&amp;Produtor_Silo[[#This Row],[Safra]]</f>
        <v>NOVA UBIRATÃ-MT_21Safra Principal</v>
      </c>
    </row>
    <row r="110" spans="1:27" x14ac:dyDescent="0.25">
      <c r="A110" t="s">
        <v>703</v>
      </c>
      <c r="B110" t="s">
        <v>624</v>
      </c>
      <c r="C110" t="s">
        <v>707</v>
      </c>
      <c r="D110">
        <v>-13.608549999999999</v>
      </c>
      <c r="E110">
        <v>-54.80903</v>
      </c>
      <c r="F110">
        <v>177571</v>
      </c>
      <c r="G110" s="7">
        <v>177.571</v>
      </c>
      <c r="H110">
        <v>536984</v>
      </c>
      <c r="I110" t="s">
        <v>705</v>
      </c>
      <c r="J110" t="s">
        <v>705</v>
      </c>
      <c r="K110">
        <v>10.455</v>
      </c>
      <c r="L110">
        <v>1</v>
      </c>
      <c r="M110" t="s">
        <v>709</v>
      </c>
      <c r="N110">
        <v>353051</v>
      </c>
      <c r="O110" s="10">
        <v>2.63E-4</v>
      </c>
      <c r="P110">
        <v>0.6</v>
      </c>
      <c r="Q110" t="s">
        <v>427</v>
      </c>
      <c r="R110">
        <f>INDEX(Val_Min_CO2[],MATCH(Produtor_Silo[[#This Row],[Variaveis Decisão Transporte Estado-Silo]],Val_Min_CO2[Variável],0),2)</f>
        <v>0</v>
      </c>
      <c r="S110">
        <f>INDEX(Val_min_Custo[],MATCH(Produtor_Silo[[#This Row],[Variaveis Decisão Transporte Estado-Silo]],Val_min_Custo[Variável],0),2)</f>
        <v>0</v>
      </c>
      <c r="T110">
        <f>INDEX(ITERAC3[],MATCH(Produtor_Silo[[#This Row],[Variaveis Decisão Transporte Estado-Silo]],ITERAC3[Variável],0),2)</f>
        <v>0</v>
      </c>
      <c r="U110">
        <f>INDEX(ITERAC6[],MATCH(Produtor_Silo[[#This Row],[Variaveis Decisão Transporte Estado-Silo]],ITERAC6[Variável],0),2)</f>
        <v>0</v>
      </c>
      <c r="V110">
        <v>0</v>
      </c>
      <c r="W110">
        <v>1110</v>
      </c>
      <c r="X110" s="8">
        <v>1287</v>
      </c>
      <c r="Y110">
        <v>2.2999999999999998</v>
      </c>
      <c r="Z110" t="str">
        <f>Produtor_Silo[[#This Row],[Estado Origem]]&amp;Produtor_Silo[[#This Row],[Estado Silo]]</f>
        <v>MTMT</v>
      </c>
      <c r="AA110" t="str">
        <f>Produtor_Silo[[#This Row],[destino]]&amp;Produtor_Silo[[#This Row],[Periodo]]&amp;Produtor_Silo[[#This Row],[Safra]]</f>
        <v>NOVA UBIRATÃ-MT_21Safra Secundaria</v>
      </c>
    </row>
    <row r="111" spans="1:27" x14ac:dyDescent="0.25">
      <c r="A111" t="s">
        <v>707</v>
      </c>
      <c r="B111" t="s">
        <v>624</v>
      </c>
      <c r="C111" t="s">
        <v>707</v>
      </c>
      <c r="D111">
        <v>-13.608549999999999</v>
      </c>
      <c r="E111">
        <v>-54.80903</v>
      </c>
      <c r="F111">
        <v>102391</v>
      </c>
      <c r="G111" s="7">
        <v>102.39100000000001</v>
      </c>
      <c r="H111">
        <v>536984</v>
      </c>
      <c r="I111" t="s">
        <v>705</v>
      </c>
      <c r="J111" t="s">
        <v>705</v>
      </c>
      <c r="K111">
        <v>10.455</v>
      </c>
      <c r="L111">
        <v>1</v>
      </c>
      <c r="M111" t="s">
        <v>709</v>
      </c>
      <c r="N111">
        <v>353051</v>
      </c>
      <c r="O111" s="10">
        <v>2.63E-4</v>
      </c>
      <c r="P111">
        <v>0.6</v>
      </c>
      <c r="Q111" t="s">
        <v>331</v>
      </c>
      <c r="R111">
        <f>INDEX(Val_Min_CO2[],MATCH(Produtor_Silo[[#This Row],[Variaveis Decisão Transporte Estado-Silo]],Val_Min_CO2[Variável],0),2)</f>
        <v>0</v>
      </c>
      <c r="S111">
        <f>INDEX(Val_min_Custo[],MATCH(Produtor_Silo[[#This Row],[Variaveis Decisão Transporte Estado-Silo]],Val_min_Custo[Variável],0),2)</f>
        <v>0</v>
      </c>
      <c r="T111">
        <f>INDEX(ITERAC3[],MATCH(Produtor_Silo[[#This Row],[Variaveis Decisão Transporte Estado-Silo]],ITERAC3[Variável],0),2)</f>
        <v>0</v>
      </c>
      <c r="U111">
        <f>INDEX(ITERAC6[],MATCH(Produtor_Silo[[#This Row],[Variaveis Decisão Transporte Estado-Silo]],ITERAC6[Variável],0),2)</f>
        <v>0</v>
      </c>
      <c r="V111">
        <v>0</v>
      </c>
      <c r="W111">
        <v>1110</v>
      </c>
      <c r="X111" s="8">
        <v>1287</v>
      </c>
      <c r="Y111">
        <v>2.2999999999999998</v>
      </c>
      <c r="Z111" t="str">
        <f>Produtor_Silo[[#This Row],[Estado Origem]]&amp;Produtor_Silo[[#This Row],[Estado Silo]]</f>
        <v>MTMT</v>
      </c>
      <c r="AA111" t="str">
        <f>Produtor_Silo[[#This Row],[destino]]&amp;Produtor_Silo[[#This Row],[Periodo]]&amp;Produtor_Silo[[#This Row],[Safra]]</f>
        <v>NOVA UBIRATÃ-MT_21Safra Secundaria</v>
      </c>
    </row>
    <row r="112" spans="1:27" x14ac:dyDescent="0.25">
      <c r="A112" t="s">
        <v>708</v>
      </c>
      <c r="B112" t="s">
        <v>624</v>
      </c>
      <c r="C112" t="s">
        <v>707</v>
      </c>
      <c r="D112">
        <v>-13.608549999999999</v>
      </c>
      <c r="E112">
        <v>-54.80903</v>
      </c>
      <c r="F112">
        <v>196652</v>
      </c>
      <c r="G112" s="7">
        <v>196.65199999999999</v>
      </c>
      <c r="H112">
        <v>536984</v>
      </c>
      <c r="I112" t="s">
        <v>705</v>
      </c>
      <c r="J112" t="s">
        <v>705</v>
      </c>
      <c r="K112">
        <v>10.455</v>
      </c>
      <c r="L112">
        <v>1</v>
      </c>
      <c r="M112" t="s">
        <v>709</v>
      </c>
      <c r="N112">
        <v>353051</v>
      </c>
      <c r="O112" s="10">
        <v>2.63E-4</v>
      </c>
      <c r="P112">
        <v>0.6</v>
      </c>
      <c r="Q112" t="s">
        <v>283</v>
      </c>
      <c r="R112">
        <f>INDEX(Val_Min_CO2[],MATCH(Produtor_Silo[[#This Row],[Variaveis Decisão Transporte Estado-Silo]],Val_Min_CO2[Variável],0),2)</f>
        <v>0</v>
      </c>
      <c r="S112">
        <f>INDEX(Val_min_Custo[],MATCH(Produtor_Silo[[#This Row],[Variaveis Decisão Transporte Estado-Silo]],Val_min_Custo[Variável],0),2)</f>
        <v>0</v>
      </c>
      <c r="T112">
        <f>INDEX(ITERAC3[],MATCH(Produtor_Silo[[#This Row],[Variaveis Decisão Transporte Estado-Silo]],ITERAC3[Variável],0),2)</f>
        <v>0</v>
      </c>
      <c r="U112">
        <f>INDEX(ITERAC6[],MATCH(Produtor_Silo[[#This Row],[Variaveis Decisão Transporte Estado-Silo]],ITERAC6[Variável],0),2)</f>
        <v>0</v>
      </c>
      <c r="V112">
        <v>0</v>
      </c>
      <c r="W112">
        <v>1110</v>
      </c>
      <c r="X112" s="8">
        <v>1287</v>
      </c>
      <c r="Y112">
        <v>2.2999999999999998</v>
      </c>
      <c r="Z112" t="str">
        <f>Produtor_Silo[[#This Row],[Estado Origem]]&amp;Produtor_Silo[[#This Row],[Estado Silo]]</f>
        <v>MTMT</v>
      </c>
      <c r="AA112" t="str">
        <f>Produtor_Silo[[#This Row],[destino]]&amp;Produtor_Silo[[#This Row],[Periodo]]&amp;Produtor_Silo[[#This Row],[Safra]]</f>
        <v>NOVA UBIRATÃ-MT_21Safra Secundaria</v>
      </c>
    </row>
    <row r="113" spans="1:27" x14ac:dyDescent="0.25">
      <c r="A113" t="s">
        <v>704</v>
      </c>
      <c r="B113" t="s">
        <v>624</v>
      </c>
      <c r="C113" t="s">
        <v>707</v>
      </c>
      <c r="D113">
        <v>-13.608549999999999</v>
      </c>
      <c r="E113">
        <v>-54.80903</v>
      </c>
      <c r="F113">
        <v>413541</v>
      </c>
      <c r="G113" s="7">
        <v>413.541</v>
      </c>
      <c r="H113">
        <v>536984</v>
      </c>
      <c r="I113" t="s">
        <v>705</v>
      </c>
      <c r="J113" t="s">
        <v>705</v>
      </c>
      <c r="K113">
        <v>10.455</v>
      </c>
      <c r="L113">
        <v>1</v>
      </c>
      <c r="M113" t="s">
        <v>709</v>
      </c>
      <c r="N113">
        <v>353051</v>
      </c>
      <c r="O113" s="10">
        <v>2.63E-4</v>
      </c>
      <c r="P113">
        <v>0.6</v>
      </c>
      <c r="Q113" t="s">
        <v>139</v>
      </c>
      <c r="R113">
        <f>INDEX(Val_Min_CO2[],MATCH(Produtor_Silo[[#This Row],[Variaveis Decisão Transporte Estado-Silo]],Val_Min_CO2[Variável],0),2)</f>
        <v>0</v>
      </c>
      <c r="S113">
        <f>INDEX(Val_min_Custo[],MATCH(Produtor_Silo[[#This Row],[Variaveis Decisão Transporte Estado-Silo]],Val_min_Custo[Variável],0),2)</f>
        <v>0</v>
      </c>
      <c r="T113">
        <f>INDEX(ITERAC3[],MATCH(Produtor_Silo[[#This Row],[Variaveis Decisão Transporte Estado-Silo]],ITERAC3[Variável],0),2)</f>
        <v>0</v>
      </c>
      <c r="U113">
        <f>INDEX(ITERAC6[],MATCH(Produtor_Silo[[#This Row],[Variaveis Decisão Transporte Estado-Silo]],ITERAC6[Variável],0),2)</f>
        <v>0</v>
      </c>
      <c r="V113">
        <v>0</v>
      </c>
      <c r="W113">
        <v>1110</v>
      </c>
      <c r="X113" s="8">
        <v>1287</v>
      </c>
      <c r="Y113">
        <v>2.2999999999999998</v>
      </c>
      <c r="Z113" t="str">
        <f>Produtor_Silo[[#This Row],[Estado Origem]]&amp;Produtor_Silo[[#This Row],[Estado Silo]]</f>
        <v>MTMT</v>
      </c>
      <c r="AA113" t="str">
        <f>Produtor_Silo[[#This Row],[destino]]&amp;Produtor_Silo[[#This Row],[Periodo]]&amp;Produtor_Silo[[#This Row],[Safra]]</f>
        <v>NOVA UBIRATÃ-MT_21Safra Secundaria</v>
      </c>
    </row>
    <row r="114" spans="1:27" x14ac:dyDescent="0.25">
      <c r="A114" t="s">
        <v>703</v>
      </c>
      <c r="B114" t="s">
        <v>618</v>
      </c>
      <c r="C114" t="s">
        <v>704</v>
      </c>
      <c r="D114">
        <v>-13.7864</v>
      </c>
      <c r="E114">
        <v>-57.844099999999997</v>
      </c>
      <c r="F114">
        <v>379677</v>
      </c>
      <c r="G114" s="7">
        <v>379.67700000000002</v>
      </c>
      <c r="H114">
        <v>608384</v>
      </c>
      <c r="I114" t="s">
        <v>705</v>
      </c>
      <c r="J114" t="s">
        <v>705</v>
      </c>
      <c r="K114">
        <v>8.6050000000000004</v>
      </c>
      <c r="L114">
        <v>1</v>
      </c>
      <c r="M114" t="s">
        <v>706</v>
      </c>
      <c r="N114">
        <v>259638</v>
      </c>
      <c r="O114" s="10">
        <v>2.63E-4</v>
      </c>
      <c r="P114">
        <v>0.6</v>
      </c>
      <c r="Q114" t="s">
        <v>402</v>
      </c>
      <c r="R114">
        <f>INDEX(Val_Min_CO2[],MATCH(Produtor_Silo[[#This Row],[Variaveis Decisão Transporte Estado-Silo]],Val_Min_CO2[Variável],0),2)</f>
        <v>0</v>
      </c>
      <c r="S114">
        <f>INDEX(Val_min_Custo[],MATCH(Produtor_Silo[[#This Row],[Variaveis Decisão Transporte Estado-Silo]],Val_min_Custo[Variável],0),2)</f>
        <v>0</v>
      </c>
      <c r="T114">
        <f>INDEX(ITERAC3[],MATCH(Produtor_Silo[[#This Row],[Variaveis Decisão Transporte Estado-Silo]],ITERAC3[Variável],0),2)</f>
        <v>0</v>
      </c>
      <c r="U114">
        <f>INDEX(ITERAC6[],MATCH(Produtor_Silo[[#This Row],[Variaveis Decisão Transporte Estado-Silo]],ITERAC6[Variável],0),2)</f>
        <v>0</v>
      </c>
      <c r="V114">
        <v>0</v>
      </c>
      <c r="W114">
        <v>1110</v>
      </c>
      <c r="X114" s="8">
        <v>1287</v>
      </c>
      <c r="Y114">
        <v>2.2999999999999998</v>
      </c>
      <c r="Z114" t="str">
        <f>Produtor_Silo[[#This Row],[Estado Origem]]&amp;Produtor_Silo[[#This Row],[Estado Silo]]</f>
        <v>MTMT</v>
      </c>
      <c r="AA114" t="str">
        <f>Produtor_Silo[[#This Row],[destino]]&amp;Produtor_Silo[[#This Row],[Periodo]]&amp;Produtor_Silo[[#This Row],[Safra]]</f>
        <v>CAMPO NOVO DO PARECIS-MT_21Safra Principal</v>
      </c>
    </row>
    <row r="115" spans="1:27" x14ac:dyDescent="0.25">
      <c r="A115" t="s">
        <v>707</v>
      </c>
      <c r="B115" t="s">
        <v>618</v>
      </c>
      <c r="C115" t="s">
        <v>704</v>
      </c>
      <c r="D115">
        <v>-13.7864</v>
      </c>
      <c r="E115">
        <v>-57.844099999999997</v>
      </c>
      <c r="F115">
        <v>409935</v>
      </c>
      <c r="G115" s="7">
        <v>409.935</v>
      </c>
      <c r="H115">
        <v>608384</v>
      </c>
      <c r="I115" t="s">
        <v>705</v>
      </c>
      <c r="J115" t="s">
        <v>705</v>
      </c>
      <c r="K115">
        <v>8.6050000000000004</v>
      </c>
      <c r="L115">
        <v>1</v>
      </c>
      <c r="M115" t="s">
        <v>706</v>
      </c>
      <c r="N115">
        <v>259638</v>
      </c>
      <c r="O115" s="10">
        <v>2.63E-4</v>
      </c>
      <c r="P115">
        <v>0.6</v>
      </c>
      <c r="Q115" t="s">
        <v>306</v>
      </c>
      <c r="R115">
        <f>INDEX(Val_Min_CO2[],MATCH(Produtor_Silo[[#This Row],[Variaveis Decisão Transporte Estado-Silo]],Val_Min_CO2[Variável],0),2)</f>
        <v>0</v>
      </c>
      <c r="S115">
        <f>INDEX(Val_min_Custo[],MATCH(Produtor_Silo[[#This Row],[Variaveis Decisão Transporte Estado-Silo]],Val_min_Custo[Variável],0),2)</f>
        <v>0</v>
      </c>
      <c r="T115">
        <f>INDEX(ITERAC3[],MATCH(Produtor_Silo[[#This Row],[Variaveis Decisão Transporte Estado-Silo]],ITERAC3[Variável],0),2)</f>
        <v>0</v>
      </c>
      <c r="U115">
        <f>INDEX(ITERAC6[],MATCH(Produtor_Silo[[#This Row],[Variaveis Decisão Transporte Estado-Silo]],ITERAC6[Variável],0),2)</f>
        <v>0</v>
      </c>
      <c r="V115">
        <v>0</v>
      </c>
      <c r="W115">
        <v>1110</v>
      </c>
      <c r="X115" s="8">
        <v>1287</v>
      </c>
      <c r="Y115">
        <v>2.2999999999999998</v>
      </c>
      <c r="Z115" t="str">
        <f>Produtor_Silo[[#This Row],[Estado Origem]]&amp;Produtor_Silo[[#This Row],[Estado Silo]]</f>
        <v>MTMT</v>
      </c>
      <c r="AA115" t="str">
        <f>Produtor_Silo[[#This Row],[destino]]&amp;Produtor_Silo[[#This Row],[Periodo]]&amp;Produtor_Silo[[#This Row],[Safra]]</f>
        <v>CAMPO NOVO DO PARECIS-MT_21Safra Principal</v>
      </c>
    </row>
    <row r="116" spans="1:27" x14ac:dyDescent="0.25">
      <c r="A116" t="s">
        <v>708</v>
      </c>
      <c r="B116" t="s">
        <v>618</v>
      </c>
      <c r="C116" t="s">
        <v>704</v>
      </c>
      <c r="D116">
        <v>-13.7864</v>
      </c>
      <c r="E116">
        <v>-57.844099999999997</v>
      </c>
      <c r="F116">
        <v>220875</v>
      </c>
      <c r="G116" s="7">
        <v>220.875</v>
      </c>
      <c r="H116">
        <v>608384</v>
      </c>
      <c r="I116" t="s">
        <v>705</v>
      </c>
      <c r="J116" t="s">
        <v>705</v>
      </c>
      <c r="K116">
        <v>8.6050000000000004</v>
      </c>
      <c r="L116">
        <v>1</v>
      </c>
      <c r="M116" t="s">
        <v>706</v>
      </c>
      <c r="N116">
        <v>259638</v>
      </c>
      <c r="O116" s="10">
        <v>2.63E-4</v>
      </c>
      <c r="P116">
        <v>0.6</v>
      </c>
      <c r="Q116" t="s">
        <v>258</v>
      </c>
      <c r="R116">
        <f>INDEX(Val_Min_CO2[],MATCH(Produtor_Silo[[#This Row],[Variaveis Decisão Transporte Estado-Silo]],Val_Min_CO2[Variável],0),2)</f>
        <v>0</v>
      </c>
      <c r="S116">
        <f>INDEX(Val_min_Custo[],MATCH(Produtor_Silo[[#This Row],[Variaveis Decisão Transporte Estado-Silo]],Val_min_Custo[Variável],0),2)</f>
        <v>0</v>
      </c>
      <c r="T116">
        <f>INDEX(ITERAC3[],MATCH(Produtor_Silo[[#This Row],[Variaveis Decisão Transporte Estado-Silo]],ITERAC3[Variável],0),2)</f>
        <v>0</v>
      </c>
      <c r="U116">
        <f>INDEX(ITERAC6[],MATCH(Produtor_Silo[[#This Row],[Variaveis Decisão Transporte Estado-Silo]],ITERAC6[Variável],0),2)</f>
        <v>0</v>
      </c>
      <c r="V116">
        <v>0</v>
      </c>
      <c r="W116">
        <v>1110</v>
      </c>
      <c r="X116" s="8">
        <v>1287</v>
      </c>
      <c r="Y116">
        <v>2.2999999999999998</v>
      </c>
      <c r="Z116" t="str">
        <f>Produtor_Silo[[#This Row],[Estado Origem]]&amp;Produtor_Silo[[#This Row],[Estado Silo]]</f>
        <v>MTMT</v>
      </c>
      <c r="AA116" t="str">
        <f>Produtor_Silo[[#This Row],[destino]]&amp;Produtor_Silo[[#This Row],[Periodo]]&amp;Produtor_Silo[[#This Row],[Safra]]</f>
        <v>CAMPO NOVO DO PARECIS-MT_21Safra Principal</v>
      </c>
    </row>
    <row r="117" spans="1:27" x14ac:dyDescent="0.25">
      <c r="A117" t="s">
        <v>704</v>
      </c>
      <c r="B117" t="s">
        <v>618</v>
      </c>
      <c r="C117" t="s">
        <v>704</v>
      </c>
      <c r="D117">
        <v>-13.7864</v>
      </c>
      <c r="E117">
        <v>-57.844099999999997</v>
      </c>
      <c r="F117">
        <v>27454</v>
      </c>
      <c r="G117" s="7">
        <v>27.454000000000001</v>
      </c>
      <c r="H117">
        <v>608384</v>
      </c>
      <c r="I117" t="s">
        <v>705</v>
      </c>
      <c r="J117" t="s">
        <v>705</v>
      </c>
      <c r="K117">
        <v>8.6050000000000004</v>
      </c>
      <c r="L117">
        <v>1</v>
      </c>
      <c r="M117" t="s">
        <v>706</v>
      </c>
      <c r="N117">
        <v>259638</v>
      </c>
      <c r="O117" s="10">
        <v>2.63E-4</v>
      </c>
      <c r="P117">
        <v>0.6</v>
      </c>
      <c r="Q117" t="s">
        <v>114</v>
      </c>
      <c r="R117">
        <f>INDEX(Val_Min_CO2[],MATCH(Produtor_Silo[[#This Row],[Variaveis Decisão Transporte Estado-Silo]],Val_Min_CO2[Variável],0),2)</f>
        <v>0</v>
      </c>
      <c r="S117">
        <f>INDEX(Val_min_Custo[],MATCH(Produtor_Silo[[#This Row],[Variaveis Decisão Transporte Estado-Silo]],Val_min_Custo[Variável],0),2)</f>
        <v>245925</v>
      </c>
      <c r="T117">
        <f>INDEX(ITERAC3[],MATCH(Produtor_Silo[[#This Row],[Variaveis Decisão Transporte Estado-Silo]],ITERAC3[Variável],0),2)</f>
        <v>0</v>
      </c>
      <c r="U117">
        <f>INDEX(ITERAC6[],MATCH(Produtor_Silo[[#This Row],[Variaveis Decisão Transporte Estado-Silo]],ITERAC6[Variável],0),2)</f>
        <v>245925</v>
      </c>
      <c r="V117">
        <v>0</v>
      </c>
      <c r="W117">
        <v>1110</v>
      </c>
      <c r="X117" s="8">
        <v>1287</v>
      </c>
      <c r="Y117">
        <v>2.2999999999999998</v>
      </c>
      <c r="Z117" t="str">
        <f>Produtor_Silo[[#This Row],[Estado Origem]]&amp;Produtor_Silo[[#This Row],[Estado Silo]]</f>
        <v>MTMT</v>
      </c>
      <c r="AA117" t="str">
        <f>Produtor_Silo[[#This Row],[destino]]&amp;Produtor_Silo[[#This Row],[Periodo]]&amp;Produtor_Silo[[#This Row],[Safra]]</f>
        <v>CAMPO NOVO DO PARECIS-MT_21Safra Principal</v>
      </c>
    </row>
    <row r="118" spans="1:27" x14ac:dyDescent="0.25">
      <c r="A118" t="s">
        <v>703</v>
      </c>
      <c r="B118" t="s">
        <v>618</v>
      </c>
      <c r="C118" t="s">
        <v>704</v>
      </c>
      <c r="D118">
        <v>-13.7864</v>
      </c>
      <c r="E118">
        <v>-57.844099999999997</v>
      </c>
      <c r="F118">
        <v>379677</v>
      </c>
      <c r="G118" s="7">
        <v>379.67700000000002</v>
      </c>
      <c r="H118">
        <v>608384</v>
      </c>
      <c r="I118" t="s">
        <v>705</v>
      </c>
      <c r="J118" t="s">
        <v>705</v>
      </c>
      <c r="K118">
        <v>8.6050000000000004</v>
      </c>
      <c r="L118">
        <v>1</v>
      </c>
      <c r="M118" t="s">
        <v>709</v>
      </c>
      <c r="N118">
        <v>259638</v>
      </c>
      <c r="O118" s="10">
        <v>2.63E-4</v>
      </c>
      <c r="P118">
        <v>0.6</v>
      </c>
      <c r="Q118" t="s">
        <v>403</v>
      </c>
      <c r="R118">
        <f>INDEX(Val_Min_CO2[],MATCH(Produtor_Silo[[#This Row],[Variaveis Decisão Transporte Estado-Silo]],Val_Min_CO2[Variável],0),2)</f>
        <v>0</v>
      </c>
      <c r="S118">
        <f>INDEX(Val_min_Custo[],MATCH(Produtor_Silo[[#This Row],[Variaveis Decisão Transporte Estado-Silo]],Val_min_Custo[Variável],0),2)</f>
        <v>0</v>
      </c>
      <c r="T118">
        <f>INDEX(ITERAC3[],MATCH(Produtor_Silo[[#This Row],[Variaveis Decisão Transporte Estado-Silo]],ITERAC3[Variável],0),2)</f>
        <v>0</v>
      </c>
      <c r="U118">
        <f>INDEX(ITERAC6[],MATCH(Produtor_Silo[[#This Row],[Variaveis Decisão Transporte Estado-Silo]],ITERAC6[Variável],0),2)</f>
        <v>0</v>
      </c>
      <c r="V118">
        <v>0</v>
      </c>
      <c r="W118">
        <v>1110</v>
      </c>
      <c r="X118" s="8">
        <v>1287</v>
      </c>
      <c r="Y118">
        <v>2.2999999999999998</v>
      </c>
      <c r="Z118" t="str">
        <f>Produtor_Silo[[#This Row],[Estado Origem]]&amp;Produtor_Silo[[#This Row],[Estado Silo]]</f>
        <v>MTMT</v>
      </c>
      <c r="AA118" t="str">
        <f>Produtor_Silo[[#This Row],[destino]]&amp;Produtor_Silo[[#This Row],[Periodo]]&amp;Produtor_Silo[[#This Row],[Safra]]</f>
        <v>CAMPO NOVO DO PARECIS-MT_21Safra Secundaria</v>
      </c>
    </row>
    <row r="119" spans="1:27" x14ac:dyDescent="0.25">
      <c r="A119" t="s">
        <v>707</v>
      </c>
      <c r="B119" t="s">
        <v>618</v>
      </c>
      <c r="C119" t="s">
        <v>704</v>
      </c>
      <c r="D119">
        <v>-13.7864</v>
      </c>
      <c r="E119">
        <v>-57.844099999999997</v>
      </c>
      <c r="F119">
        <v>409935</v>
      </c>
      <c r="G119" s="7">
        <v>409.935</v>
      </c>
      <c r="H119">
        <v>608384</v>
      </c>
      <c r="I119" t="s">
        <v>705</v>
      </c>
      <c r="J119" t="s">
        <v>705</v>
      </c>
      <c r="K119">
        <v>8.6050000000000004</v>
      </c>
      <c r="L119">
        <v>1</v>
      </c>
      <c r="M119" t="s">
        <v>709</v>
      </c>
      <c r="N119">
        <v>259638</v>
      </c>
      <c r="O119" s="10">
        <v>2.63E-4</v>
      </c>
      <c r="P119">
        <v>0.6</v>
      </c>
      <c r="Q119" t="s">
        <v>307</v>
      </c>
      <c r="R119">
        <f>INDEX(Val_Min_CO2[],MATCH(Produtor_Silo[[#This Row],[Variaveis Decisão Transporte Estado-Silo]],Val_Min_CO2[Variável],0),2)</f>
        <v>0</v>
      </c>
      <c r="S119">
        <f>INDEX(Val_min_Custo[],MATCH(Produtor_Silo[[#This Row],[Variaveis Decisão Transporte Estado-Silo]],Val_min_Custo[Variável],0),2)</f>
        <v>0</v>
      </c>
      <c r="T119">
        <f>INDEX(ITERAC3[],MATCH(Produtor_Silo[[#This Row],[Variaveis Decisão Transporte Estado-Silo]],ITERAC3[Variável],0),2)</f>
        <v>0</v>
      </c>
      <c r="U119">
        <f>INDEX(ITERAC6[],MATCH(Produtor_Silo[[#This Row],[Variaveis Decisão Transporte Estado-Silo]],ITERAC6[Variável],0),2)</f>
        <v>0</v>
      </c>
      <c r="V119">
        <v>0</v>
      </c>
      <c r="W119">
        <v>1110</v>
      </c>
      <c r="X119" s="8">
        <v>1287</v>
      </c>
      <c r="Y119">
        <v>2.2999999999999998</v>
      </c>
      <c r="Z119" t="str">
        <f>Produtor_Silo[[#This Row],[Estado Origem]]&amp;Produtor_Silo[[#This Row],[Estado Silo]]</f>
        <v>MTMT</v>
      </c>
      <c r="AA119" t="str">
        <f>Produtor_Silo[[#This Row],[destino]]&amp;Produtor_Silo[[#This Row],[Periodo]]&amp;Produtor_Silo[[#This Row],[Safra]]</f>
        <v>CAMPO NOVO DO PARECIS-MT_21Safra Secundaria</v>
      </c>
    </row>
    <row r="120" spans="1:27" x14ac:dyDescent="0.25">
      <c r="A120" t="s">
        <v>708</v>
      </c>
      <c r="B120" t="s">
        <v>618</v>
      </c>
      <c r="C120" t="s">
        <v>704</v>
      </c>
      <c r="D120">
        <v>-13.7864</v>
      </c>
      <c r="E120">
        <v>-57.844099999999997</v>
      </c>
      <c r="F120">
        <v>220875</v>
      </c>
      <c r="G120" s="7">
        <v>220.875</v>
      </c>
      <c r="H120">
        <v>608384</v>
      </c>
      <c r="I120" t="s">
        <v>705</v>
      </c>
      <c r="J120" t="s">
        <v>705</v>
      </c>
      <c r="K120">
        <v>8.6050000000000004</v>
      </c>
      <c r="L120">
        <v>1</v>
      </c>
      <c r="M120" t="s">
        <v>709</v>
      </c>
      <c r="N120">
        <v>259638</v>
      </c>
      <c r="O120" s="10">
        <v>2.63E-4</v>
      </c>
      <c r="P120">
        <v>0.6</v>
      </c>
      <c r="Q120" t="s">
        <v>259</v>
      </c>
      <c r="R120">
        <f>INDEX(Val_Min_CO2[],MATCH(Produtor_Silo[[#This Row],[Variaveis Decisão Transporte Estado-Silo]],Val_Min_CO2[Variável],0),2)</f>
        <v>0</v>
      </c>
      <c r="S120">
        <f>INDEX(Val_min_Custo[],MATCH(Produtor_Silo[[#This Row],[Variaveis Decisão Transporte Estado-Silo]],Val_min_Custo[Variável],0),2)</f>
        <v>0</v>
      </c>
      <c r="T120">
        <f>INDEX(ITERAC3[],MATCH(Produtor_Silo[[#This Row],[Variaveis Decisão Transporte Estado-Silo]],ITERAC3[Variável],0),2)</f>
        <v>0</v>
      </c>
      <c r="U120">
        <f>INDEX(ITERAC6[],MATCH(Produtor_Silo[[#This Row],[Variaveis Decisão Transporte Estado-Silo]],ITERAC6[Variável],0),2)</f>
        <v>0</v>
      </c>
      <c r="V120">
        <v>0</v>
      </c>
      <c r="W120">
        <v>1110</v>
      </c>
      <c r="X120" s="8">
        <v>1287</v>
      </c>
      <c r="Y120">
        <v>2.2999999999999998</v>
      </c>
      <c r="Z120" t="str">
        <f>Produtor_Silo[[#This Row],[Estado Origem]]&amp;Produtor_Silo[[#This Row],[Estado Silo]]</f>
        <v>MTMT</v>
      </c>
      <c r="AA120" t="str">
        <f>Produtor_Silo[[#This Row],[destino]]&amp;Produtor_Silo[[#This Row],[Periodo]]&amp;Produtor_Silo[[#This Row],[Safra]]</f>
        <v>CAMPO NOVO DO PARECIS-MT_21Safra Secundaria</v>
      </c>
    </row>
    <row r="121" spans="1:27" x14ac:dyDescent="0.25">
      <c r="A121" t="s">
        <v>704</v>
      </c>
      <c r="B121" t="s">
        <v>618</v>
      </c>
      <c r="C121" t="s">
        <v>704</v>
      </c>
      <c r="D121">
        <v>-13.7864</v>
      </c>
      <c r="E121">
        <v>-57.844099999999997</v>
      </c>
      <c r="F121">
        <v>27454</v>
      </c>
      <c r="G121" s="7">
        <v>27.454000000000001</v>
      </c>
      <c r="H121">
        <v>608384</v>
      </c>
      <c r="I121" t="s">
        <v>705</v>
      </c>
      <c r="J121" t="s">
        <v>705</v>
      </c>
      <c r="K121">
        <v>8.6050000000000004</v>
      </c>
      <c r="L121">
        <v>1</v>
      </c>
      <c r="M121" t="s">
        <v>709</v>
      </c>
      <c r="N121">
        <v>259638</v>
      </c>
      <c r="O121" s="10">
        <v>2.63E-4</v>
      </c>
      <c r="P121">
        <v>0.6</v>
      </c>
      <c r="Q121" t="s">
        <v>115</v>
      </c>
      <c r="R121">
        <f>INDEX(Val_Min_CO2[],MATCH(Produtor_Silo[[#This Row],[Variaveis Decisão Transporte Estado-Silo]],Val_Min_CO2[Variável],0),2)</f>
        <v>541035</v>
      </c>
      <c r="S121">
        <f>INDEX(Val_min_Custo[],MATCH(Produtor_Silo[[#This Row],[Variaveis Decisão Transporte Estado-Silo]],Val_min_Custo[Variável],0),2)</f>
        <v>0</v>
      </c>
      <c r="T121">
        <f>INDEX(ITERAC3[],MATCH(Produtor_Silo[[#This Row],[Variaveis Decisão Transporte Estado-Silo]],ITERAC3[Variável],0),2)</f>
        <v>245925</v>
      </c>
      <c r="U121">
        <f>INDEX(ITERAC6[],MATCH(Produtor_Silo[[#This Row],[Variaveis Decisão Transporte Estado-Silo]],ITERAC6[Variável],0),2)</f>
        <v>0</v>
      </c>
      <c r="V121">
        <v>0</v>
      </c>
      <c r="W121">
        <v>1110</v>
      </c>
      <c r="X121" s="8">
        <v>1287</v>
      </c>
      <c r="Y121">
        <v>2.2999999999999998</v>
      </c>
      <c r="Z121" t="str">
        <f>Produtor_Silo[[#This Row],[Estado Origem]]&amp;Produtor_Silo[[#This Row],[Estado Silo]]</f>
        <v>MTMT</v>
      </c>
      <c r="AA121" t="str">
        <f>Produtor_Silo[[#This Row],[destino]]&amp;Produtor_Silo[[#This Row],[Periodo]]&amp;Produtor_Silo[[#This Row],[Safra]]</f>
        <v>CAMPO NOVO DO PARECIS-MT_21Safra Secundaria</v>
      </c>
    </row>
    <row r="122" spans="1:27" x14ac:dyDescent="0.25">
      <c r="A122" t="s">
        <v>703</v>
      </c>
      <c r="B122" t="s">
        <v>621</v>
      </c>
      <c r="C122" t="s">
        <v>708</v>
      </c>
      <c r="D122">
        <v>-13.73663</v>
      </c>
      <c r="E122">
        <v>-56.052120000000002</v>
      </c>
      <c r="F122">
        <v>148049</v>
      </c>
      <c r="G122" s="7">
        <v>148.04900000000001</v>
      </c>
      <c r="H122">
        <v>644112</v>
      </c>
      <c r="I122" t="s">
        <v>705</v>
      </c>
      <c r="J122" t="s">
        <v>705</v>
      </c>
      <c r="K122">
        <v>10.425000000000001</v>
      </c>
      <c r="L122">
        <v>1</v>
      </c>
      <c r="M122" t="s">
        <v>706</v>
      </c>
      <c r="N122">
        <v>162715</v>
      </c>
      <c r="O122" s="10">
        <v>2.63E-4</v>
      </c>
      <c r="P122">
        <v>0.6</v>
      </c>
      <c r="Q122" t="s">
        <v>414</v>
      </c>
      <c r="R122">
        <f>INDEX(Val_Min_CO2[],MATCH(Produtor_Silo[[#This Row],[Variaveis Decisão Transporte Estado-Silo]],Val_Min_CO2[Variável],0),2)</f>
        <v>0</v>
      </c>
      <c r="S122">
        <f>INDEX(Val_min_Custo[],MATCH(Produtor_Silo[[#This Row],[Variaveis Decisão Transporte Estado-Silo]],Val_min_Custo[Variável],0),2)</f>
        <v>0</v>
      </c>
      <c r="T122">
        <f>INDEX(ITERAC3[],MATCH(Produtor_Silo[[#This Row],[Variaveis Decisão Transporte Estado-Silo]],ITERAC3[Variável],0),2)</f>
        <v>0</v>
      </c>
      <c r="U122">
        <f>INDEX(ITERAC6[],MATCH(Produtor_Silo[[#This Row],[Variaveis Decisão Transporte Estado-Silo]],ITERAC6[Variável],0),2)</f>
        <v>0</v>
      </c>
      <c r="V122">
        <v>0</v>
      </c>
      <c r="W122">
        <v>1110</v>
      </c>
      <c r="X122" s="8">
        <v>1287</v>
      </c>
      <c r="Y122">
        <v>2.2999999999999998</v>
      </c>
      <c r="Z122" t="str">
        <f>Produtor_Silo[[#This Row],[Estado Origem]]&amp;Produtor_Silo[[#This Row],[Estado Silo]]</f>
        <v>MTMT</v>
      </c>
      <c r="AA122" t="str">
        <f>Produtor_Silo[[#This Row],[destino]]&amp;Produtor_Silo[[#This Row],[Periodo]]&amp;Produtor_Silo[[#This Row],[Safra]]</f>
        <v>NOVA MUTUM-MT_21Safra Principal</v>
      </c>
    </row>
    <row r="123" spans="1:27" x14ac:dyDescent="0.25">
      <c r="A123" t="s">
        <v>707</v>
      </c>
      <c r="B123" t="s">
        <v>621</v>
      </c>
      <c r="C123" t="s">
        <v>708</v>
      </c>
      <c r="D123">
        <v>-13.73663</v>
      </c>
      <c r="E123">
        <v>-56.052120000000002</v>
      </c>
      <c r="F123">
        <v>178307</v>
      </c>
      <c r="G123" s="7">
        <v>178.30699999999999</v>
      </c>
      <c r="H123">
        <v>644112</v>
      </c>
      <c r="I123" t="s">
        <v>705</v>
      </c>
      <c r="J123" t="s">
        <v>705</v>
      </c>
      <c r="K123">
        <v>10.425000000000001</v>
      </c>
      <c r="L123">
        <v>1</v>
      </c>
      <c r="M123" t="s">
        <v>706</v>
      </c>
      <c r="N123">
        <v>162715</v>
      </c>
      <c r="O123" s="10">
        <v>2.63E-4</v>
      </c>
      <c r="P123">
        <v>0.6</v>
      </c>
      <c r="Q123" t="s">
        <v>318</v>
      </c>
      <c r="R123">
        <f>INDEX(Val_Min_CO2[],MATCH(Produtor_Silo[[#This Row],[Variaveis Decisão Transporte Estado-Silo]],Val_Min_CO2[Variável],0),2)</f>
        <v>0</v>
      </c>
      <c r="S123">
        <f>INDEX(Val_min_Custo[],MATCH(Produtor_Silo[[#This Row],[Variaveis Decisão Transporte Estado-Silo]],Val_min_Custo[Variável],0),2)</f>
        <v>0</v>
      </c>
      <c r="T123">
        <f>INDEX(ITERAC3[],MATCH(Produtor_Silo[[#This Row],[Variaveis Decisão Transporte Estado-Silo]],ITERAC3[Variável],0),2)</f>
        <v>0</v>
      </c>
      <c r="U123">
        <f>INDEX(ITERAC6[],MATCH(Produtor_Silo[[#This Row],[Variaveis Decisão Transporte Estado-Silo]],ITERAC6[Variável],0),2)</f>
        <v>0</v>
      </c>
      <c r="V123">
        <v>0</v>
      </c>
      <c r="W123">
        <v>1110</v>
      </c>
      <c r="X123" s="8">
        <v>1287</v>
      </c>
      <c r="Y123">
        <v>2.2999999999999998</v>
      </c>
      <c r="Z123" t="str">
        <f>Produtor_Silo[[#This Row],[Estado Origem]]&amp;Produtor_Silo[[#This Row],[Estado Silo]]</f>
        <v>MTMT</v>
      </c>
      <c r="AA123" t="str">
        <f>Produtor_Silo[[#This Row],[destino]]&amp;Produtor_Silo[[#This Row],[Periodo]]&amp;Produtor_Silo[[#This Row],[Safra]]</f>
        <v>NOVA MUTUM-MT_21Safra Principal</v>
      </c>
    </row>
    <row r="124" spans="1:27" x14ac:dyDescent="0.25">
      <c r="A124" t="s">
        <v>708</v>
      </c>
      <c r="B124" t="s">
        <v>621</v>
      </c>
      <c r="C124" t="s">
        <v>708</v>
      </c>
      <c r="D124">
        <v>-13.73663</v>
      </c>
      <c r="E124">
        <v>-56.052120000000002</v>
      </c>
      <c r="F124">
        <v>10927</v>
      </c>
      <c r="G124" s="7">
        <v>10.927</v>
      </c>
      <c r="H124">
        <v>644112</v>
      </c>
      <c r="I124" t="s">
        <v>705</v>
      </c>
      <c r="J124" t="s">
        <v>705</v>
      </c>
      <c r="K124">
        <v>10.425000000000001</v>
      </c>
      <c r="L124">
        <v>1</v>
      </c>
      <c r="M124" t="s">
        <v>706</v>
      </c>
      <c r="N124">
        <v>162715</v>
      </c>
      <c r="O124" s="10">
        <v>2.63E-4</v>
      </c>
      <c r="P124">
        <v>0.6</v>
      </c>
      <c r="Q124" t="s">
        <v>270</v>
      </c>
      <c r="R124">
        <f>INDEX(Val_Min_CO2[],MATCH(Produtor_Silo[[#This Row],[Variaveis Decisão Transporte Estado-Silo]],Val_Min_CO2[Variável],0),2)</f>
        <v>0</v>
      </c>
      <c r="S124">
        <f>INDEX(Val_min_Custo[],MATCH(Produtor_Silo[[#This Row],[Variaveis Decisão Transporte Estado-Silo]],Val_min_Custo[Variável],0),2)</f>
        <v>0</v>
      </c>
      <c r="T124">
        <f>INDEX(ITERAC3[],MATCH(Produtor_Silo[[#This Row],[Variaveis Decisão Transporte Estado-Silo]],ITERAC3[Variável],0),2)</f>
        <v>0</v>
      </c>
      <c r="U124">
        <f>INDEX(ITERAC6[],MATCH(Produtor_Silo[[#This Row],[Variaveis Decisão Transporte Estado-Silo]],ITERAC6[Variável],0),2)</f>
        <v>0</v>
      </c>
      <c r="V124">
        <v>0</v>
      </c>
      <c r="W124">
        <v>1110</v>
      </c>
      <c r="X124" s="8">
        <v>1287</v>
      </c>
      <c r="Y124">
        <v>2.2999999999999998</v>
      </c>
      <c r="Z124" t="str">
        <f>Produtor_Silo[[#This Row],[Estado Origem]]&amp;Produtor_Silo[[#This Row],[Estado Silo]]</f>
        <v>MTMT</v>
      </c>
      <c r="AA124" t="str">
        <f>Produtor_Silo[[#This Row],[destino]]&amp;Produtor_Silo[[#This Row],[Periodo]]&amp;Produtor_Silo[[#This Row],[Safra]]</f>
        <v>NOVA MUTUM-MT_21Safra Principal</v>
      </c>
    </row>
    <row r="125" spans="1:27" x14ac:dyDescent="0.25">
      <c r="A125" t="s">
        <v>704</v>
      </c>
      <c r="B125" t="s">
        <v>621</v>
      </c>
      <c r="C125" t="s">
        <v>708</v>
      </c>
      <c r="D125">
        <v>-13.73663</v>
      </c>
      <c r="E125">
        <v>-56.052120000000002</v>
      </c>
      <c r="F125">
        <v>227815</v>
      </c>
      <c r="G125" s="7">
        <v>227.815</v>
      </c>
      <c r="H125">
        <v>644112</v>
      </c>
      <c r="I125" t="s">
        <v>705</v>
      </c>
      <c r="J125" t="s">
        <v>705</v>
      </c>
      <c r="K125">
        <v>10.425000000000001</v>
      </c>
      <c r="L125">
        <v>1</v>
      </c>
      <c r="M125" t="s">
        <v>706</v>
      </c>
      <c r="N125">
        <v>162715</v>
      </c>
      <c r="O125" s="10">
        <v>2.63E-4</v>
      </c>
      <c r="P125">
        <v>0.6</v>
      </c>
      <c r="Q125" t="s">
        <v>126</v>
      </c>
      <c r="R125">
        <f>INDEX(Val_Min_CO2[],MATCH(Produtor_Silo[[#This Row],[Variaveis Decisão Transporte Estado-Silo]],Val_Min_CO2[Variável],0),2)</f>
        <v>0</v>
      </c>
      <c r="S125">
        <f>INDEX(Val_min_Custo[],MATCH(Produtor_Silo[[#This Row],[Variaveis Decisão Transporte Estado-Silo]],Val_min_Custo[Variável],0),2)</f>
        <v>0</v>
      </c>
      <c r="T125">
        <f>INDEX(ITERAC3[],MATCH(Produtor_Silo[[#This Row],[Variaveis Decisão Transporte Estado-Silo]],ITERAC3[Variável],0),2)</f>
        <v>0</v>
      </c>
      <c r="U125">
        <f>INDEX(ITERAC6[],MATCH(Produtor_Silo[[#This Row],[Variaveis Decisão Transporte Estado-Silo]],ITERAC6[Variável],0),2)</f>
        <v>0</v>
      </c>
      <c r="V125">
        <v>0</v>
      </c>
      <c r="W125">
        <v>1110</v>
      </c>
      <c r="X125" s="8">
        <v>1287</v>
      </c>
      <c r="Y125">
        <v>2.2999999999999998</v>
      </c>
      <c r="Z125" t="str">
        <f>Produtor_Silo[[#This Row],[Estado Origem]]&amp;Produtor_Silo[[#This Row],[Estado Silo]]</f>
        <v>MTMT</v>
      </c>
      <c r="AA125" t="str">
        <f>Produtor_Silo[[#This Row],[destino]]&amp;Produtor_Silo[[#This Row],[Periodo]]&amp;Produtor_Silo[[#This Row],[Safra]]</f>
        <v>NOVA MUTUM-MT_21Safra Principal</v>
      </c>
    </row>
    <row r="126" spans="1:27" x14ac:dyDescent="0.25">
      <c r="A126" t="s">
        <v>703</v>
      </c>
      <c r="B126" t="s">
        <v>621</v>
      </c>
      <c r="C126" t="s">
        <v>708</v>
      </c>
      <c r="D126">
        <v>-13.73663</v>
      </c>
      <c r="E126">
        <v>-56.052120000000002</v>
      </c>
      <c r="F126">
        <v>148049</v>
      </c>
      <c r="G126" s="7">
        <v>148.04900000000001</v>
      </c>
      <c r="H126">
        <v>644112</v>
      </c>
      <c r="I126" t="s">
        <v>705</v>
      </c>
      <c r="J126" t="s">
        <v>705</v>
      </c>
      <c r="K126">
        <v>10.425000000000001</v>
      </c>
      <c r="L126">
        <v>1</v>
      </c>
      <c r="M126" t="s">
        <v>709</v>
      </c>
      <c r="N126">
        <v>162715</v>
      </c>
      <c r="O126" s="10">
        <v>2.63E-4</v>
      </c>
      <c r="P126">
        <v>0.6</v>
      </c>
      <c r="Q126" t="s">
        <v>415</v>
      </c>
      <c r="R126">
        <f>INDEX(Val_Min_CO2[],MATCH(Produtor_Silo[[#This Row],[Variaveis Decisão Transporte Estado-Silo]],Val_Min_CO2[Variável],0),2)</f>
        <v>0</v>
      </c>
      <c r="S126">
        <f>INDEX(Val_min_Custo[],MATCH(Produtor_Silo[[#This Row],[Variaveis Decisão Transporte Estado-Silo]],Val_min_Custo[Variável],0),2)</f>
        <v>0</v>
      </c>
      <c r="T126">
        <f>INDEX(ITERAC3[],MATCH(Produtor_Silo[[#This Row],[Variaveis Decisão Transporte Estado-Silo]],ITERAC3[Variável],0),2)</f>
        <v>0</v>
      </c>
      <c r="U126">
        <f>INDEX(ITERAC6[],MATCH(Produtor_Silo[[#This Row],[Variaveis Decisão Transporte Estado-Silo]],ITERAC6[Variável],0),2)</f>
        <v>0</v>
      </c>
      <c r="V126">
        <v>0</v>
      </c>
      <c r="W126">
        <v>1110</v>
      </c>
      <c r="X126" s="8">
        <v>1287</v>
      </c>
      <c r="Y126">
        <v>2.2999999999999998</v>
      </c>
      <c r="Z126" t="str">
        <f>Produtor_Silo[[#This Row],[Estado Origem]]&amp;Produtor_Silo[[#This Row],[Estado Silo]]</f>
        <v>MTMT</v>
      </c>
      <c r="AA126" t="str">
        <f>Produtor_Silo[[#This Row],[destino]]&amp;Produtor_Silo[[#This Row],[Periodo]]&amp;Produtor_Silo[[#This Row],[Safra]]</f>
        <v>NOVA MUTUM-MT_21Safra Secundaria</v>
      </c>
    </row>
    <row r="127" spans="1:27" x14ac:dyDescent="0.25">
      <c r="A127" t="s">
        <v>707</v>
      </c>
      <c r="B127" t="s">
        <v>621</v>
      </c>
      <c r="C127" t="s">
        <v>708</v>
      </c>
      <c r="D127">
        <v>-13.73663</v>
      </c>
      <c r="E127">
        <v>-56.052120000000002</v>
      </c>
      <c r="F127">
        <v>178307</v>
      </c>
      <c r="G127" s="7">
        <v>178.30699999999999</v>
      </c>
      <c r="H127">
        <v>644112</v>
      </c>
      <c r="I127" t="s">
        <v>705</v>
      </c>
      <c r="J127" t="s">
        <v>705</v>
      </c>
      <c r="K127">
        <v>10.425000000000001</v>
      </c>
      <c r="L127">
        <v>1</v>
      </c>
      <c r="M127" t="s">
        <v>709</v>
      </c>
      <c r="N127">
        <v>162715</v>
      </c>
      <c r="O127" s="10">
        <v>2.63E-4</v>
      </c>
      <c r="P127">
        <v>0.6</v>
      </c>
      <c r="Q127" t="s">
        <v>319</v>
      </c>
      <c r="R127">
        <f>INDEX(Val_Min_CO2[],MATCH(Produtor_Silo[[#This Row],[Variaveis Decisão Transporte Estado-Silo]],Val_Min_CO2[Variável],0),2)</f>
        <v>0</v>
      </c>
      <c r="S127">
        <f>INDEX(Val_min_Custo[],MATCH(Produtor_Silo[[#This Row],[Variaveis Decisão Transporte Estado-Silo]],Val_min_Custo[Variável],0),2)</f>
        <v>0</v>
      </c>
      <c r="T127">
        <f>INDEX(ITERAC3[],MATCH(Produtor_Silo[[#This Row],[Variaveis Decisão Transporte Estado-Silo]],ITERAC3[Variável],0),2)</f>
        <v>0</v>
      </c>
      <c r="U127">
        <f>INDEX(ITERAC6[],MATCH(Produtor_Silo[[#This Row],[Variaveis Decisão Transporte Estado-Silo]],ITERAC6[Variável],0),2)</f>
        <v>0</v>
      </c>
      <c r="V127">
        <v>0</v>
      </c>
      <c r="W127">
        <v>1110</v>
      </c>
      <c r="X127" s="8">
        <v>1287</v>
      </c>
      <c r="Y127">
        <v>2.2999999999999998</v>
      </c>
      <c r="Z127" t="str">
        <f>Produtor_Silo[[#This Row],[Estado Origem]]&amp;Produtor_Silo[[#This Row],[Estado Silo]]</f>
        <v>MTMT</v>
      </c>
      <c r="AA127" t="str">
        <f>Produtor_Silo[[#This Row],[destino]]&amp;Produtor_Silo[[#This Row],[Periodo]]&amp;Produtor_Silo[[#This Row],[Safra]]</f>
        <v>NOVA MUTUM-MT_21Safra Secundaria</v>
      </c>
    </row>
    <row r="128" spans="1:27" x14ac:dyDescent="0.25">
      <c r="A128" t="s">
        <v>708</v>
      </c>
      <c r="B128" t="s">
        <v>621</v>
      </c>
      <c r="C128" t="s">
        <v>708</v>
      </c>
      <c r="D128">
        <v>-13.73663</v>
      </c>
      <c r="E128">
        <v>-56.052120000000002</v>
      </c>
      <c r="F128">
        <v>10927</v>
      </c>
      <c r="G128" s="7">
        <v>10.927</v>
      </c>
      <c r="H128">
        <v>644112</v>
      </c>
      <c r="I128" t="s">
        <v>705</v>
      </c>
      <c r="J128" t="s">
        <v>705</v>
      </c>
      <c r="K128">
        <v>10.425000000000001</v>
      </c>
      <c r="L128">
        <v>1</v>
      </c>
      <c r="M128" t="s">
        <v>709</v>
      </c>
      <c r="N128">
        <v>162715</v>
      </c>
      <c r="O128" s="10">
        <v>2.63E-4</v>
      </c>
      <c r="P128">
        <v>0.6</v>
      </c>
      <c r="Q128" t="s">
        <v>271</v>
      </c>
      <c r="R128">
        <f>INDEX(Val_Min_CO2[],MATCH(Produtor_Silo[[#This Row],[Variaveis Decisão Transporte Estado-Silo]],Val_Min_CO2[Variável],0),2)</f>
        <v>0</v>
      </c>
      <c r="S128">
        <f>INDEX(Val_min_Custo[],MATCH(Produtor_Silo[[#This Row],[Variaveis Decisão Transporte Estado-Silo]],Val_min_Custo[Variável],0),2)</f>
        <v>0</v>
      </c>
      <c r="T128">
        <f>INDEX(ITERAC3[],MATCH(Produtor_Silo[[#This Row],[Variaveis Decisão Transporte Estado-Silo]],ITERAC3[Variável],0),2)</f>
        <v>0</v>
      </c>
      <c r="U128">
        <f>INDEX(ITERAC6[],MATCH(Produtor_Silo[[#This Row],[Variaveis Decisão Transporte Estado-Silo]],ITERAC6[Variável],0),2)</f>
        <v>0</v>
      </c>
      <c r="V128">
        <v>0</v>
      </c>
      <c r="W128">
        <v>1110</v>
      </c>
      <c r="X128" s="8">
        <v>1287</v>
      </c>
      <c r="Y128">
        <v>2.2999999999999998</v>
      </c>
      <c r="Z128" t="str">
        <f>Produtor_Silo[[#This Row],[Estado Origem]]&amp;Produtor_Silo[[#This Row],[Estado Silo]]</f>
        <v>MTMT</v>
      </c>
      <c r="AA128" t="str">
        <f>Produtor_Silo[[#This Row],[destino]]&amp;Produtor_Silo[[#This Row],[Periodo]]&amp;Produtor_Silo[[#This Row],[Safra]]</f>
        <v>NOVA MUTUM-MT_21Safra Secundaria</v>
      </c>
    </row>
    <row r="129" spans="1:27" x14ac:dyDescent="0.25">
      <c r="A129" t="s">
        <v>704</v>
      </c>
      <c r="B129" t="s">
        <v>621</v>
      </c>
      <c r="C129" t="s">
        <v>708</v>
      </c>
      <c r="D129">
        <v>-13.73663</v>
      </c>
      <c r="E129">
        <v>-56.052120000000002</v>
      </c>
      <c r="F129">
        <v>227815</v>
      </c>
      <c r="G129" s="7">
        <v>227.815</v>
      </c>
      <c r="H129">
        <v>644112</v>
      </c>
      <c r="I129" t="s">
        <v>705</v>
      </c>
      <c r="J129" t="s">
        <v>705</v>
      </c>
      <c r="K129">
        <v>10.425000000000001</v>
      </c>
      <c r="L129">
        <v>1</v>
      </c>
      <c r="M129" t="s">
        <v>709</v>
      </c>
      <c r="N129">
        <v>162715</v>
      </c>
      <c r="O129" s="10">
        <v>2.63E-4</v>
      </c>
      <c r="P129">
        <v>0.6</v>
      </c>
      <c r="Q129" t="s">
        <v>127</v>
      </c>
      <c r="R129">
        <f>INDEX(Val_Min_CO2[],MATCH(Produtor_Silo[[#This Row],[Variaveis Decisão Transporte Estado-Silo]],Val_Min_CO2[Variável],0),2)</f>
        <v>0</v>
      </c>
      <c r="S129">
        <f>INDEX(Val_min_Custo[],MATCH(Produtor_Silo[[#This Row],[Variaveis Decisão Transporte Estado-Silo]],Val_min_Custo[Variável],0),2)</f>
        <v>0</v>
      </c>
      <c r="T129">
        <f>INDEX(ITERAC3[],MATCH(Produtor_Silo[[#This Row],[Variaveis Decisão Transporte Estado-Silo]],ITERAC3[Variável],0),2)</f>
        <v>0</v>
      </c>
      <c r="U129">
        <f>INDEX(ITERAC6[],MATCH(Produtor_Silo[[#This Row],[Variaveis Decisão Transporte Estado-Silo]],ITERAC6[Variável],0),2)</f>
        <v>0</v>
      </c>
      <c r="V129">
        <v>0</v>
      </c>
      <c r="W129">
        <v>1110</v>
      </c>
      <c r="X129" s="8">
        <v>1287</v>
      </c>
      <c r="Y129">
        <v>2.2999999999999998</v>
      </c>
      <c r="Z129" t="str">
        <f>Produtor_Silo[[#This Row],[Estado Origem]]&amp;Produtor_Silo[[#This Row],[Estado Silo]]</f>
        <v>MTMT</v>
      </c>
      <c r="AA129" t="str">
        <f>Produtor_Silo[[#This Row],[destino]]&amp;Produtor_Silo[[#This Row],[Periodo]]&amp;Produtor_Silo[[#This Row],[Safra]]</f>
        <v>NOVA MUTUM-MT_21Safra Secundaria</v>
      </c>
    </row>
    <row r="130" spans="1:27" x14ac:dyDescent="0.25">
      <c r="A130" t="s">
        <v>703</v>
      </c>
      <c r="B130" t="s">
        <v>627</v>
      </c>
      <c r="C130" t="s">
        <v>703</v>
      </c>
      <c r="D130">
        <v>-12.556616</v>
      </c>
      <c r="E130">
        <v>-55.715366000000003</v>
      </c>
      <c r="F130">
        <v>3541</v>
      </c>
      <c r="G130" s="7">
        <v>3.5409999999999999</v>
      </c>
      <c r="H130">
        <v>687422.39999999991</v>
      </c>
      <c r="I130" t="s">
        <v>705</v>
      </c>
      <c r="J130" t="s">
        <v>705</v>
      </c>
      <c r="K130">
        <v>7.8049999999999997</v>
      </c>
      <c r="L130">
        <v>1</v>
      </c>
      <c r="M130" t="s">
        <v>706</v>
      </c>
      <c r="N130">
        <v>175488</v>
      </c>
      <c r="O130" s="10">
        <v>2.63E-4</v>
      </c>
      <c r="P130">
        <v>0.6</v>
      </c>
      <c r="Q130" t="s">
        <v>438</v>
      </c>
      <c r="R130">
        <f>INDEX(Val_Min_CO2[],MATCH(Produtor_Silo[[#This Row],[Variaveis Decisão Transporte Estado-Silo]],Val_Min_CO2[Variável],0),2)</f>
        <v>0</v>
      </c>
      <c r="S130">
        <f>INDEX(Val_min_Custo[],MATCH(Produtor_Silo[[#This Row],[Variaveis Decisão Transporte Estado-Silo]],Val_min_Custo[Variável],0),2)</f>
        <v>0</v>
      </c>
      <c r="T130">
        <f>INDEX(ITERAC3[],MATCH(Produtor_Silo[[#This Row],[Variaveis Decisão Transporte Estado-Silo]],ITERAC3[Variável],0),2)</f>
        <v>0</v>
      </c>
      <c r="U130">
        <f>INDEX(ITERAC6[],MATCH(Produtor_Silo[[#This Row],[Variaveis Decisão Transporte Estado-Silo]],ITERAC6[Variável],0),2)</f>
        <v>0</v>
      </c>
      <c r="V130">
        <v>0</v>
      </c>
      <c r="W130">
        <v>1110</v>
      </c>
      <c r="X130" s="8">
        <v>1287</v>
      </c>
      <c r="Y130">
        <v>2.2999999999999998</v>
      </c>
      <c r="Z130" t="str">
        <f>Produtor_Silo[[#This Row],[Estado Origem]]&amp;Produtor_Silo[[#This Row],[Estado Silo]]</f>
        <v>MTMT</v>
      </c>
      <c r="AA130" t="str">
        <f>Produtor_Silo[[#This Row],[destino]]&amp;Produtor_Silo[[#This Row],[Periodo]]&amp;Produtor_Silo[[#This Row],[Safra]]</f>
        <v>SORRISO-MT_21Safra Principal</v>
      </c>
    </row>
    <row r="131" spans="1:27" x14ac:dyDescent="0.25">
      <c r="A131" t="s">
        <v>707</v>
      </c>
      <c r="B131" t="s">
        <v>627</v>
      </c>
      <c r="C131" t="s">
        <v>703</v>
      </c>
      <c r="D131">
        <v>-12.556616</v>
      </c>
      <c r="E131">
        <v>-55.715366000000003</v>
      </c>
      <c r="F131">
        <v>84777</v>
      </c>
      <c r="G131" s="7">
        <v>84.777000000000001</v>
      </c>
      <c r="H131">
        <v>687422.39999999991</v>
      </c>
      <c r="I131" t="s">
        <v>705</v>
      </c>
      <c r="J131" t="s">
        <v>705</v>
      </c>
      <c r="K131">
        <v>7.8049999999999997</v>
      </c>
      <c r="L131">
        <v>1</v>
      </c>
      <c r="M131" t="s">
        <v>706</v>
      </c>
      <c r="N131">
        <v>175488</v>
      </c>
      <c r="O131" s="10">
        <v>2.63E-4</v>
      </c>
      <c r="P131">
        <v>0.6</v>
      </c>
      <c r="Q131" t="s">
        <v>342</v>
      </c>
      <c r="R131">
        <f>INDEX(Val_Min_CO2[],MATCH(Produtor_Silo[[#This Row],[Variaveis Decisão Transporte Estado-Silo]],Val_Min_CO2[Variável],0),2)</f>
        <v>0</v>
      </c>
      <c r="S131">
        <f>INDEX(Val_min_Custo[],MATCH(Produtor_Silo[[#This Row],[Variaveis Decisão Transporte Estado-Silo]],Val_min_Custo[Variável],0),2)</f>
        <v>0</v>
      </c>
      <c r="T131">
        <f>INDEX(ITERAC3[],MATCH(Produtor_Silo[[#This Row],[Variaveis Decisão Transporte Estado-Silo]],ITERAC3[Variável],0),2)</f>
        <v>0</v>
      </c>
      <c r="U131">
        <f>INDEX(ITERAC6[],MATCH(Produtor_Silo[[#This Row],[Variaveis Decisão Transporte Estado-Silo]],ITERAC6[Variável],0),2)</f>
        <v>0</v>
      </c>
      <c r="V131">
        <v>0</v>
      </c>
      <c r="W131">
        <v>1110</v>
      </c>
      <c r="X131" s="8">
        <v>1287</v>
      </c>
      <c r="Y131">
        <v>2.2999999999999998</v>
      </c>
      <c r="Z131" t="str">
        <f>Produtor_Silo[[#This Row],[Estado Origem]]&amp;Produtor_Silo[[#This Row],[Estado Silo]]</f>
        <v>MTMT</v>
      </c>
      <c r="AA131" t="str">
        <f>Produtor_Silo[[#This Row],[destino]]&amp;Produtor_Silo[[#This Row],[Periodo]]&amp;Produtor_Silo[[#This Row],[Safra]]</f>
        <v>SORRISO-MT_21Safra Principal</v>
      </c>
    </row>
    <row r="132" spans="1:27" x14ac:dyDescent="0.25">
      <c r="A132" t="s">
        <v>708</v>
      </c>
      <c r="B132" t="s">
        <v>627</v>
      </c>
      <c r="C132" t="s">
        <v>703</v>
      </c>
      <c r="D132">
        <v>-12.556616</v>
      </c>
      <c r="E132">
        <v>-55.715366000000003</v>
      </c>
      <c r="F132">
        <v>156039</v>
      </c>
      <c r="G132" s="7">
        <v>156.03899999999999</v>
      </c>
      <c r="H132">
        <v>687422.39999999991</v>
      </c>
      <c r="I132" t="s">
        <v>705</v>
      </c>
      <c r="J132" t="s">
        <v>705</v>
      </c>
      <c r="K132">
        <v>7.8049999999999997</v>
      </c>
      <c r="L132">
        <v>1</v>
      </c>
      <c r="M132" t="s">
        <v>706</v>
      </c>
      <c r="N132">
        <v>175488</v>
      </c>
      <c r="O132" s="10">
        <v>2.63E-4</v>
      </c>
      <c r="P132">
        <v>0.6</v>
      </c>
      <c r="Q132" t="s">
        <v>294</v>
      </c>
      <c r="R132">
        <f>INDEX(Val_Min_CO2[],MATCH(Produtor_Silo[[#This Row],[Variaveis Decisão Transporte Estado-Silo]],Val_Min_CO2[Variável],0),2)</f>
        <v>0</v>
      </c>
      <c r="S132">
        <f>INDEX(Val_min_Custo[],MATCH(Produtor_Silo[[#This Row],[Variaveis Decisão Transporte Estado-Silo]],Val_min_Custo[Variável],0),2)</f>
        <v>0</v>
      </c>
      <c r="T132">
        <f>INDEX(ITERAC3[],MATCH(Produtor_Silo[[#This Row],[Variaveis Decisão Transporte Estado-Silo]],ITERAC3[Variável],0),2)</f>
        <v>0</v>
      </c>
      <c r="U132">
        <f>INDEX(ITERAC6[],MATCH(Produtor_Silo[[#This Row],[Variaveis Decisão Transporte Estado-Silo]],ITERAC6[Variável],0),2)</f>
        <v>0</v>
      </c>
      <c r="V132">
        <v>0</v>
      </c>
      <c r="W132">
        <v>1110</v>
      </c>
      <c r="X132" s="8">
        <v>1287</v>
      </c>
      <c r="Y132">
        <v>2.2999999999999998</v>
      </c>
      <c r="Z132" t="str">
        <f>Produtor_Silo[[#This Row],[Estado Origem]]&amp;Produtor_Silo[[#This Row],[Estado Silo]]</f>
        <v>MTMT</v>
      </c>
      <c r="AA132" t="str">
        <f>Produtor_Silo[[#This Row],[destino]]&amp;Produtor_Silo[[#This Row],[Periodo]]&amp;Produtor_Silo[[#This Row],[Safra]]</f>
        <v>SORRISO-MT_21Safra Principal</v>
      </c>
    </row>
    <row r="133" spans="1:27" x14ac:dyDescent="0.25">
      <c r="A133" t="s">
        <v>704</v>
      </c>
      <c r="B133" t="s">
        <v>627</v>
      </c>
      <c r="C133" t="s">
        <v>703</v>
      </c>
      <c r="D133">
        <v>-12.556616</v>
      </c>
      <c r="E133">
        <v>-55.715366000000003</v>
      </c>
      <c r="F133">
        <v>372928</v>
      </c>
      <c r="G133" s="7">
        <v>372.928</v>
      </c>
      <c r="H133">
        <v>687422.39999999991</v>
      </c>
      <c r="I133" t="s">
        <v>705</v>
      </c>
      <c r="J133" t="s">
        <v>705</v>
      </c>
      <c r="K133">
        <v>7.8049999999999997</v>
      </c>
      <c r="L133">
        <v>1</v>
      </c>
      <c r="M133" t="s">
        <v>706</v>
      </c>
      <c r="N133">
        <v>175488</v>
      </c>
      <c r="O133" s="10">
        <v>2.63E-4</v>
      </c>
      <c r="P133">
        <v>0.6</v>
      </c>
      <c r="Q133" t="s">
        <v>150</v>
      </c>
      <c r="R133">
        <f>INDEX(Val_Min_CO2[],MATCH(Produtor_Silo[[#This Row],[Variaveis Decisão Transporte Estado-Silo]],Val_Min_CO2[Variável],0),2)</f>
        <v>0</v>
      </c>
      <c r="S133">
        <f>INDEX(Val_min_Custo[],MATCH(Produtor_Silo[[#This Row],[Variaveis Decisão Transporte Estado-Silo]],Val_min_Custo[Variável],0),2)</f>
        <v>0</v>
      </c>
      <c r="T133">
        <f>INDEX(ITERAC3[],MATCH(Produtor_Silo[[#This Row],[Variaveis Decisão Transporte Estado-Silo]],ITERAC3[Variável],0),2)</f>
        <v>0</v>
      </c>
      <c r="U133">
        <f>INDEX(ITERAC6[],MATCH(Produtor_Silo[[#This Row],[Variaveis Decisão Transporte Estado-Silo]],ITERAC6[Variável],0),2)</f>
        <v>0</v>
      </c>
      <c r="V133">
        <v>0</v>
      </c>
      <c r="W133">
        <v>1110</v>
      </c>
      <c r="X133" s="8">
        <v>1287</v>
      </c>
      <c r="Y133">
        <v>2.2999999999999998</v>
      </c>
      <c r="Z133" t="str">
        <f>Produtor_Silo[[#This Row],[Estado Origem]]&amp;Produtor_Silo[[#This Row],[Estado Silo]]</f>
        <v>MTMT</v>
      </c>
      <c r="AA133" t="str">
        <f>Produtor_Silo[[#This Row],[destino]]&amp;Produtor_Silo[[#This Row],[Periodo]]&amp;Produtor_Silo[[#This Row],[Safra]]</f>
        <v>SORRISO-MT_21Safra Principal</v>
      </c>
    </row>
    <row r="134" spans="1:27" x14ac:dyDescent="0.25">
      <c r="A134" t="s">
        <v>703</v>
      </c>
      <c r="B134" t="s">
        <v>627</v>
      </c>
      <c r="C134" t="s">
        <v>703</v>
      </c>
      <c r="D134">
        <v>-12.556616</v>
      </c>
      <c r="E134">
        <v>-55.715366000000003</v>
      </c>
      <c r="F134">
        <v>3541</v>
      </c>
      <c r="G134" s="7">
        <v>3.5409999999999999</v>
      </c>
      <c r="H134">
        <v>687422.39999999991</v>
      </c>
      <c r="I134" t="s">
        <v>705</v>
      </c>
      <c r="J134" t="s">
        <v>705</v>
      </c>
      <c r="K134">
        <v>7.8049999999999997</v>
      </c>
      <c r="L134">
        <v>1</v>
      </c>
      <c r="M134" t="s">
        <v>709</v>
      </c>
      <c r="N134">
        <v>175488</v>
      </c>
      <c r="O134" s="10">
        <v>2.63E-4</v>
      </c>
      <c r="P134">
        <v>0.6</v>
      </c>
      <c r="Q134" t="s">
        <v>439</v>
      </c>
      <c r="R134">
        <f>INDEX(Val_Min_CO2[],MATCH(Produtor_Silo[[#This Row],[Variaveis Decisão Transporte Estado-Silo]],Val_Min_CO2[Variável],0),2)</f>
        <v>0</v>
      </c>
      <c r="S134">
        <f>INDEX(Val_min_Custo[],MATCH(Produtor_Silo[[#This Row],[Variaveis Decisão Transporte Estado-Silo]],Val_min_Custo[Variável],0),2)</f>
        <v>147582.6</v>
      </c>
      <c r="T134">
        <f>INDEX(ITERAC3[],MATCH(Produtor_Silo[[#This Row],[Variaveis Decisão Transporte Estado-Silo]],ITERAC3[Variável],0),2)</f>
        <v>0</v>
      </c>
      <c r="U134">
        <f>INDEX(ITERAC6[],MATCH(Produtor_Silo[[#This Row],[Variaveis Decisão Transporte Estado-Silo]],ITERAC6[Variável],0),2)</f>
        <v>0</v>
      </c>
      <c r="V134">
        <v>0</v>
      </c>
      <c r="W134">
        <v>1110</v>
      </c>
      <c r="X134" s="8">
        <v>1287</v>
      </c>
      <c r="Y134">
        <v>2.2999999999999998</v>
      </c>
      <c r="Z134" t="str">
        <f>Produtor_Silo[[#This Row],[Estado Origem]]&amp;Produtor_Silo[[#This Row],[Estado Silo]]</f>
        <v>MTMT</v>
      </c>
      <c r="AA134" t="str">
        <f>Produtor_Silo[[#This Row],[destino]]&amp;Produtor_Silo[[#This Row],[Periodo]]&amp;Produtor_Silo[[#This Row],[Safra]]</f>
        <v>SORRISO-MT_21Safra Secundaria</v>
      </c>
    </row>
    <row r="135" spans="1:27" x14ac:dyDescent="0.25">
      <c r="A135" t="s">
        <v>707</v>
      </c>
      <c r="B135" t="s">
        <v>627</v>
      </c>
      <c r="C135" t="s">
        <v>703</v>
      </c>
      <c r="D135">
        <v>-12.556616</v>
      </c>
      <c r="E135">
        <v>-55.715366000000003</v>
      </c>
      <c r="F135">
        <v>84777</v>
      </c>
      <c r="G135" s="7">
        <v>84.777000000000001</v>
      </c>
      <c r="H135">
        <v>687422.39999999991</v>
      </c>
      <c r="I135" t="s">
        <v>705</v>
      </c>
      <c r="J135" t="s">
        <v>705</v>
      </c>
      <c r="K135">
        <v>7.8049999999999997</v>
      </c>
      <c r="L135">
        <v>1</v>
      </c>
      <c r="M135" t="s">
        <v>709</v>
      </c>
      <c r="N135">
        <v>175488</v>
      </c>
      <c r="O135" s="10">
        <v>2.63E-4</v>
      </c>
      <c r="P135">
        <v>0.6</v>
      </c>
      <c r="Q135" t="s">
        <v>343</v>
      </c>
      <c r="R135">
        <f>INDEX(Val_Min_CO2[],MATCH(Produtor_Silo[[#This Row],[Variaveis Decisão Transporte Estado-Silo]],Val_Min_CO2[Variável],0),2)</f>
        <v>0</v>
      </c>
      <c r="S135">
        <f>INDEX(Val_min_Custo[],MATCH(Produtor_Silo[[#This Row],[Variaveis Decisão Transporte Estado-Silo]],Val_min_Custo[Variável],0),2)</f>
        <v>147582.6</v>
      </c>
      <c r="T135">
        <f>INDEX(ITERAC3[],MATCH(Produtor_Silo[[#This Row],[Variaveis Decisão Transporte Estado-Silo]],ITERAC3[Variável],0),2)</f>
        <v>0</v>
      </c>
      <c r="U135">
        <f>INDEX(ITERAC6[],MATCH(Produtor_Silo[[#This Row],[Variaveis Decisão Transporte Estado-Silo]],ITERAC6[Variável],0),2)</f>
        <v>0</v>
      </c>
      <c r="V135">
        <v>0</v>
      </c>
      <c r="W135">
        <v>1110</v>
      </c>
      <c r="X135" s="8">
        <v>1287</v>
      </c>
      <c r="Y135">
        <v>2.2999999999999998</v>
      </c>
      <c r="Z135" t="str">
        <f>Produtor_Silo[[#This Row],[Estado Origem]]&amp;Produtor_Silo[[#This Row],[Estado Silo]]</f>
        <v>MTMT</v>
      </c>
      <c r="AA135" t="str">
        <f>Produtor_Silo[[#This Row],[destino]]&amp;Produtor_Silo[[#This Row],[Periodo]]&amp;Produtor_Silo[[#This Row],[Safra]]</f>
        <v>SORRISO-MT_21Safra Secundaria</v>
      </c>
    </row>
    <row r="136" spans="1:27" x14ac:dyDescent="0.25">
      <c r="A136" t="s">
        <v>708</v>
      </c>
      <c r="B136" t="s">
        <v>627</v>
      </c>
      <c r="C136" t="s">
        <v>703</v>
      </c>
      <c r="D136">
        <v>-12.556616</v>
      </c>
      <c r="E136">
        <v>-55.715366000000003</v>
      </c>
      <c r="F136">
        <v>156039</v>
      </c>
      <c r="G136" s="7">
        <v>156.03899999999999</v>
      </c>
      <c r="H136">
        <v>687422.39999999991</v>
      </c>
      <c r="I136" t="s">
        <v>705</v>
      </c>
      <c r="J136" t="s">
        <v>705</v>
      </c>
      <c r="K136">
        <v>7.8049999999999997</v>
      </c>
      <c r="L136">
        <v>1</v>
      </c>
      <c r="M136" t="s">
        <v>709</v>
      </c>
      <c r="N136">
        <v>175488</v>
      </c>
      <c r="O136" s="10">
        <v>2.63E-4</v>
      </c>
      <c r="P136">
        <v>0.6</v>
      </c>
      <c r="Q136" t="s">
        <v>295</v>
      </c>
      <c r="R136">
        <f>INDEX(Val_Min_CO2[],MATCH(Produtor_Silo[[#This Row],[Variaveis Decisão Transporte Estado-Silo]],Val_Min_CO2[Variável],0),2)</f>
        <v>0</v>
      </c>
      <c r="S136">
        <f>INDEX(Val_min_Custo[],MATCH(Produtor_Silo[[#This Row],[Variaveis Decisão Transporte Estado-Silo]],Val_min_Custo[Variável],0),2)</f>
        <v>0</v>
      </c>
      <c r="T136">
        <f>INDEX(ITERAC3[],MATCH(Produtor_Silo[[#This Row],[Variaveis Decisão Transporte Estado-Silo]],ITERAC3[Variável],0),2)</f>
        <v>0</v>
      </c>
      <c r="U136">
        <f>INDEX(ITERAC6[],MATCH(Produtor_Silo[[#This Row],[Variaveis Decisão Transporte Estado-Silo]],ITERAC6[Variável],0),2)</f>
        <v>0</v>
      </c>
      <c r="V136">
        <v>0</v>
      </c>
      <c r="W136">
        <v>1110</v>
      </c>
      <c r="X136" s="8">
        <v>1287</v>
      </c>
      <c r="Y136">
        <v>2.2999999999999998</v>
      </c>
      <c r="Z136" t="str">
        <f>Produtor_Silo[[#This Row],[Estado Origem]]&amp;Produtor_Silo[[#This Row],[Estado Silo]]</f>
        <v>MTMT</v>
      </c>
      <c r="AA136" t="str">
        <f>Produtor_Silo[[#This Row],[destino]]&amp;Produtor_Silo[[#This Row],[Periodo]]&amp;Produtor_Silo[[#This Row],[Safra]]</f>
        <v>SORRISO-MT_21Safra Secundaria</v>
      </c>
    </row>
    <row r="137" spans="1:27" x14ac:dyDescent="0.25">
      <c r="A137" t="s">
        <v>704</v>
      </c>
      <c r="B137" t="s">
        <v>627</v>
      </c>
      <c r="C137" t="s">
        <v>703</v>
      </c>
      <c r="D137">
        <v>-12.556616</v>
      </c>
      <c r="E137">
        <v>-55.715366000000003</v>
      </c>
      <c r="F137">
        <v>372928</v>
      </c>
      <c r="G137" s="7">
        <v>372.928</v>
      </c>
      <c r="H137">
        <v>687422.39999999991</v>
      </c>
      <c r="I137" t="s">
        <v>705</v>
      </c>
      <c r="J137" t="s">
        <v>705</v>
      </c>
      <c r="K137">
        <v>7.8049999999999997</v>
      </c>
      <c r="L137">
        <v>1</v>
      </c>
      <c r="M137" t="s">
        <v>709</v>
      </c>
      <c r="N137">
        <v>175488</v>
      </c>
      <c r="O137" s="10">
        <v>2.63E-4</v>
      </c>
      <c r="P137">
        <v>0.6</v>
      </c>
      <c r="Q137" t="s">
        <v>151</v>
      </c>
      <c r="R137">
        <f>INDEX(Val_Min_CO2[],MATCH(Produtor_Silo[[#This Row],[Variaveis Decisão Transporte Estado-Silo]],Val_Min_CO2[Variável],0),2)</f>
        <v>0</v>
      </c>
      <c r="S137">
        <f>INDEX(Val_min_Custo[],MATCH(Produtor_Silo[[#This Row],[Variaveis Decisão Transporte Estado-Silo]],Val_min_Custo[Variável],0),2)</f>
        <v>0</v>
      </c>
      <c r="T137">
        <f>INDEX(ITERAC3[],MATCH(Produtor_Silo[[#This Row],[Variaveis Decisão Transporte Estado-Silo]],ITERAC3[Variável],0),2)</f>
        <v>0</v>
      </c>
      <c r="U137">
        <f>INDEX(ITERAC6[],MATCH(Produtor_Silo[[#This Row],[Variaveis Decisão Transporte Estado-Silo]],ITERAC6[Variável],0),2)</f>
        <v>0</v>
      </c>
      <c r="V137">
        <v>0</v>
      </c>
      <c r="W137">
        <v>1110</v>
      </c>
      <c r="X137" s="8">
        <v>1287</v>
      </c>
      <c r="Y137">
        <v>2.2999999999999998</v>
      </c>
      <c r="Z137" t="str">
        <f>Produtor_Silo[[#This Row],[Estado Origem]]&amp;Produtor_Silo[[#This Row],[Estado Silo]]</f>
        <v>MTMT</v>
      </c>
      <c r="AA137" t="str">
        <f>Produtor_Silo[[#This Row],[destino]]&amp;Produtor_Silo[[#This Row],[Periodo]]&amp;Produtor_Silo[[#This Row],[Safra]]</f>
        <v>SORRISO-MT_21Safra Secundaria</v>
      </c>
    </row>
    <row r="138" spans="1:27" x14ac:dyDescent="0.25">
      <c r="A138" t="s">
        <v>703</v>
      </c>
      <c r="B138" t="s">
        <v>617</v>
      </c>
      <c r="C138" t="s">
        <v>704</v>
      </c>
      <c r="D138">
        <v>-14.317221999999999</v>
      </c>
      <c r="E138">
        <v>-57.956111</v>
      </c>
      <c r="F138">
        <v>415335</v>
      </c>
      <c r="G138" s="7">
        <v>415.33499999999998</v>
      </c>
      <c r="H138">
        <v>861616</v>
      </c>
      <c r="I138" t="s">
        <v>705</v>
      </c>
      <c r="J138" t="s">
        <v>705</v>
      </c>
      <c r="K138">
        <v>9.8949999999999996</v>
      </c>
      <c r="L138">
        <v>1</v>
      </c>
      <c r="M138" t="s">
        <v>706</v>
      </c>
      <c r="N138">
        <v>380968</v>
      </c>
      <c r="O138" s="10">
        <v>2.63E-4</v>
      </c>
      <c r="P138">
        <v>0.6</v>
      </c>
      <c r="Q138" t="s">
        <v>398</v>
      </c>
      <c r="R138">
        <f>INDEX(Val_Min_CO2[],MATCH(Produtor_Silo[[#This Row],[Variaveis Decisão Transporte Estado-Silo]],Val_Min_CO2[Variável],0),2)</f>
        <v>0</v>
      </c>
      <c r="S138">
        <f>INDEX(Val_min_Custo[],MATCH(Produtor_Silo[[#This Row],[Variaveis Decisão Transporte Estado-Silo]],Val_min_Custo[Variável],0),2)</f>
        <v>0</v>
      </c>
      <c r="T138">
        <f>INDEX(ITERAC3[],MATCH(Produtor_Silo[[#This Row],[Variaveis Decisão Transporte Estado-Silo]],ITERAC3[Variável],0),2)</f>
        <v>0</v>
      </c>
      <c r="U138">
        <f>INDEX(ITERAC6[],MATCH(Produtor_Silo[[#This Row],[Variaveis Decisão Transporte Estado-Silo]],ITERAC6[Variável],0),2)</f>
        <v>0</v>
      </c>
      <c r="V138">
        <v>0</v>
      </c>
      <c r="W138">
        <v>1110</v>
      </c>
      <c r="X138" s="8">
        <v>1287</v>
      </c>
      <c r="Y138">
        <v>2.2999999999999998</v>
      </c>
      <c r="Z138" t="str">
        <f>Produtor_Silo[[#This Row],[Estado Origem]]&amp;Produtor_Silo[[#This Row],[Estado Silo]]</f>
        <v>MTMT</v>
      </c>
      <c r="AA138" t="str">
        <f>Produtor_Silo[[#This Row],[destino]]&amp;Produtor_Silo[[#This Row],[Periodo]]&amp;Produtor_Silo[[#This Row],[Safra]]</f>
        <v>CAMPO NOVO DO PARECIS-MT_11Safra Principal</v>
      </c>
    </row>
    <row r="139" spans="1:27" x14ac:dyDescent="0.25">
      <c r="A139" t="s">
        <v>707</v>
      </c>
      <c r="B139" t="s">
        <v>617</v>
      </c>
      <c r="C139" t="s">
        <v>704</v>
      </c>
      <c r="D139">
        <v>-14.317221999999999</v>
      </c>
      <c r="E139">
        <v>-57.956111</v>
      </c>
      <c r="F139">
        <v>445593</v>
      </c>
      <c r="G139" s="7">
        <v>445.59300000000002</v>
      </c>
      <c r="H139">
        <v>861616</v>
      </c>
      <c r="I139" t="s">
        <v>705</v>
      </c>
      <c r="J139" t="s">
        <v>705</v>
      </c>
      <c r="K139">
        <v>9.8949999999999996</v>
      </c>
      <c r="L139">
        <v>1</v>
      </c>
      <c r="M139" t="s">
        <v>706</v>
      </c>
      <c r="N139">
        <v>380968</v>
      </c>
      <c r="O139" s="10">
        <v>2.63E-4</v>
      </c>
      <c r="P139">
        <v>0.6</v>
      </c>
      <c r="Q139" t="s">
        <v>302</v>
      </c>
      <c r="R139">
        <f>INDEX(Val_Min_CO2[],MATCH(Produtor_Silo[[#This Row],[Variaveis Decisão Transporte Estado-Silo]],Val_Min_CO2[Variável],0),2)</f>
        <v>0</v>
      </c>
      <c r="S139">
        <f>INDEX(Val_min_Custo[],MATCH(Produtor_Silo[[#This Row],[Variaveis Decisão Transporte Estado-Silo]],Val_min_Custo[Variável],0),2)</f>
        <v>0</v>
      </c>
      <c r="T139">
        <f>INDEX(ITERAC3[],MATCH(Produtor_Silo[[#This Row],[Variaveis Decisão Transporte Estado-Silo]],ITERAC3[Variável],0),2)</f>
        <v>0</v>
      </c>
      <c r="U139">
        <f>INDEX(ITERAC6[],MATCH(Produtor_Silo[[#This Row],[Variaveis Decisão Transporte Estado-Silo]],ITERAC6[Variável],0),2)</f>
        <v>0</v>
      </c>
      <c r="V139">
        <v>0</v>
      </c>
      <c r="W139">
        <v>1110</v>
      </c>
      <c r="X139" s="8">
        <v>1287</v>
      </c>
      <c r="Y139">
        <v>2.2999999999999998</v>
      </c>
      <c r="Z139" t="str">
        <f>Produtor_Silo[[#This Row],[Estado Origem]]&amp;Produtor_Silo[[#This Row],[Estado Silo]]</f>
        <v>MTMT</v>
      </c>
      <c r="AA139" t="str">
        <f>Produtor_Silo[[#This Row],[destino]]&amp;Produtor_Silo[[#This Row],[Periodo]]&amp;Produtor_Silo[[#This Row],[Safra]]</f>
        <v>CAMPO NOVO DO PARECIS-MT_11Safra Principal</v>
      </c>
    </row>
    <row r="140" spans="1:27" x14ac:dyDescent="0.25">
      <c r="A140" t="s">
        <v>708</v>
      </c>
      <c r="B140" t="s">
        <v>617</v>
      </c>
      <c r="C140" t="s">
        <v>704</v>
      </c>
      <c r="D140">
        <v>-14.317221999999999</v>
      </c>
      <c r="E140">
        <v>-57.956111</v>
      </c>
      <c r="F140">
        <v>256533</v>
      </c>
      <c r="G140" s="7">
        <v>256.53300000000002</v>
      </c>
      <c r="H140">
        <v>861616</v>
      </c>
      <c r="I140" t="s">
        <v>705</v>
      </c>
      <c r="J140" t="s">
        <v>705</v>
      </c>
      <c r="K140">
        <v>9.8949999999999996</v>
      </c>
      <c r="L140">
        <v>1</v>
      </c>
      <c r="M140" t="s">
        <v>706</v>
      </c>
      <c r="N140">
        <v>380968</v>
      </c>
      <c r="O140" s="10">
        <v>2.63E-4</v>
      </c>
      <c r="P140">
        <v>0.6</v>
      </c>
      <c r="Q140" t="s">
        <v>254</v>
      </c>
      <c r="R140">
        <f>INDEX(Val_Min_CO2[],MATCH(Produtor_Silo[[#This Row],[Variaveis Decisão Transporte Estado-Silo]],Val_Min_CO2[Variável],0),2)</f>
        <v>0</v>
      </c>
      <c r="S140">
        <f>INDEX(Val_min_Custo[],MATCH(Produtor_Silo[[#This Row],[Variaveis Decisão Transporte Estado-Silo]],Val_min_Custo[Variável],0),2)</f>
        <v>0</v>
      </c>
      <c r="T140">
        <f>INDEX(ITERAC3[],MATCH(Produtor_Silo[[#This Row],[Variaveis Decisão Transporte Estado-Silo]],ITERAC3[Variável],0),2)</f>
        <v>0</v>
      </c>
      <c r="U140">
        <f>INDEX(ITERAC6[],MATCH(Produtor_Silo[[#This Row],[Variaveis Decisão Transporte Estado-Silo]],ITERAC6[Variável],0),2)</f>
        <v>0</v>
      </c>
      <c r="V140">
        <v>0</v>
      </c>
      <c r="W140">
        <v>1110</v>
      </c>
      <c r="X140" s="8">
        <v>1287</v>
      </c>
      <c r="Y140">
        <v>2.2999999999999998</v>
      </c>
      <c r="Z140" t="str">
        <f>Produtor_Silo[[#This Row],[Estado Origem]]&amp;Produtor_Silo[[#This Row],[Estado Silo]]</f>
        <v>MTMT</v>
      </c>
      <c r="AA140" t="str">
        <f>Produtor_Silo[[#This Row],[destino]]&amp;Produtor_Silo[[#This Row],[Periodo]]&amp;Produtor_Silo[[#This Row],[Safra]]</f>
        <v>CAMPO NOVO DO PARECIS-MT_11Safra Principal</v>
      </c>
    </row>
    <row r="141" spans="1:27" x14ac:dyDescent="0.25">
      <c r="A141" t="s">
        <v>704</v>
      </c>
      <c r="B141" t="s">
        <v>617</v>
      </c>
      <c r="C141" t="s">
        <v>704</v>
      </c>
      <c r="D141">
        <v>-14.317221999999999</v>
      </c>
      <c r="E141">
        <v>-57.956111</v>
      </c>
      <c r="F141">
        <v>78993</v>
      </c>
      <c r="G141" s="7">
        <v>78.992999999999995</v>
      </c>
      <c r="H141">
        <v>861616</v>
      </c>
      <c r="I141" t="s">
        <v>705</v>
      </c>
      <c r="J141" t="s">
        <v>705</v>
      </c>
      <c r="K141">
        <v>9.8949999999999996</v>
      </c>
      <c r="L141">
        <v>1</v>
      </c>
      <c r="M141" t="s">
        <v>706</v>
      </c>
      <c r="N141">
        <v>380968</v>
      </c>
      <c r="O141" s="10">
        <v>2.63E-4</v>
      </c>
      <c r="P141">
        <v>0.6</v>
      </c>
      <c r="Q141" t="s">
        <v>110</v>
      </c>
      <c r="R141">
        <f>INDEX(Val_Min_CO2[],MATCH(Produtor_Silo[[#This Row],[Variaveis Decisão Transporte Estado-Silo]],Val_Min_CO2[Variável],0),2)</f>
        <v>0</v>
      </c>
      <c r="S141">
        <f>INDEX(Val_min_Custo[],MATCH(Produtor_Silo[[#This Row],[Variaveis Decisão Transporte Estado-Silo]],Val_min_Custo[Variável],0),2)</f>
        <v>0</v>
      </c>
      <c r="T141">
        <f>INDEX(ITERAC3[],MATCH(Produtor_Silo[[#This Row],[Variaveis Decisão Transporte Estado-Silo]],ITERAC3[Variável],0),2)</f>
        <v>0</v>
      </c>
      <c r="U141">
        <f>INDEX(ITERAC6[],MATCH(Produtor_Silo[[#This Row],[Variaveis Decisão Transporte Estado-Silo]],ITERAC6[Variável],0),2)</f>
        <v>0</v>
      </c>
      <c r="V141">
        <v>0</v>
      </c>
      <c r="W141">
        <v>1110</v>
      </c>
      <c r="X141" s="8">
        <v>1287</v>
      </c>
      <c r="Y141">
        <v>2.2999999999999998</v>
      </c>
      <c r="Z141" t="str">
        <f>Produtor_Silo[[#This Row],[Estado Origem]]&amp;Produtor_Silo[[#This Row],[Estado Silo]]</f>
        <v>MTMT</v>
      </c>
      <c r="AA141" t="str">
        <f>Produtor_Silo[[#This Row],[destino]]&amp;Produtor_Silo[[#This Row],[Periodo]]&amp;Produtor_Silo[[#This Row],[Safra]]</f>
        <v>CAMPO NOVO DO PARECIS-MT_11Safra Principal</v>
      </c>
    </row>
    <row r="142" spans="1:27" x14ac:dyDescent="0.25">
      <c r="A142" t="s">
        <v>703</v>
      </c>
      <c r="B142" t="s">
        <v>617</v>
      </c>
      <c r="C142" t="s">
        <v>704</v>
      </c>
      <c r="D142">
        <v>-14.317221999999999</v>
      </c>
      <c r="E142">
        <v>-57.956111</v>
      </c>
      <c r="F142">
        <v>415335</v>
      </c>
      <c r="G142" s="7">
        <v>415.33499999999998</v>
      </c>
      <c r="H142">
        <v>861616</v>
      </c>
      <c r="I142" t="s">
        <v>705</v>
      </c>
      <c r="J142" t="s">
        <v>705</v>
      </c>
      <c r="K142">
        <v>9.8949999999999996</v>
      </c>
      <c r="L142">
        <v>1</v>
      </c>
      <c r="M142" t="s">
        <v>709</v>
      </c>
      <c r="N142">
        <v>380968</v>
      </c>
      <c r="O142" s="10">
        <v>2.63E-4</v>
      </c>
      <c r="P142">
        <v>0.6</v>
      </c>
      <c r="Q142" t="s">
        <v>399</v>
      </c>
      <c r="R142">
        <f>INDEX(Val_Min_CO2[],MATCH(Produtor_Silo[[#This Row],[Variaveis Decisão Transporte Estado-Silo]],Val_Min_CO2[Variável],0),2)</f>
        <v>0</v>
      </c>
      <c r="S142">
        <f>INDEX(Val_min_Custo[],MATCH(Produtor_Silo[[#This Row],[Variaveis Decisão Transporte Estado-Silo]],Val_min_Custo[Variável],0),2)</f>
        <v>0</v>
      </c>
      <c r="T142">
        <f>INDEX(ITERAC3[],MATCH(Produtor_Silo[[#This Row],[Variaveis Decisão Transporte Estado-Silo]],ITERAC3[Variável],0),2)</f>
        <v>0</v>
      </c>
      <c r="U142">
        <f>INDEX(ITERAC6[],MATCH(Produtor_Silo[[#This Row],[Variaveis Decisão Transporte Estado-Silo]],ITERAC6[Variável],0),2)</f>
        <v>0</v>
      </c>
      <c r="V142">
        <v>0</v>
      </c>
      <c r="W142">
        <v>1110</v>
      </c>
      <c r="X142" s="8">
        <v>1287</v>
      </c>
      <c r="Y142">
        <v>2.2999999999999998</v>
      </c>
      <c r="Z142" t="str">
        <f>Produtor_Silo[[#This Row],[Estado Origem]]&amp;Produtor_Silo[[#This Row],[Estado Silo]]</f>
        <v>MTMT</v>
      </c>
      <c r="AA142" t="str">
        <f>Produtor_Silo[[#This Row],[destino]]&amp;Produtor_Silo[[#This Row],[Periodo]]&amp;Produtor_Silo[[#This Row],[Safra]]</f>
        <v>CAMPO NOVO DO PARECIS-MT_11Safra Secundaria</v>
      </c>
    </row>
    <row r="143" spans="1:27" x14ac:dyDescent="0.25">
      <c r="A143" t="s">
        <v>707</v>
      </c>
      <c r="B143" t="s">
        <v>617</v>
      </c>
      <c r="C143" t="s">
        <v>704</v>
      </c>
      <c r="D143">
        <v>-14.317221999999999</v>
      </c>
      <c r="E143">
        <v>-57.956111</v>
      </c>
      <c r="F143">
        <v>445593</v>
      </c>
      <c r="G143" s="7">
        <v>445.59300000000002</v>
      </c>
      <c r="H143">
        <v>861616</v>
      </c>
      <c r="I143" t="s">
        <v>705</v>
      </c>
      <c r="J143" t="s">
        <v>705</v>
      </c>
      <c r="K143">
        <v>9.8949999999999996</v>
      </c>
      <c r="L143">
        <v>1</v>
      </c>
      <c r="M143" t="s">
        <v>709</v>
      </c>
      <c r="N143">
        <v>380968</v>
      </c>
      <c r="O143" s="10">
        <v>2.63E-4</v>
      </c>
      <c r="P143">
        <v>0.6</v>
      </c>
      <c r="Q143" t="s">
        <v>303</v>
      </c>
      <c r="R143">
        <f>INDEX(Val_Min_CO2[],MATCH(Produtor_Silo[[#This Row],[Variaveis Decisão Transporte Estado-Silo]],Val_Min_CO2[Variável],0),2)</f>
        <v>0</v>
      </c>
      <c r="S143">
        <f>INDEX(Val_min_Custo[],MATCH(Produtor_Silo[[#This Row],[Variaveis Decisão Transporte Estado-Silo]],Val_min_Custo[Variável],0),2)</f>
        <v>0</v>
      </c>
      <c r="T143">
        <f>INDEX(ITERAC3[],MATCH(Produtor_Silo[[#This Row],[Variaveis Decisão Transporte Estado-Silo]],ITERAC3[Variável],0),2)</f>
        <v>0</v>
      </c>
      <c r="U143">
        <f>INDEX(ITERAC6[],MATCH(Produtor_Silo[[#This Row],[Variaveis Decisão Transporte Estado-Silo]],ITERAC6[Variável],0),2)</f>
        <v>0</v>
      </c>
      <c r="V143">
        <v>0</v>
      </c>
      <c r="W143">
        <v>1110</v>
      </c>
      <c r="X143" s="8">
        <v>1287</v>
      </c>
      <c r="Y143">
        <v>2.2999999999999998</v>
      </c>
      <c r="Z143" t="str">
        <f>Produtor_Silo[[#This Row],[Estado Origem]]&amp;Produtor_Silo[[#This Row],[Estado Silo]]</f>
        <v>MTMT</v>
      </c>
      <c r="AA143" t="str">
        <f>Produtor_Silo[[#This Row],[destino]]&amp;Produtor_Silo[[#This Row],[Periodo]]&amp;Produtor_Silo[[#This Row],[Safra]]</f>
        <v>CAMPO NOVO DO PARECIS-MT_11Safra Secundaria</v>
      </c>
    </row>
    <row r="144" spans="1:27" x14ac:dyDescent="0.25">
      <c r="A144" t="s">
        <v>708</v>
      </c>
      <c r="B144" t="s">
        <v>617</v>
      </c>
      <c r="C144" t="s">
        <v>704</v>
      </c>
      <c r="D144">
        <v>-14.317221999999999</v>
      </c>
      <c r="E144">
        <v>-57.956111</v>
      </c>
      <c r="F144">
        <v>256533</v>
      </c>
      <c r="G144" s="7">
        <v>256.53300000000002</v>
      </c>
      <c r="H144">
        <v>861616</v>
      </c>
      <c r="I144" t="s">
        <v>705</v>
      </c>
      <c r="J144" t="s">
        <v>705</v>
      </c>
      <c r="K144">
        <v>9.8949999999999996</v>
      </c>
      <c r="L144">
        <v>1</v>
      </c>
      <c r="M144" t="s">
        <v>709</v>
      </c>
      <c r="N144">
        <v>380968</v>
      </c>
      <c r="O144" s="10">
        <v>2.63E-4</v>
      </c>
      <c r="P144">
        <v>0.6</v>
      </c>
      <c r="Q144" t="s">
        <v>255</v>
      </c>
      <c r="R144">
        <f>INDEX(Val_Min_CO2[],MATCH(Produtor_Silo[[#This Row],[Variaveis Decisão Transporte Estado-Silo]],Val_Min_CO2[Variável],0),2)</f>
        <v>0</v>
      </c>
      <c r="S144">
        <f>INDEX(Val_min_Custo[],MATCH(Produtor_Silo[[#This Row],[Variaveis Decisão Transporte Estado-Silo]],Val_min_Custo[Variável],0),2)</f>
        <v>0</v>
      </c>
      <c r="T144">
        <f>INDEX(ITERAC3[],MATCH(Produtor_Silo[[#This Row],[Variaveis Decisão Transporte Estado-Silo]],ITERAC3[Variável],0),2)</f>
        <v>0</v>
      </c>
      <c r="U144">
        <f>INDEX(ITERAC6[],MATCH(Produtor_Silo[[#This Row],[Variaveis Decisão Transporte Estado-Silo]],ITERAC6[Variável],0),2)</f>
        <v>0</v>
      </c>
      <c r="V144">
        <v>0</v>
      </c>
      <c r="W144">
        <v>1110</v>
      </c>
      <c r="X144" s="8">
        <v>1287</v>
      </c>
      <c r="Y144">
        <v>2.2999999999999998</v>
      </c>
      <c r="Z144" t="str">
        <f>Produtor_Silo[[#This Row],[Estado Origem]]&amp;Produtor_Silo[[#This Row],[Estado Silo]]</f>
        <v>MTMT</v>
      </c>
      <c r="AA144" t="str">
        <f>Produtor_Silo[[#This Row],[destino]]&amp;Produtor_Silo[[#This Row],[Periodo]]&amp;Produtor_Silo[[#This Row],[Safra]]</f>
        <v>CAMPO NOVO DO PARECIS-MT_11Safra Secundaria</v>
      </c>
    </row>
    <row r="145" spans="1:27" x14ac:dyDescent="0.25">
      <c r="A145" t="s">
        <v>704</v>
      </c>
      <c r="B145" t="s">
        <v>617</v>
      </c>
      <c r="C145" t="s">
        <v>704</v>
      </c>
      <c r="D145">
        <v>-14.317221999999999</v>
      </c>
      <c r="E145">
        <v>-57.956111</v>
      </c>
      <c r="F145">
        <v>78993</v>
      </c>
      <c r="G145" s="7">
        <v>78.992999999999995</v>
      </c>
      <c r="H145">
        <v>861616</v>
      </c>
      <c r="I145" t="s">
        <v>705</v>
      </c>
      <c r="J145" t="s">
        <v>705</v>
      </c>
      <c r="K145">
        <v>9.8949999999999996</v>
      </c>
      <c r="L145">
        <v>1</v>
      </c>
      <c r="M145" t="s">
        <v>709</v>
      </c>
      <c r="N145">
        <v>380968</v>
      </c>
      <c r="O145" s="10">
        <v>2.63E-4</v>
      </c>
      <c r="P145">
        <v>0.6</v>
      </c>
      <c r="Q145" t="s">
        <v>111</v>
      </c>
      <c r="R145">
        <f>INDEX(Val_Min_CO2[],MATCH(Produtor_Silo[[#This Row],[Variaveis Decisão Transporte Estado-Silo]],Val_Min_CO2[Variável],0),2)</f>
        <v>0</v>
      </c>
      <c r="S145">
        <f>INDEX(Val_min_Custo[],MATCH(Produtor_Silo[[#This Row],[Variaveis Decisão Transporte Estado-Silo]],Val_min_Custo[Variável],0),2)</f>
        <v>0</v>
      </c>
      <c r="T145">
        <f>INDEX(ITERAC3[],MATCH(Produtor_Silo[[#This Row],[Variaveis Decisão Transporte Estado-Silo]],ITERAC3[Variável],0),2)</f>
        <v>0</v>
      </c>
      <c r="U145">
        <f>INDEX(ITERAC6[],MATCH(Produtor_Silo[[#This Row],[Variaveis Decisão Transporte Estado-Silo]],ITERAC6[Variável],0),2)</f>
        <v>0</v>
      </c>
      <c r="V145">
        <v>0</v>
      </c>
      <c r="W145">
        <v>1110</v>
      </c>
      <c r="X145" s="8">
        <v>1287</v>
      </c>
      <c r="Y145">
        <v>2.2999999999999998</v>
      </c>
      <c r="Z145" t="str">
        <f>Produtor_Silo[[#This Row],[Estado Origem]]&amp;Produtor_Silo[[#This Row],[Estado Silo]]</f>
        <v>MTMT</v>
      </c>
      <c r="AA145" t="str">
        <f>Produtor_Silo[[#This Row],[destino]]&amp;Produtor_Silo[[#This Row],[Periodo]]&amp;Produtor_Silo[[#This Row],[Safra]]</f>
        <v>CAMPO NOVO DO PARECIS-MT_11Safra Secundaria</v>
      </c>
    </row>
    <row r="146" spans="1:27" x14ac:dyDescent="0.25">
      <c r="A146" t="s">
        <v>703</v>
      </c>
      <c r="B146" t="s">
        <v>626</v>
      </c>
      <c r="C146" t="s">
        <v>703</v>
      </c>
      <c r="D146">
        <v>-12.32408</v>
      </c>
      <c r="E146">
        <v>-55.583390000000001</v>
      </c>
      <c r="F146">
        <v>31200</v>
      </c>
      <c r="G146" s="7">
        <v>31.2</v>
      </c>
      <c r="H146">
        <v>1112384</v>
      </c>
      <c r="I146" t="s">
        <v>705</v>
      </c>
      <c r="J146" t="s">
        <v>705</v>
      </c>
      <c r="K146">
        <v>8.86</v>
      </c>
      <c r="L146">
        <v>1</v>
      </c>
      <c r="M146" t="s">
        <v>706</v>
      </c>
      <c r="N146">
        <v>170399</v>
      </c>
      <c r="O146" s="10">
        <v>2.63E-4</v>
      </c>
      <c r="P146">
        <v>0.6</v>
      </c>
      <c r="Q146" t="s">
        <v>434</v>
      </c>
      <c r="R146">
        <f>INDEX(Val_Min_CO2[],MATCH(Produtor_Silo[[#This Row],[Variaveis Decisão Transporte Estado-Silo]],Val_Min_CO2[Variável],0),2)</f>
        <v>0</v>
      </c>
      <c r="S146">
        <f>INDEX(Val_min_Custo[],MATCH(Produtor_Silo[[#This Row],[Variaveis Decisão Transporte Estado-Silo]],Val_min_Custo[Variável],0),2)</f>
        <v>0</v>
      </c>
      <c r="T146">
        <f>INDEX(ITERAC3[],MATCH(Produtor_Silo[[#This Row],[Variaveis Decisão Transporte Estado-Silo]],ITERAC3[Variável],0),2)</f>
        <v>147582.6</v>
      </c>
      <c r="U146">
        <f>INDEX(ITERAC6[],MATCH(Produtor_Silo[[#This Row],[Variaveis Decisão Transporte Estado-Silo]],ITERAC6[Variável],0),2)</f>
        <v>0</v>
      </c>
      <c r="V146">
        <v>0</v>
      </c>
      <c r="W146">
        <v>1110</v>
      </c>
      <c r="X146" s="8">
        <v>1287</v>
      </c>
      <c r="Y146">
        <v>2.2999999999999998</v>
      </c>
      <c r="Z146" t="str">
        <f>Produtor_Silo[[#This Row],[Estado Origem]]&amp;Produtor_Silo[[#This Row],[Estado Silo]]</f>
        <v>MTMT</v>
      </c>
      <c r="AA146" t="str">
        <f>Produtor_Silo[[#This Row],[destino]]&amp;Produtor_Silo[[#This Row],[Periodo]]&amp;Produtor_Silo[[#This Row],[Safra]]</f>
        <v>SORRISO-MT_11Safra Principal</v>
      </c>
    </row>
    <row r="147" spans="1:27" x14ac:dyDescent="0.25">
      <c r="A147" t="s">
        <v>707</v>
      </c>
      <c r="B147" t="s">
        <v>626</v>
      </c>
      <c r="C147" t="s">
        <v>703</v>
      </c>
      <c r="D147">
        <v>-12.32408</v>
      </c>
      <c r="E147">
        <v>-55.583390000000001</v>
      </c>
      <c r="F147">
        <v>114484</v>
      </c>
      <c r="G147" s="7">
        <v>114.48399999999999</v>
      </c>
      <c r="H147">
        <v>1112384</v>
      </c>
      <c r="I147" t="s">
        <v>705</v>
      </c>
      <c r="J147" t="s">
        <v>705</v>
      </c>
      <c r="K147">
        <v>8.86</v>
      </c>
      <c r="L147">
        <v>1</v>
      </c>
      <c r="M147" t="s">
        <v>706</v>
      </c>
      <c r="N147">
        <v>170399</v>
      </c>
      <c r="O147" s="10">
        <v>2.63E-4</v>
      </c>
      <c r="P147">
        <v>0.6</v>
      </c>
      <c r="Q147" t="s">
        <v>338</v>
      </c>
      <c r="R147">
        <f>INDEX(Val_Min_CO2[],MATCH(Produtor_Silo[[#This Row],[Variaveis Decisão Transporte Estado-Silo]],Val_Min_CO2[Variável],0),2)</f>
        <v>0</v>
      </c>
      <c r="S147">
        <f>INDEX(Val_min_Custo[],MATCH(Produtor_Silo[[#This Row],[Variaveis Decisão Transporte Estado-Silo]],Val_min_Custo[Variável],0),2)</f>
        <v>0</v>
      </c>
      <c r="T147">
        <f>INDEX(ITERAC3[],MATCH(Produtor_Silo[[#This Row],[Variaveis Decisão Transporte Estado-Silo]],ITERAC3[Variável],0),2)</f>
        <v>147582.6</v>
      </c>
      <c r="U147">
        <f>INDEX(ITERAC6[],MATCH(Produtor_Silo[[#This Row],[Variaveis Decisão Transporte Estado-Silo]],ITERAC6[Variável],0),2)</f>
        <v>147582.6</v>
      </c>
      <c r="V147">
        <v>0</v>
      </c>
      <c r="W147">
        <v>1110</v>
      </c>
      <c r="X147" s="8">
        <v>1287</v>
      </c>
      <c r="Y147">
        <v>2.2999999999999998</v>
      </c>
      <c r="Z147" t="str">
        <f>Produtor_Silo[[#This Row],[Estado Origem]]&amp;Produtor_Silo[[#This Row],[Estado Silo]]</f>
        <v>MTMT</v>
      </c>
      <c r="AA147" t="str">
        <f>Produtor_Silo[[#This Row],[destino]]&amp;Produtor_Silo[[#This Row],[Periodo]]&amp;Produtor_Silo[[#This Row],[Safra]]</f>
        <v>SORRISO-MT_11Safra Principal</v>
      </c>
    </row>
    <row r="148" spans="1:27" x14ac:dyDescent="0.25">
      <c r="A148" t="s">
        <v>708</v>
      </c>
      <c r="B148" t="s">
        <v>626</v>
      </c>
      <c r="C148" t="s">
        <v>703</v>
      </c>
      <c r="D148">
        <v>-12.32408</v>
      </c>
      <c r="E148">
        <v>-55.583390000000001</v>
      </c>
      <c r="F148">
        <v>185738</v>
      </c>
      <c r="G148" s="7">
        <v>185.738</v>
      </c>
      <c r="H148">
        <v>1112384</v>
      </c>
      <c r="I148" t="s">
        <v>705</v>
      </c>
      <c r="J148" t="s">
        <v>705</v>
      </c>
      <c r="K148">
        <v>8.86</v>
      </c>
      <c r="L148">
        <v>1</v>
      </c>
      <c r="M148" t="s">
        <v>706</v>
      </c>
      <c r="N148">
        <v>170399</v>
      </c>
      <c r="O148" s="10">
        <v>2.63E-4</v>
      </c>
      <c r="P148">
        <v>0.6</v>
      </c>
      <c r="Q148" t="s">
        <v>290</v>
      </c>
      <c r="R148">
        <f>INDEX(Val_Min_CO2[],MATCH(Produtor_Silo[[#This Row],[Variaveis Decisão Transporte Estado-Silo]],Val_Min_CO2[Variável],0),2)</f>
        <v>0</v>
      </c>
      <c r="S148">
        <f>INDEX(Val_min_Custo[],MATCH(Produtor_Silo[[#This Row],[Variaveis Decisão Transporte Estado-Silo]],Val_min_Custo[Variável],0),2)</f>
        <v>0</v>
      </c>
      <c r="T148">
        <f>INDEX(ITERAC3[],MATCH(Produtor_Silo[[#This Row],[Variaveis Decisão Transporte Estado-Silo]],ITERAC3[Variável],0),2)</f>
        <v>0</v>
      </c>
      <c r="U148">
        <f>INDEX(ITERAC6[],MATCH(Produtor_Silo[[#This Row],[Variaveis Decisão Transporte Estado-Silo]],ITERAC6[Variável],0),2)</f>
        <v>0</v>
      </c>
      <c r="V148">
        <v>0</v>
      </c>
      <c r="W148">
        <v>1110</v>
      </c>
      <c r="X148" s="8">
        <v>1287</v>
      </c>
      <c r="Y148">
        <v>2.2999999999999998</v>
      </c>
      <c r="Z148" t="str">
        <f>Produtor_Silo[[#This Row],[Estado Origem]]&amp;Produtor_Silo[[#This Row],[Estado Silo]]</f>
        <v>MTMT</v>
      </c>
      <c r="AA148" t="str">
        <f>Produtor_Silo[[#This Row],[destino]]&amp;Produtor_Silo[[#This Row],[Periodo]]&amp;Produtor_Silo[[#This Row],[Safra]]</f>
        <v>SORRISO-MT_11Safra Principal</v>
      </c>
    </row>
    <row r="149" spans="1:27" x14ac:dyDescent="0.25">
      <c r="A149" t="s">
        <v>704</v>
      </c>
      <c r="B149" t="s">
        <v>626</v>
      </c>
      <c r="C149" t="s">
        <v>703</v>
      </c>
      <c r="D149">
        <v>-12.32408</v>
      </c>
      <c r="E149">
        <v>-55.583390000000001</v>
      </c>
      <c r="F149">
        <v>402627</v>
      </c>
      <c r="G149" s="7">
        <v>402.62700000000001</v>
      </c>
      <c r="H149">
        <v>1112384</v>
      </c>
      <c r="I149" t="s">
        <v>705</v>
      </c>
      <c r="J149" t="s">
        <v>705</v>
      </c>
      <c r="K149">
        <v>8.86</v>
      </c>
      <c r="L149">
        <v>1</v>
      </c>
      <c r="M149" t="s">
        <v>706</v>
      </c>
      <c r="N149">
        <v>170399</v>
      </c>
      <c r="O149" s="10">
        <v>2.63E-4</v>
      </c>
      <c r="P149">
        <v>0.6</v>
      </c>
      <c r="Q149" t="s">
        <v>146</v>
      </c>
      <c r="R149">
        <f>INDEX(Val_Min_CO2[],MATCH(Produtor_Silo[[#This Row],[Variaveis Decisão Transporte Estado-Silo]],Val_Min_CO2[Variável],0),2)</f>
        <v>0</v>
      </c>
      <c r="S149">
        <f>INDEX(Val_min_Custo[],MATCH(Produtor_Silo[[#This Row],[Variaveis Decisão Transporte Estado-Silo]],Val_min_Custo[Variável],0),2)</f>
        <v>0</v>
      </c>
      <c r="T149">
        <f>INDEX(ITERAC3[],MATCH(Produtor_Silo[[#This Row],[Variaveis Decisão Transporte Estado-Silo]],ITERAC3[Variável],0),2)</f>
        <v>0</v>
      </c>
      <c r="U149">
        <f>INDEX(ITERAC6[],MATCH(Produtor_Silo[[#This Row],[Variaveis Decisão Transporte Estado-Silo]],ITERAC6[Variável],0),2)</f>
        <v>0</v>
      </c>
      <c r="V149">
        <v>0</v>
      </c>
      <c r="W149">
        <v>1110</v>
      </c>
      <c r="X149" s="8">
        <v>1287</v>
      </c>
      <c r="Y149">
        <v>2.2999999999999998</v>
      </c>
      <c r="Z149" t="str">
        <f>Produtor_Silo[[#This Row],[Estado Origem]]&amp;Produtor_Silo[[#This Row],[Estado Silo]]</f>
        <v>MTMT</v>
      </c>
      <c r="AA149" t="str">
        <f>Produtor_Silo[[#This Row],[destino]]&amp;Produtor_Silo[[#This Row],[Periodo]]&amp;Produtor_Silo[[#This Row],[Safra]]</f>
        <v>SORRISO-MT_11Safra Principal</v>
      </c>
    </row>
    <row r="150" spans="1:27" x14ac:dyDescent="0.25">
      <c r="A150" t="s">
        <v>703</v>
      </c>
      <c r="B150" t="s">
        <v>626</v>
      </c>
      <c r="C150" t="s">
        <v>703</v>
      </c>
      <c r="D150">
        <v>-12.32408</v>
      </c>
      <c r="E150">
        <v>-55.583390000000001</v>
      </c>
      <c r="F150">
        <v>31200</v>
      </c>
      <c r="G150" s="7">
        <v>31.2</v>
      </c>
      <c r="H150">
        <v>1112384</v>
      </c>
      <c r="I150" t="s">
        <v>705</v>
      </c>
      <c r="J150" t="s">
        <v>705</v>
      </c>
      <c r="K150">
        <v>8.86</v>
      </c>
      <c r="L150">
        <v>1</v>
      </c>
      <c r="M150" t="s">
        <v>709</v>
      </c>
      <c r="N150">
        <v>170399</v>
      </c>
      <c r="O150" s="10">
        <v>2.63E-4</v>
      </c>
      <c r="P150">
        <v>0.6</v>
      </c>
      <c r="Q150" t="s">
        <v>435</v>
      </c>
      <c r="R150">
        <f>INDEX(Val_Min_CO2[],MATCH(Produtor_Silo[[#This Row],[Variaveis Decisão Transporte Estado-Silo]],Val_Min_CO2[Variável],0),2)</f>
        <v>1025540.2</v>
      </c>
      <c r="S150">
        <f>INDEX(Val_min_Custo[],MATCH(Produtor_Silo[[#This Row],[Variaveis Decisão Transporte Estado-Silo]],Val_min_Custo[Variável],0),2)</f>
        <v>0</v>
      </c>
      <c r="T150">
        <f>INDEX(ITERAC3[],MATCH(Produtor_Silo[[#This Row],[Variaveis Decisão Transporte Estado-Silo]],ITERAC3[Variável],0),2)</f>
        <v>0</v>
      </c>
      <c r="U150">
        <f>INDEX(ITERAC6[],MATCH(Produtor_Silo[[#This Row],[Variaveis Decisão Transporte Estado-Silo]],ITERAC6[Variável],0),2)</f>
        <v>147582.6</v>
      </c>
      <c r="V150">
        <v>0</v>
      </c>
      <c r="W150">
        <v>1110</v>
      </c>
      <c r="X150" s="8">
        <v>1287</v>
      </c>
      <c r="Y150">
        <v>2.2999999999999998</v>
      </c>
      <c r="Z150" t="str">
        <f>Produtor_Silo[[#This Row],[Estado Origem]]&amp;Produtor_Silo[[#This Row],[Estado Silo]]</f>
        <v>MTMT</v>
      </c>
      <c r="AA150" t="str">
        <f>Produtor_Silo[[#This Row],[destino]]&amp;Produtor_Silo[[#This Row],[Periodo]]&amp;Produtor_Silo[[#This Row],[Safra]]</f>
        <v>SORRISO-MT_11Safra Secundaria</v>
      </c>
    </row>
    <row r="151" spans="1:27" x14ac:dyDescent="0.25">
      <c r="A151" t="s">
        <v>707</v>
      </c>
      <c r="B151" t="s">
        <v>626</v>
      </c>
      <c r="C151" t="s">
        <v>703</v>
      </c>
      <c r="D151">
        <v>-12.32408</v>
      </c>
      <c r="E151">
        <v>-55.583390000000001</v>
      </c>
      <c r="F151">
        <v>114484</v>
      </c>
      <c r="G151" s="7">
        <v>114.48399999999999</v>
      </c>
      <c r="H151">
        <v>1112384</v>
      </c>
      <c r="I151" t="s">
        <v>705</v>
      </c>
      <c r="J151" t="s">
        <v>705</v>
      </c>
      <c r="K151">
        <v>8.86</v>
      </c>
      <c r="L151">
        <v>1</v>
      </c>
      <c r="M151" t="s">
        <v>709</v>
      </c>
      <c r="N151">
        <v>170399</v>
      </c>
      <c r="O151" s="10">
        <v>2.63E-4</v>
      </c>
      <c r="P151">
        <v>0.6</v>
      </c>
      <c r="Q151" t="s">
        <v>339</v>
      </c>
      <c r="R151">
        <f>INDEX(Val_Min_CO2[],MATCH(Produtor_Silo[[#This Row],[Variaveis Decisão Transporte Estado-Silo]],Val_Min_CO2[Variável],0),2)</f>
        <v>0</v>
      </c>
      <c r="S151">
        <f>INDEX(Val_min_Custo[],MATCH(Produtor_Silo[[#This Row],[Variaveis Decisão Transporte Estado-Silo]],Val_min_Custo[Variável],0),2)</f>
        <v>0</v>
      </c>
      <c r="T151">
        <f>INDEX(ITERAC3[],MATCH(Produtor_Silo[[#This Row],[Variaveis Decisão Transporte Estado-Silo]],ITERAC3[Variável],0),2)</f>
        <v>0</v>
      </c>
      <c r="U151">
        <f>INDEX(ITERAC6[],MATCH(Produtor_Silo[[#This Row],[Variaveis Decisão Transporte Estado-Silo]],ITERAC6[Variável],0),2)</f>
        <v>0</v>
      </c>
      <c r="V151">
        <v>0</v>
      </c>
      <c r="W151">
        <v>1110</v>
      </c>
      <c r="X151" s="8">
        <v>1287</v>
      </c>
      <c r="Y151">
        <v>2.2999999999999998</v>
      </c>
      <c r="Z151" t="str">
        <f>Produtor_Silo[[#This Row],[Estado Origem]]&amp;Produtor_Silo[[#This Row],[Estado Silo]]</f>
        <v>MTMT</v>
      </c>
      <c r="AA151" t="str">
        <f>Produtor_Silo[[#This Row],[destino]]&amp;Produtor_Silo[[#This Row],[Periodo]]&amp;Produtor_Silo[[#This Row],[Safra]]</f>
        <v>SORRISO-MT_11Safra Secundaria</v>
      </c>
    </row>
    <row r="152" spans="1:27" x14ac:dyDescent="0.25">
      <c r="A152" t="s">
        <v>708</v>
      </c>
      <c r="B152" t="s">
        <v>626</v>
      </c>
      <c r="C152" t="s">
        <v>703</v>
      </c>
      <c r="D152">
        <v>-12.32408</v>
      </c>
      <c r="E152">
        <v>-55.583390000000001</v>
      </c>
      <c r="F152">
        <v>185738</v>
      </c>
      <c r="G152" s="7">
        <v>185.738</v>
      </c>
      <c r="H152">
        <v>1112384</v>
      </c>
      <c r="I152" t="s">
        <v>705</v>
      </c>
      <c r="J152" t="s">
        <v>705</v>
      </c>
      <c r="K152">
        <v>8.86</v>
      </c>
      <c r="L152">
        <v>1</v>
      </c>
      <c r="M152" t="s">
        <v>709</v>
      </c>
      <c r="N152">
        <v>170399</v>
      </c>
      <c r="O152" s="10">
        <v>2.63E-4</v>
      </c>
      <c r="P152">
        <v>0.6</v>
      </c>
      <c r="Q152" t="s">
        <v>291</v>
      </c>
      <c r="R152">
        <f>INDEX(Val_Min_CO2[],MATCH(Produtor_Silo[[#This Row],[Variaveis Decisão Transporte Estado-Silo]],Val_Min_CO2[Variável],0),2)</f>
        <v>0</v>
      </c>
      <c r="S152">
        <f>INDEX(Val_min_Custo[],MATCH(Produtor_Silo[[#This Row],[Variaveis Decisão Transporte Estado-Silo]],Val_min_Custo[Variável],0),2)</f>
        <v>0</v>
      </c>
      <c r="T152">
        <f>INDEX(ITERAC3[],MATCH(Produtor_Silo[[#This Row],[Variaveis Decisão Transporte Estado-Silo]],ITERAC3[Variável],0),2)</f>
        <v>0</v>
      </c>
      <c r="U152">
        <f>INDEX(ITERAC6[],MATCH(Produtor_Silo[[#This Row],[Variaveis Decisão Transporte Estado-Silo]],ITERAC6[Variável],0),2)</f>
        <v>0</v>
      </c>
      <c r="V152">
        <v>0</v>
      </c>
      <c r="W152">
        <v>1110</v>
      </c>
      <c r="X152" s="8">
        <v>1287</v>
      </c>
      <c r="Y152">
        <v>2.2999999999999998</v>
      </c>
      <c r="Z152" t="str">
        <f>Produtor_Silo[[#This Row],[Estado Origem]]&amp;Produtor_Silo[[#This Row],[Estado Silo]]</f>
        <v>MTMT</v>
      </c>
      <c r="AA152" t="str">
        <f>Produtor_Silo[[#This Row],[destino]]&amp;Produtor_Silo[[#This Row],[Periodo]]&amp;Produtor_Silo[[#This Row],[Safra]]</f>
        <v>SORRISO-MT_11Safra Secundaria</v>
      </c>
    </row>
    <row r="153" spans="1:27" x14ac:dyDescent="0.25">
      <c r="A153" t="s">
        <v>704</v>
      </c>
      <c r="B153" t="s">
        <v>626</v>
      </c>
      <c r="C153" t="s">
        <v>703</v>
      </c>
      <c r="D153">
        <v>-12.32408</v>
      </c>
      <c r="E153">
        <v>-55.583390000000001</v>
      </c>
      <c r="F153">
        <v>402627</v>
      </c>
      <c r="G153" s="7">
        <v>402.62700000000001</v>
      </c>
      <c r="H153">
        <v>1112384</v>
      </c>
      <c r="I153" t="s">
        <v>705</v>
      </c>
      <c r="J153" t="s">
        <v>705</v>
      </c>
      <c r="K153">
        <v>8.86</v>
      </c>
      <c r="L153">
        <v>1</v>
      </c>
      <c r="M153" t="s">
        <v>709</v>
      </c>
      <c r="N153">
        <v>170399</v>
      </c>
      <c r="O153" s="10">
        <v>2.63E-4</v>
      </c>
      <c r="P153">
        <v>0.6</v>
      </c>
      <c r="Q153" t="s">
        <v>147</v>
      </c>
      <c r="R153">
        <f>INDEX(Val_Min_CO2[],MATCH(Produtor_Silo[[#This Row],[Variaveis Decisão Transporte Estado-Silo]],Val_Min_CO2[Variável],0),2)</f>
        <v>0</v>
      </c>
      <c r="S153">
        <f>INDEX(Val_min_Custo[],MATCH(Produtor_Silo[[#This Row],[Variaveis Decisão Transporte Estado-Silo]],Val_min_Custo[Variável],0),2)</f>
        <v>0</v>
      </c>
      <c r="T153">
        <f>INDEX(ITERAC3[],MATCH(Produtor_Silo[[#This Row],[Variaveis Decisão Transporte Estado-Silo]],ITERAC3[Variável],0),2)</f>
        <v>0</v>
      </c>
      <c r="U153">
        <f>INDEX(ITERAC6[],MATCH(Produtor_Silo[[#This Row],[Variaveis Decisão Transporte Estado-Silo]],ITERAC6[Variável],0),2)</f>
        <v>0</v>
      </c>
      <c r="V153">
        <v>0</v>
      </c>
      <c r="W153">
        <v>1110</v>
      </c>
      <c r="X153" s="8">
        <v>1287</v>
      </c>
      <c r="Y153">
        <v>2.2999999999999998</v>
      </c>
      <c r="Z153" t="str">
        <f>Produtor_Silo[[#This Row],[Estado Origem]]&amp;Produtor_Silo[[#This Row],[Estado Silo]]</f>
        <v>MTMT</v>
      </c>
      <c r="AA153" t="str">
        <f>Produtor_Silo[[#This Row],[destino]]&amp;Produtor_Silo[[#This Row],[Periodo]]&amp;Produtor_Silo[[#This Row],[Safra]]</f>
        <v>SORRISO-MT_11Safra Secundaria</v>
      </c>
    </row>
    <row r="154" spans="1:27" x14ac:dyDescent="0.25">
      <c r="A154" t="s">
        <v>703</v>
      </c>
      <c r="B154" t="s">
        <v>620</v>
      </c>
      <c r="C154" t="s">
        <v>708</v>
      </c>
      <c r="D154">
        <v>-13.77923</v>
      </c>
      <c r="E154">
        <v>-56.053100000000001</v>
      </c>
      <c r="F154">
        <v>155992</v>
      </c>
      <c r="G154" s="7">
        <v>155.99199999999999</v>
      </c>
      <c r="H154">
        <v>1165192</v>
      </c>
      <c r="I154" t="s">
        <v>705</v>
      </c>
      <c r="J154" t="s">
        <v>705</v>
      </c>
      <c r="K154">
        <v>7.6749999999999998</v>
      </c>
      <c r="L154">
        <v>1</v>
      </c>
      <c r="M154" t="s">
        <v>706</v>
      </c>
      <c r="N154">
        <v>369292</v>
      </c>
      <c r="O154" s="10">
        <v>2.63E-4</v>
      </c>
      <c r="P154">
        <v>0.6</v>
      </c>
      <c r="Q154" t="s">
        <v>410</v>
      </c>
      <c r="R154">
        <f>INDEX(Val_Min_CO2[],MATCH(Produtor_Silo[[#This Row],[Variaveis Decisão Transporte Estado-Silo]],Val_Min_CO2[Variável],0),2)</f>
        <v>0</v>
      </c>
      <c r="S154">
        <f>INDEX(Val_min_Custo[],MATCH(Produtor_Silo[[#This Row],[Variaveis Decisão Transporte Estado-Silo]],Val_min_Custo[Variável],0),2)</f>
        <v>0</v>
      </c>
      <c r="T154">
        <f>INDEX(ITERAC3[],MATCH(Produtor_Silo[[#This Row],[Variaveis Decisão Transporte Estado-Silo]],ITERAC3[Variável],0),2)</f>
        <v>0</v>
      </c>
      <c r="U154">
        <f>INDEX(ITERAC6[],MATCH(Produtor_Silo[[#This Row],[Variaveis Decisão Transporte Estado-Silo]],ITERAC6[Variável],0),2)</f>
        <v>0</v>
      </c>
      <c r="V154">
        <v>0</v>
      </c>
      <c r="W154">
        <v>1110</v>
      </c>
      <c r="X154" s="8">
        <v>1287</v>
      </c>
      <c r="Y154">
        <v>2.2999999999999998</v>
      </c>
      <c r="Z154" t="str">
        <f>Produtor_Silo[[#This Row],[Estado Origem]]&amp;Produtor_Silo[[#This Row],[Estado Silo]]</f>
        <v>MTMT</v>
      </c>
      <c r="AA154" t="str">
        <f>Produtor_Silo[[#This Row],[destino]]&amp;Produtor_Silo[[#This Row],[Periodo]]&amp;Produtor_Silo[[#This Row],[Safra]]</f>
        <v>NOVA MUTUM-MT_11Safra Principal</v>
      </c>
    </row>
    <row r="155" spans="1:27" x14ac:dyDescent="0.25">
      <c r="A155" t="s">
        <v>707</v>
      </c>
      <c r="B155" t="s">
        <v>620</v>
      </c>
      <c r="C155" t="s">
        <v>708</v>
      </c>
      <c r="D155">
        <v>-13.77923</v>
      </c>
      <c r="E155">
        <v>-56.053100000000001</v>
      </c>
      <c r="F155">
        <v>186249</v>
      </c>
      <c r="G155" s="7">
        <v>186.249</v>
      </c>
      <c r="H155">
        <v>1165192</v>
      </c>
      <c r="I155" t="s">
        <v>705</v>
      </c>
      <c r="J155" t="s">
        <v>705</v>
      </c>
      <c r="K155">
        <v>7.6749999999999998</v>
      </c>
      <c r="L155">
        <v>1</v>
      </c>
      <c r="M155" t="s">
        <v>706</v>
      </c>
      <c r="N155">
        <v>369292</v>
      </c>
      <c r="O155" s="10">
        <v>2.63E-4</v>
      </c>
      <c r="P155">
        <v>0.6</v>
      </c>
      <c r="Q155" t="s">
        <v>314</v>
      </c>
      <c r="R155">
        <f>INDEX(Val_Min_CO2[],MATCH(Produtor_Silo[[#This Row],[Variaveis Decisão Transporte Estado-Silo]],Val_Min_CO2[Variável],0),2)</f>
        <v>0</v>
      </c>
      <c r="S155">
        <f>INDEX(Val_min_Custo[],MATCH(Produtor_Silo[[#This Row],[Variaveis Decisão Transporte Estado-Silo]],Val_min_Custo[Variável],0),2)</f>
        <v>0</v>
      </c>
      <c r="T155">
        <f>INDEX(ITERAC3[],MATCH(Produtor_Silo[[#This Row],[Variaveis Decisão Transporte Estado-Silo]],ITERAC3[Variável],0),2)</f>
        <v>0</v>
      </c>
      <c r="U155">
        <f>INDEX(ITERAC6[],MATCH(Produtor_Silo[[#This Row],[Variaveis Decisão Transporte Estado-Silo]],ITERAC6[Variável],0),2)</f>
        <v>0</v>
      </c>
      <c r="V155">
        <v>0</v>
      </c>
      <c r="W155">
        <v>1110</v>
      </c>
      <c r="X155" s="8">
        <v>1287</v>
      </c>
      <c r="Y155">
        <v>2.2999999999999998</v>
      </c>
      <c r="Z155" t="str">
        <f>Produtor_Silo[[#This Row],[Estado Origem]]&amp;Produtor_Silo[[#This Row],[Estado Silo]]</f>
        <v>MTMT</v>
      </c>
      <c r="AA155" t="str">
        <f>Produtor_Silo[[#This Row],[destino]]&amp;Produtor_Silo[[#This Row],[Periodo]]&amp;Produtor_Silo[[#This Row],[Safra]]</f>
        <v>NOVA MUTUM-MT_11Safra Principal</v>
      </c>
    </row>
    <row r="156" spans="1:27" x14ac:dyDescent="0.25">
      <c r="A156" t="s">
        <v>708</v>
      </c>
      <c r="B156" t="s">
        <v>620</v>
      </c>
      <c r="C156" t="s">
        <v>708</v>
      </c>
      <c r="D156">
        <v>-13.77923</v>
      </c>
      <c r="E156">
        <v>-56.053100000000001</v>
      </c>
      <c r="F156">
        <v>7956</v>
      </c>
      <c r="G156" s="7">
        <v>7.9560000000000004</v>
      </c>
      <c r="H156">
        <v>1165192</v>
      </c>
      <c r="I156" t="s">
        <v>705</v>
      </c>
      <c r="J156" t="s">
        <v>705</v>
      </c>
      <c r="K156">
        <v>7.6749999999999998</v>
      </c>
      <c r="L156">
        <v>1</v>
      </c>
      <c r="M156" t="s">
        <v>706</v>
      </c>
      <c r="N156">
        <v>369292</v>
      </c>
      <c r="O156" s="10">
        <v>2.63E-4</v>
      </c>
      <c r="P156">
        <v>0.6</v>
      </c>
      <c r="Q156" t="s">
        <v>266</v>
      </c>
      <c r="R156">
        <f>INDEX(Val_Min_CO2[],MATCH(Produtor_Silo[[#This Row],[Variaveis Decisão Transporte Estado-Silo]],Val_Min_CO2[Variável],0),2)</f>
        <v>0</v>
      </c>
      <c r="S156">
        <f>INDEX(Val_min_Custo[],MATCH(Produtor_Silo[[#This Row],[Variaveis Decisão Transporte Estado-Silo]],Val_min_Custo[Variável],0),2)</f>
        <v>0</v>
      </c>
      <c r="T156">
        <f>INDEX(ITERAC3[],MATCH(Produtor_Silo[[#This Row],[Variaveis Decisão Transporte Estado-Silo]],ITERAC3[Variável],0),2)</f>
        <v>0</v>
      </c>
      <c r="U156">
        <f>INDEX(ITERAC6[],MATCH(Produtor_Silo[[#This Row],[Variaveis Decisão Transporte Estado-Silo]],ITERAC6[Variável],0),2)</f>
        <v>0</v>
      </c>
      <c r="V156">
        <v>0</v>
      </c>
      <c r="W156">
        <v>1110</v>
      </c>
      <c r="X156" s="8">
        <v>1287</v>
      </c>
      <c r="Y156">
        <v>2.2999999999999998</v>
      </c>
      <c r="Z156" t="str">
        <f>Produtor_Silo[[#This Row],[Estado Origem]]&amp;Produtor_Silo[[#This Row],[Estado Silo]]</f>
        <v>MTMT</v>
      </c>
      <c r="AA156" t="str">
        <f>Produtor_Silo[[#This Row],[destino]]&amp;Produtor_Silo[[#This Row],[Periodo]]&amp;Produtor_Silo[[#This Row],[Safra]]</f>
        <v>NOVA MUTUM-MT_11Safra Principal</v>
      </c>
    </row>
    <row r="157" spans="1:27" x14ac:dyDescent="0.25">
      <c r="A157" t="s">
        <v>704</v>
      </c>
      <c r="B157" t="s">
        <v>620</v>
      </c>
      <c r="C157" t="s">
        <v>708</v>
      </c>
      <c r="D157">
        <v>-13.77923</v>
      </c>
      <c r="E157">
        <v>-56.053100000000001</v>
      </c>
      <c r="F157">
        <v>224844</v>
      </c>
      <c r="G157" s="7">
        <v>224.84399999999999</v>
      </c>
      <c r="H157">
        <v>1165192</v>
      </c>
      <c r="I157" t="s">
        <v>705</v>
      </c>
      <c r="J157" t="s">
        <v>705</v>
      </c>
      <c r="K157">
        <v>7.6749999999999998</v>
      </c>
      <c r="L157">
        <v>1</v>
      </c>
      <c r="M157" t="s">
        <v>706</v>
      </c>
      <c r="N157">
        <v>369292</v>
      </c>
      <c r="O157" s="10">
        <v>2.63E-4</v>
      </c>
      <c r="P157">
        <v>0.6</v>
      </c>
      <c r="Q157" t="s">
        <v>122</v>
      </c>
      <c r="R157">
        <f>INDEX(Val_Min_CO2[],MATCH(Produtor_Silo[[#This Row],[Variaveis Decisão Transporte Estado-Silo]],Val_Min_CO2[Variável],0),2)</f>
        <v>0</v>
      </c>
      <c r="S157">
        <f>INDEX(Val_min_Custo[],MATCH(Produtor_Silo[[#This Row],[Variaveis Decisão Transporte Estado-Silo]],Val_min_Custo[Variável],0),2)</f>
        <v>0</v>
      </c>
      <c r="T157">
        <f>INDEX(ITERAC3[],MATCH(Produtor_Silo[[#This Row],[Variaveis Decisão Transporte Estado-Silo]],ITERAC3[Variável],0),2)</f>
        <v>0</v>
      </c>
      <c r="U157">
        <f>INDEX(ITERAC6[],MATCH(Produtor_Silo[[#This Row],[Variaveis Decisão Transporte Estado-Silo]],ITERAC6[Variável],0),2)</f>
        <v>0</v>
      </c>
      <c r="V157">
        <v>0</v>
      </c>
      <c r="W157">
        <v>1110</v>
      </c>
      <c r="X157" s="8">
        <v>1287</v>
      </c>
      <c r="Y157">
        <v>2.2999999999999998</v>
      </c>
      <c r="Z157" t="str">
        <f>Produtor_Silo[[#This Row],[Estado Origem]]&amp;Produtor_Silo[[#This Row],[Estado Silo]]</f>
        <v>MTMT</v>
      </c>
      <c r="AA157" t="str">
        <f>Produtor_Silo[[#This Row],[destino]]&amp;Produtor_Silo[[#This Row],[Periodo]]&amp;Produtor_Silo[[#This Row],[Safra]]</f>
        <v>NOVA MUTUM-MT_11Safra Principal</v>
      </c>
    </row>
    <row r="158" spans="1:27" x14ac:dyDescent="0.25">
      <c r="A158" t="s">
        <v>703</v>
      </c>
      <c r="B158" t="s">
        <v>620</v>
      </c>
      <c r="C158" t="s">
        <v>708</v>
      </c>
      <c r="D158">
        <v>-13.77923</v>
      </c>
      <c r="E158">
        <v>-56.053100000000001</v>
      </c>
      <c r="F158">
        <v>155992</v>
      </c>
      <c r="G158" s="7">
        <v>155.99199999999999</v>
      </c>
      <c r="H158">
        <v>1165192</v>
      </c>
      <c r="I158" t="s">
        <v>705</v>
      </c>
      <c r="J158" t="s">
        <v>705</v>
      </c>
      <c r="K158">
        <v>7.6749999999999998</v>
      </c>
      <c r="L158">
        <v>1</v>
      </c>
      <c r="M158" t="s">
        <v>709</v>
      </c>
      <c r="N158">
        <v>369292</v>
      </c>
      <c r="O158" s="10">
        <v>2.63E-4</v>
      </c>
      <c r="P158">
        <v>0.6</v>
      </c>
      <c r="Q158" t="s">
        <v>411</v>
      </c>
      <c r="R158">
        <f>INDEX(Val_Min_CO2[],MATCH(Produtor_Silo[[#This Row],[Variaveis Decisão Transporte Estado-Silo]],Val_Min_CO2[Variável],0),2)</f>
        <v>0</v>
      </c>
      <c r="S158">
        <f>INDEX(Val_min_Custo[],MATCH(Produtor_Silo[[#This Row],[Variaveis Decisão Transporte Estado-Silo]],Val_min_Custo[Variável],0),2)</f>
        <v>0</v>
      </c>
      <c r="T158">
        <f>INDEX(ITERAC3[],MATCH(Produtor_Silo[[#This Row],[Variaveis Decisão Transporte Estado-Silo]],ITERAC3[Variável],0),2)</f>
        <v>0</v>
      </c>
      <c r="U158">
        <f>INDEX(ITERAC6[],MATCH(Produtor_Silo[[#This Row],[Variaveis Decisão Transporte Estado-Silo]],ITERAC6[Variável],0),2)</f>
        <v>0</v>
      </c>
      <c r="V158">
        <v>0</v>
      </c>
      <c r="W158">
        <v>1110</v>
      </c>
      <c r="X158" s="8">
        <v>1287</v>
      </c>
      <c r="Y158">
        <v>2.2999999999999998</v>
      </c>
      <c r="Z158" t="str">
        <f>Produtor_Silo[[#This Row],[Estado Origem]]&amp;Produtor_Silo[[#This Row],[Estado Silo]]</f>
        <v>MTMT</v>
      </c>
      <c r="AA158" t="str">
        <f>Produtor_Silo[[#This Row],[destino]]&amp;Produtor_Silo[[#This Row],[Periodo]]&amp;Produtor_Silo[[#This Row],[Safra]]</f>
        <v>NOVA MUTUM-MT_11Safra Secundaria</v>
      </c>
    </row>
    <row r="159" spans="1:27" x14ac:dyDescent="0.25">
      <c r="A159" t="s">
        <v>707</v>
      </c>
      <c r="B159" t="s">
        <v>620</v>
      </c>
      <c r="C159" t="s">
        <v>708</v>
      </c>
      <c r="D159">
        <v>-13.77923</v>
      </c>
      <c r="E159">
        <v>-56.053100000000001</v>
      </c>
      <c r="F159">
        <v>186249</v>
      </c>
      <c r="G159" s="7">
        <v>186.249</v>
      </c>
      <c r="H159">
        <v>1165192</v>
      </c>
      <c r="I159" t="s">
        <v>705</v>
      </c>
      <c r="J159" t="s">
        <v>705</v>
      </c>
      <c r="K159">
        <v>7.6749999999999998</v>
      </c>
      <c r="L159">
        <v>1</v>
      </c>
      <c r="M159" t="s">
        <v>709</v>
      </c>
      <c r="N159">
        <v>369292</v>
      </c>
      <c r="O159" s="10">
        <v>2.63E-4</v>
      </c>
      <c r="P159">
        <v>0.6</v>
      </c>
      <c r="Q159" t="s">
        <v>315</v>
      </c>
      <c r="R159">
        <f>INDEX(Val_Min_CO2[],MATCH(Produtor_Silo[[#This Row],[Variaveis Decisão Transporte Estado-Silo]],Val_Min_CO2[Variável],0),2)</f>
        <v>0</v>
      </c>
      <c r="S159">
        <f>INDEX(Val_min_Custo[],MATCH(Produtor_Silo[[#This Row],[Variaveis Decisão Transporte Estado-Silo]],Val_min_Custo[Variável],0),2)</f>
        <v>0</v>
      </c>
      <c r="T159">
        <f>INDEX(ITERAC3[],MATCH(Produtor_Silo[[#This Row],[Variaveis Decisão Transporte Estado-Silo]],ITERAC3[Variável],0),2)</f>
        <v>0</v>
      </c>
      <c r="U159">
        <f>INDEX(ITERAC6[],MATCH(Produtor_Silo[[#This Row],[Variaveis Decisão Transporte Estado-Silo]],ITERAC6[Variável],0),2)</f>
        <v>0</v>
      </c>
      <c r="V159">
        <v>0</v>
      </c>
      <c r="W159">
        <v>1110</v>
      </c>
      <c r="X159" s="8">
        <v>1287</v>
      </c>
      <c r="Y159">
        <v>2.2999999999999998</v>
      </c>
      <c r="Z159" t="str">
        <f>Produtor_Silo[[#This Row],[Estado Origem]]&amp;Produtor_Silo[[#This Row],[Estado Silo]]</f>
        <v>MTMT</v>
      </c>
      <c r="AA159" t="str">
        <f>Produtor_Silo[[#This Row],[destino]]&amp;Produtor_Silo[[#This Row],[Periodo]]&amp;Produtor_Silo[[#This Row],[Safra]]</f>
        <v>NOVA MUTUM-MT_11Safra Secundaria</v>
      </c>
    </row>
    <row r="160" spans="1:27" x14ac:dyDescent="0.25">
      <c r="A160" t="s">
        <v>708</v>
      </c>
      <c r="B160" t="s">
        <v>620</v>
      </c>
      <c r="C160" t="s">
        <v>708</v>
      </c>
      <c r="D160">
        <v>-13.77923</v>
      </c>
      <c r="E160">
        <v>-56.053100000000001</v>
      </c>
      <c r="F160">
        <v>7956</v>
      </c>
      <c r="G160" s="7">
        <v>7.9560000000000004</v>
      </c>
      <c r="H160">
        <v>1165192</v>
      </c>
      <c r="I160" t="s">
        <v>705</v>
      </c>
      <c r="J160" t="s">
        <v>705</v>
      </c>
      <c r="K160">
        <v>7.6749999999999998</v>
      </c>
      <c r="L160">
        <v>1</v>
      </c>
      <c r="M160" t="s">
        <v>709</v>
      </c>
      <c r="N160">
        <v>369292</v>
      </c>
      <c r="O160" s="10">
        <v>2.63E-4</v>
      </c>
      <c r="P160">
        <v>0.6</v>
      </c>
      <c r="Q160" t="s">
        <v>267</v>
      </c>
      <c r="R160">
        <f>INDEX(Val_Min_CO2[],MATCH(Produtor_Silo[[#This Row],[Variaveis Decisão Transporte Estado-Silo]],Val_Min_CO2[Variável],0),2)</f>
        <v>0</v>
      </c>
      <c r="S160">
        <f>INDEX(Val_min_Custo[],MATCH(Produtor_Silo[[#This Row],[Variaveis Decisão Transporte Estado-Silo]],Val_min_Custo[Variável],0),2)</f>
        <v>0</v>
      </c>
      <c r="T160">
        <f>INDEX(ITERAC3[],MATCH(Produtor_Silo[[#This Row],[Variaveis Decisão Transporte Estado-Silo]],ITERAC3[Variável],0),2)</f>
        <v>0</v>
      </c>
      <c r="U160">
        <f>INDEX(ITERAC6[],MATCH(Produtor_Silo[[#This Row],[Variaveis Decisão Transporte Estado-Silo]],ITERAC6[Variável],0),2)</f>
        <v>0</v>
      </c>
      <c r="V160">
        <v>0</v>
      </c>
      <c r="W160">
        <v>1110</v>
      </c>
      <c r="X160" s="8">
        <v>1287</v>
      </c>
      <c r="Y160">
        <v>2.2999999999999998</v>
      </c>
      <c r="Z160" t="str">
        <f>Produtor_Silo[[#This Row],[Estado Origem]]&amp;Produtor_Silo[[#This Row],[Estado Silo]]</f>
        <v>MTMT</v>
      </c>
      <c r="AA160" t="str">
        <f>Produtor_Silo[[#This Row],[destino]]&amp;Produtor_Silo[[#This Row],[Periodo]]&amp;Produtor_Silo[[#This Row],[Safra]]</f>
        <v>NOVA MUTUM-MT_11Safra Secundaria</v>
      </c>
    </row>
    <row r="161" spans="1:27" x14ac:dyDescent="0.25">
      <c r="A161" t="s">
        <v>704</v>
      </c>
      <c r="B161" t="s">
        <v>620</v>
      </c>
      <c r="C161" t="s">
        <v>708</v>
      </c>
      <c r="D161">
        <v>-13.77923</v>
      </c>
      <c r="E161">
        <v>-56.053100000000001</v>
      </c>
      <c r="F161">
        <v>224844</v>
      </c>
      <c r="G161" s="7">
        <v>224.84399999999999</v>
      </c>
      <c r="H161">
        <v>1165192</v>
      </c>
      <c r="I161" t="s">
        <v>705</v>
      </c>
      <c r="J161" t="s">
        <v>705</v>
      </c>
      <c r="K161">
        <v>7.6749999999999998</v>
      </c>
      <c r="L161">
        <v>1</v>
      </c>
      <c r="M161" t="s">
        <v>709</v>
      </c>
      <c r="N161">
        <v>369292</v>
      </c>
      <c r="O161" s="10">
        <v>2.63E-4</v>
      </c>
      <c r="P161">
        <v>0.6</v>
      </c>
      <c r="Q161" t="s">
        <v>123</v>
      </c>
      <c r="R161">
        <f>INDEX(Val_Min_CO2[],MATCH(Produtor_Silo[[#This Row],[Variaveis Decisão Transporte Estado-Silo]],Val_Min_CO2[Variável],0),2)</f>
        <v>0</v>
      </c>
      <c r="S161">
        <f>INDEX(Val_min_Custo[],MATCH(Produtor_Silo[[#This Row],[Variaveis Decisão Transporte Estado-Silo]],Val_min_Custo[Variável],0),2)</f>
        <v>0</v>
      </c>
      <c r="T161">
        <f>INDEX(ITERAC3[],MATCH(Produtor_Silo[[#This Row],[Variaveis Decisão Transporte Estado-Silo]],ITERAC3[Variável],0),2)</f>
        <v>0</v>
      </c>
      <c r="U161">
        <f>INDEX(ITERAC6[],MATCH(Produtor_Silo[[#This Row],[Variaveis Decisão Transporte Estado-Silo]],ITERAC6[Variável],0),2)</f>
        <v>0</v>
      </c>
      <c r="V161">
        <v>0</v>
      </c>
      <c r="W161">
        <v>1110</v>
      </c>
      <c r="X161" s="8">
        <v>1287</v>
      </c>
      <c r="Y161">
        <v>2.2999999999999998</v>
      </c>
      <c r="Z161" t="str">
        <f>Produtor_Silo[[#This Row],[Estado Origem]]&amp;Produtor_Silo[[#This Row],[Estado Silo]]</f>
        <v>MTMT</v>
      </c>
      <c r="AA161" t="str">
        <f>Produtor_Silo[[#This Row],[destino]]&amp;Produtor_Silo[[#This Row],[Periodo]]&amp;Produtor_Silo[[#This Row],[Safra]]</f>
        <v>NOVA MUTUM-MT_11Safra Secundaria</v>
      </c>
    </row>
    <row r="162" spans="1:27" x14ac:dyDescent="0.25">
      <c r="A162" t="s">
        <v>703</v>
      </c>
      <c r="B162" t="s">
        <v>623</v>
      </c>
      <c r="C162" t="s">
        <v>707</v>
      </c>
      <c r="D162">
        <v>-13.038539999999999</v>
      </c>
      <c r="E162">
        <v>-55.297849999999997</v>
      </c>
      <c r="F162">
        <v>82360</v>
      </c>
      <c r="G162" s="7">
        <v>82.36</v>
      </c>
      <c r="H162">
        <v>1456000</v>
      </c>
      <c r="I162" t="s">
        <v>705</v>
      </c>
      <c r="J162" t="s">
        <v>705</v>
      </c>
      <c r="K162">
        <v>8.4149999999999991</v>
      </c>
      <c r="L162">
        <v>1</v>
      </c>
      <c r="M162" t="s">
        <v>706</v>
      </c>
      <c r="N162">
        <v>263601</v>
      </c>
      <c r="O162" s="10">
        <v>2.63E-4</v>
      </c>
      <c r="P162">
        <v>0.6</v>
      </c>
      <c r="Q162" t="s">
        <v>422</v>
      </c>
      <c r="R162">
        <f>INDEX(Val_Min_CO2[],MATCH(Produtor_Silo[[#This Row],[Variaveis Decisão Transporte Estado-Silo]],Val_Min_CO2[Variável],0),2)</f>
        <v>0</v>
      </c>
      <c r="S162">
        <f>INDEX(Val_min_Custo[],MATCH(Produtor_Silo[[#This Row],[Variaveis Decisão Transporte Estado-Silo]],Val_min_Custo[Variável],0),2)</f>
        <v>0</v>
      </c>
      <c r="T162">
        <f>INDEX(ITERAC3[],MATCH(Produtor_Silo[[#This Row],[Variaveis Decisão Transporte Estado-Silo]],ITERAC3[Variável],0),2)</f>
        <v>0</v>
      </c>
      <c r="U162">
        <f>INDEX(ITERAC6[],MATCH(Produtor_Silo[[#This Row],[Variaveis Decisão Transporte Estado-Silo]],ITERAC6[Variável],0),2)</f>
        <v>0</v>
      </c>
      <c r="V162">
        <v>0</v>
      </c>
      <c r="W162">
        <v>1110</v>
      </c>
      <c r="X162" s="8">
        <v>1287</v>
      </c>
      <c r="Y162">
        <v>2.2999999999999998</v>
      </c>
      <c r="Z162" t="str">
        <f>Produtor_Silo[[#This Row],[Estado Origem]]&amp;Produtor_Silo[[#This Row],[Estado Silo]]</f>
        <v>MTMT</v>
      </c>
      <c r="AA162" t="str">
        <f>Produtor_Silo[[#This Row],[destino]]&amp;Produtor_Silo[[#This Row],[Periodo]]&amp;Produtor_Silo[[#This Row],[Safra]]</f>
        <v>NOVA UBIRATÃ-MT_11Safra Principal</v>
      </c>
    </row>
    <row r="163" spans="1:27" x14ac:dyDescent="0.25">
      <c r="A163" t="s">
        <v>707</v>
      </c>
      <c r="B163" t="s">
        <v>623</v>
      </c>
      <c r="C163" t="s">
        <v>707</v>
      </c>
      <c r="D163">
        <v>-13.038539999999999</v>
      </c>
      <c r="E163">
        <v>-55.297849999999997</v>
      </c>
      <c r="F163">
        <v>5727</v>
      </c>
      <c r="G163" s="7">
        <v>5.7270000000000003</v>
      </c>
      <c r="H163">
        <v>1456000</v>
      </c>
      <c r="I163" t="s">
        <v>705</v>
      </c>
      <c r="J163" t="s">
        <v>705</v>
      </c>
      <c r="K163">
        <v>8.4149999999999991</v>
      </c>
      <c r="L163">
        <v>1</v>
      </c>
      <c r="M163" t="s">
        <v>706</v>
      </c>
      <c r="N163">
        <v>263601</v>
      </c>
      <c r="O163" s="10">
        <v>2.63E-4</v>
      </c>
      <c r="P163">
        <v>0.6</v>
      </c>
      <c r="Q163" t="s">
        <v>326</v>
      </c>
      <c r="R163">
        <f>INDEX(Val_Min_CO2[],MATCH(Produtor_Silo[[#This Row],[Variaveis Decisão Transporte Estado-Silo]],Val_Min_CO2[Variável],0),2)</f>
        <v>0</v>
      </c>
      <c r="S163">
        <f>INDEX(Val_min_Custo[],MATCH(Produtor_Silo[[#This Row],[Variaveis Decisão Transporte Estado-Silo]],Val_min_Custo[Variável],0),2)</f>
        <v>0</v>
      </c>
      <c r="T163">
        <f>INDEX(ITERAC3[],MATCH(Produtor_Silo[[#This Row],[Variaveis Decisão Transporte Estado-Silo]],ITERAC3[Variável],0),2)</f>
        <v>0</v>
      </c>
      <c r="U163">
        <f>INDEX(ITERAC6[],MATCH(Produtor_Silo[[#This Row],[Variaveis Decisão Transporte Estado-Silo]],ITERAC6[Variável],0),2)</f>
        <v>0</v>
      </c>
      <c r="V163">
        <v>0</v>
      </c>
      <c r="W163">
        <v>1110</v>
      </c>
      <c r="X163" s="8">
        <v>1287</v>
      </c>
      <c r="Y163">
        <v>2.2999999999999998</v>
      </c>
      <c r="Z163" t="str">
        <f>Produtor_Silo[[#This Row],[Estado Origem]]&amp;Produtor_Silo[[#This Row],[Estado Silo]]</f>
        <v>MTMT</v>
      </c>
      <c r="AA163" t="str">
        <f>Produtor_Silo[[#This Row],[destino]]&amp;Produtor_Silo[[#This Row],[Periodo]]&amp;Produtor_Silo[[#This Row],[Safra]]</f>
        <v>NOVA UBIRATÃ-MT_11Safra Principal</v>
      </c>
    </row>
    <row r="164" spans="1:27" x14ac:dyDescent="0.25">
      <c r="A164" t="s">
        <v>708</v>
      </c>
      <c r="B164" t="s">
        <v>623</v>
      </c>
      <c r="C164" t="s">
        <v>707</v>
      </c>
      <c r="D164">
        <v>-13.038539999999999</v>
      </c>
      <c r="E164">
        <v>-55.297849999999997</v>
      </c>
      <c r="F164">
        <v>183033</v>
      </c>
      <c r="G164" s="7">
        <v>183.03299999999999</v>
      </c>
      <c r="H164">
        <v>1456000</v>
      </c>
      <c r="I164" t="s">
        <v>705</v>
      </c>
      <c r="J164" t="s">
        <v>705</v>
      </c>
      <c r="K164">
        <v>8.4149999999999991</v>
      </c>
      <c r="L164">
        <v>1</v>
      </c>
      <c r="M164" t="s">
        <v>706</v>
      </c>
      <c r="N164">
        <v>263601</v>
      </c>
      <c r="O164" s="10">
        <v>2.63E-4</v>
      </c>
      <c r="P164">
        <v>0.6</v>
      </c>
      <c r="Q164" t="s">
        <v>278</v>
      </c>
      <c r="R164">
        <f>INDEX(Val_Min_CO2[],MATCH(Produtor_Silo[[#This Row],[Variaveis Decisão Transporte Estado-Silo]],Val_Min_CO2[Variável],0),2)</f>
        <v>0</v>
      </c>
      <c r="S164">
        <f>INDEX(Val_min_Custo[],MATCH(Produtor_Silo[[#This Row],[Variaveis Decisão Transporte Estado-Silo]],Val_min_Custo[Variável],0),2)</f>
        <v>0</v>
      </c>
      <c r="T164">
        <f>INDEX(ITERAC3[],MATCH(Produtor_Silo[[#This Row],[Variaveis Decisão Transporte Estado-Silo]],ITERAC3[Variável],0),2)</f>
        <v>0</v>
      </c>
      <c r="U164">
        <f>INDEX(ITERAC6[],MATCH(Produtor_Silo[[#This Row],[Variaveis Decisão Transporte Estado-Silo]],ITERAC6[Variável],0),2)</f>
        <v>0</v>
      </c>
      <c r="V164">
        <v>0</v>
      </c>
      <c r="W164">
        <v>1110</v>
      </c>
      <c r="X164" s="8">
        <v>1287</v>
      </c>
      <c r="Y164">
        <v>2.2999999999999998</v>
      </c>
      <c r="Z164" t="str">
        <f>Produtor_Silo[[#This Row],[Estado Origem]]&amp;Produtor_Silo[[#This Row],[Estado Silo]]</f>
        <v>MTMT</v>
      </c>
      <c r="AA164" t="str">
        <f>Produtor_Silo[[#This Row],[destino]]&amp;Produtor_Silo[[#This Row],[Periodo]]&amp;Produtor_Silo[[#This Row],[Safra]]</f>
        <v>NOVA UBIRATÃ-MT_11Safra Principal</v>
      </c>
    </row>
    <row r="165" spans="1:27" x14ac:dyDescent="0.25">
      <c r="A165" t="s">
        <v>704</v>
      </c>
      <c r="B165" t="s">
        <v>623</v>
      </c>
      <c r="C165" t="s">
        <v>707</v>
      </c>
      <c r="D165">
        <v>-13.038539999999999</v>
      </c>
      <c r="E165">
        <v>-55.297849999999997</v>
      </c>
      <c r="F165">
        <v>399922</v>
      </c>
      <c r="G165" s="7">
        <v>399.92200000000003</v>
      </c>
      <c r="H165">
        <v>1456000</v>
      </c>
      <c r="I165" t="s">
        <v>705</v>
      </c>
      <c r="J165" t="s">
        <v>705</v>
      </c>
      <c r="K165">
        <v>8.4149999999999991</v>
      </c>
      <c r="L165">
        <v>1</v>
      </c>
      <c r="M165" t="s">
        <v>706</v>
      </c>
      <c r="N165">
        <v>263601</v>
      </c>
      <c r="O165" s="10">
        <v>2.63E-4</v>
      </c>
      <c r="P165">
        <v>0.6</v>
      </c>
      <c r="Q165" t="s">
        <v>134</v>
      </c>
      <c r="R165">
        <f>INDEX(Val_Min_CO2[],MATCH(Produtor_Silo[[#This Row],[Variaveis Decisão Transporte Estado-Silo]],Val_Min_CO2[Variável],0),2)</f>
        <v>0</v>
      </c>
      <c r="S165">
        <f>INDEX(Val_min_Custo[],MATCH(Produtor_Silo[[#This Row],[Variaveis Decisão Transporte Estado-Silo]],Val_min_Custo[Variável],0),2)</f>
        <v>0</v>
      </c>
      <c r="T165">
        <f>INDEX(ITERAC3[],MATCH(Produtor_Silo[[#This Row],[Variaveis Decisão Transporte Estado-Silo]],ITERAC3[Variável],0),2)</f>
        <v>0</v>
      </c>
      <c r="U165">
        <f>INDEX(ITERAC6[],MATCH(Produtor_Silo[[#This Row],[Variaveis Decisão Transporte Estado-Silo]],ITERAC6[Variável],0),2)</f>
        <v>0</v>
      </c>
      <c r="V165">
        <v>0</v>
      </c>
      <c r="W165">
        <v>1110</v>
      </c>
      <c r="X165" s="8">
        <v>1287</v>
      </c>
      <c r="Y165">
        <v>2.2999999999999998</v>
      </c>
      <c r="Z165" t="str">
        <f>Produtor_Silo[[#This Row],[Estado Origem]]&amp;Produtor_Silo[[#This Row],[Estado Silo]]</f>
        <v>MTMT</v>
      </c>
      <c r="AA165" t="str">
        <f>Produtor_Silo[[#This Row],[destino]]&amp;Produtor_Silo[[#This Row],[Periodo]]&amp;Produtor_Silo[[#This Row],[Safra]]</f>
        <v>NOVA UBIRATÃ-MT_11Safra Principal</v>
      </c>
    </row>
    <row r="166" spans="1:27" x14ac:dyDescent="0.25">
      <c r="A166" t="s">
        <v>703</v>
      </c>
      <c r="B166" t="s">
        <v>623</v>
      </c>
      <c r="C166" t="s">
        <v>707</v>
      </c>
      <c r="D166">
        <v>-13.038539999999999</v>
      </c>
      <c r="E166">
        <v>-55.297849999999997</v>
      </c>
      <c r="F166">
        <v>82360</v>
      </c>
      <c r="G166" s="7">
        <v>82.36</v>
      </c>
      <c r="H166">
        <v>1456000</v>
      </c>
      <c r="I166" t="s">
        <v>705</v>
      </c>
      <c r="J166" t="s">
        <v>705</v>
      </c>
      <c r="K166">
        <v>8.4149999999999991</v>
      </c>
      <c r="L166">
        <v>1</v>
      </c>
      <c r="M166" t="s">
        <v>709</v>
      </c>
      <c r="N166">
        <v>263601</v>
      </c>
      <c r="O166" s="10">
        <v>2.63E-4</v>
      </c>
      <c r="P166">
        <v>0.6</v>
      </c>
      <c r="Q166" t="s">
        <v>423</v>
      </c>
      <c r="R166">
        <f>INDEX(Val_Min_CO2[],MATCH(Produtor_Silo[[#This Row],[Variaveis Decisão Transporte Estado-Silo]],Val_Min_CO2[Variável],0),2)</f>
        <v>0</v>
      </c>
      <c r="S166">
        <f>INDEX(Val_min_Custo[],MATCH(Produtor_Silo[[#This Row],[Variaveis Decisão Transporte Estado-Silo]],Val_min_Custo[Variável],0),2)</f>
        <v>0</v>
      </c>
      <c r="T166">
        <f>INDEX(ITERAC3[],MATCH(Produtor_Silo[[#This Row],[Variaveis Decisão Transporte Estado-Silo]],ITERAC3[Variável],0),2)</f>
        <v>0</v>
      </c>
      <c r="U166">
        <f>INDEX(ITERAC6[],MATCH(Produtor_Silo[[#This Row],[Variaveis Decisão Transporte Estado-Silo]],ITERAC6[Variável],0),2)</f>
        <v>0</v>
      </c>
      <c r="V166">
        <v>0</v>
      </c>
      <c r="W166">
        <v>1110</v>
      </c>
      <c r="X166" s="8">
        <v>1287</v>
      </c>
      <c r="Y166">
        <v>2.2999999999999998</v>
      </c>
      <c r="Z166" t="str">
        <f>Produtor_Silo[[#This Row],[Estado Origem]]&amp;Produtor_Silo[[#This Row],[Estado Silo]]</f>
        <v>MTMT</v>
      </c>
      <c r="AA166" t="str">
        <f>Produtor_Silo[[#This Row],[destino]]&amp;Produtor_Silo[[#This Row],[Periodo]]&amp;Produtor_Silo[[#This Row],[Safra]]</f>
        <v>NOVA UBIRATÃ-MT_11Safra Secundaria</v>
      </c>
    </row>
    <row r="167" spans="1:27" x14ac:dyDescent="0.25">
      <c r="A167" t="s">
        <v>707</v>
      </c>
      <c r="B167" t="s">
        <v>623</v>
      </c>
      <c r="C167" t="s">
        <v>707</v>
      </c>
      <c r="D167">
        <v>-13.038539999999999</v>
      </c>
      <c r="E167">
        <v>-55.297849999999997</v>
      </c>
      <c r="F167">
        <v>5727</v>
      </c>
      <c r="G167" s="7">
        <v>5.7270000000000003</v>
      </c>
      <c r="H167">
        <v>1456000</v>
      </c>
      <c r="I167" t="s">
        <v>705</v>
      </c>
      <c r="J167" t="s">
        <v>705</v>
      </c>
      <c r="K167">
        <v>8.4149999999999991</v>
      </c>
      <c r="L167">
        <v>1</v>
      </c>
      <c r="M167" t="s">
        <v>709</v>
      </c>
      <c r="N167">
        <v>263601</v>
      </c>
      <c r="O167" s="10">
        <v>2.63E-4</v>
      </c>
      <c r="P167">
        <v>0.6</v>
      </c>
      <c r="Q167" t="s">
        <v>327</v>
      </c>
      <c r="R167">
        <f>INDEX(Val_Min_CO2[],MATCH(Produtor_Silo[[#This Row],[Variaveis Decisão Transporte Estado-Silo]],Val_Min_CO2[Variável],0),2)</f>
        <v>0</v>
      </c>
      <c r="S167">
        <f>INDEX(Val_min_Custo[],MATCH(Produtor_Silo[[#This Row],[Variaveis Decisão Transporte Estado-Silo]],Val_min_Custo[Variável],0),2)</f>
        <v>0</v>
      </c>
      <c r="T167">
        <f>INDEX(ITERAC3[],MATCH(Produtor_Silo[[#This Row],[Variaveis Decisão Transporte Estado-Silo]],ITERAC3[Variável],0),2)</f>
        <v>0</v>
      </c>
      <c r="U167">
        <f>INDEX(ITERAC6[],MATCH(Produtor_Silo[[#This Row],[Variaveis Decisão Transporte Estado-Silo]],ITERAC6[Variável],0),2)</f>
        <v>0</v>
      </c>
      <c r="V167">
        <v>0</v>
      </c>
      <c r="W167">
        <v>1110</v>
      </c>
      <c r="X167" s="8">
        <v>1287</v>
      </c>
      <c r="Y167">
        <v>2.2999999999999998</v>
      </c>
      <c r="Z167" t="str">
        <f>Produtor_Silo[[#This Row],[Estado Origem]]&amp;Produtor_Silo[[#This Row],[Estado Silo]]</f>
        <v>MTMT</v>
      </c>
      <c r="AA167" t="str">
        <f>Produtor_Silo[[#This Row],[destino]]&amp;Produtor_Silo[[#This Row],[Periodo]]&amp;Produtor_Silo[[#This Row],[Safra]]</f>
        <v>NOVA UBIRATÃ-MT_11Safra Secundaria</v>
      </c>
    </row>
    <row r="168" spans="1:27" x14ac:dyDescent="0.25">
      <c r="A168" t="s">
        <v>708</v>
      </c>
      <c r="B168" t="s">
        <v>623</v>
      </c>
      <c r="C168" t="s">
        <v>707</v>
      </c>
      <c r="D168">
        <v>-13.038539999999999</v>
      </c>
      <c r="E168">
        <v>-55.297849999999997</v>
      </c>
      <c r="F168">
        <v>183033</v>
      </c>
      <c r="G168" s="7">
        <v>183.03299999999999</v>
      </c>
      <c r="H168">
        <v>1456000</v>
      </c>
      <c r="I168" t="s">
        <v>705</v>
      </c>
      <c r="J168" t="s">
        <v>705</v>
      </c>
      <c r="K168">
        <v>8.4149999999999991</v>
      </c>
      <c r="L168">
        <v>1</v>
      </c>
      <c r="M168" t="s">
        <v>709</v>
      </c>
      <c r="N168">
        <v>263601</v>
      </c>
      <c r="O168" s="10">
        <v>2.63E-4</v>
      </c>
      <c r="P168">
        <v>0.6</v>
      </c>
      <c r="Q168" t="s">
        <v>279</v>
      </c>
      <c r="R168">
        <f>INDEX(Val_Min_CO2[],MATCH(Produtor_Silo[[#This Row],[Variaveis Decisão Transporte Estado-Silo]],Val_Min_CO2[Variável],0),2)</f>
        <v>0</v>
      </c>
      <c r="S168">
        <f>INDEX(Val_min_Custo[],MATCH(Produtor_Silo[[#This Row],[Variaveis Decisão Transporte Estado-Silo]],Val_min_Custo[Variável],0),2)</f>
        <v>0</v>
      </c>
      <c r="T168">
        <f>INDEX(ITERAC3[],MATCH(Produtor_Silo[[#This Row],[Variaveis Decisão Transporte Estado-Silo]],ITERAC3[Variável],0),2)</f>
        <v>0</v>
      </c>
      <c r="U168">
        <f>INDEX(ITERAC6[],MATCH(Produtor_Silo[[#This Row],[Variaveis Decisão Transporte Estado-Silo]],ITERAC6[Variável],0),2)</f>
        <v>0</v>
      </c>
      <c r="V168">
        <v>0</v>
      </c>
      <c r="W168">
        <v>1110</v>
      </c>
      <c r="X168" s="8">
        <v>1287</v>
      </c>
      <c r="Y168">
        <v>2.2999999999999998</v>
      </c>
      <c r="Z168" t="str">
        <f>Produtor_Silo[[#This Row],[Estado Origem]]&amp;Produtor_Silo[[#This Row],[Estado Silo]]</f>
        <v>MTMT</v>
      </c>
      <c r="AA168" t="str">
        <f>Produtor_Silo[[#This Row],[destino]]&amp;Produtor_Silo[[#This Row],[Periodo]]&amp;Produtor_Silo[[#This Row],[Safra]]</f>
        <v>NOVA UBIRATÃ-MT_11Safra Secundaria</v>
      </c>
    </row>
    <row r="169" spans="1:27" x14ac:dyDescent="0.25">
      <c r="A169" t="s">
        <v>704</v>
      </c>
      <c r="B169" t="s">
        <v>623</v>
      </c>
      <c r="C169" t="s">
        <v>707</v>
      </c>
      <c r="D169">
        <v>-13.038539999999999</v>
      </c>
      <c r="E169">
        <v>-55.297849999999997</v>
      </c>
      <c r="F169">
        <v>399922</v>
      </c>
      <c r="G169" s="7">
        <v>399.92200000000003</v>
      </c>
      <c r="H169">
        <v>1456000</v>
      </c>
      <c r="I169" t="s">
        <v>705</v>
      </c>
      <c r="J169" t="s">
        <v>705</v>
      </c>
      <c r="K169">
        <v>8.4149999999999991</v>
      </c>
      <c r="L169">
        <v>1</v>
      </c>
      <c r="M169" t="s">
        <v>709</v>
      </c>
      <c r="N169">
        <v>263601</v>
      </c>
      <c r="O169" s="10">
        <v>2.63E-4</v>
      </c>
      <c r="P169">
        <v>0.6</v>
      </c>
      <c r="Q169" t="s">
        <v>135</v>
      </c>
      <c r="R169">
        <f>INDEX(Val_Min_CO2[],MATCH(Produtor_Silo[[#This Row],[Variaveis Decisão Transporte Estado-Silo]],Val_Min_CO2[Variável],0),2)</f>
        <v>0</v>
      </c>
      <c r="S169">
        <f>INDEX(Val_min_Custo[],MATCH(Produtor_Silo[[#This Row],[Variaveis Decisão Transporte Estado-Silo]],Val_min_Custo[Variável],0),2)</f>
        <v>0</v>
      </c>
      <c r="T169">
        <f>INDEX(ITERAC3[],MATCH(Produtor_Silo[[#This Row],[Variaveis Decisão Transporte Estado-Silo]],ITERAC3[Variável],0),2)</f>
        <v>0</v>
      </c>
      <c r="U169">
        <f>INDEX(ITERAC6[],MATCH(Produtor_Silo[[#This Row],[Variaveis Decisão Transporte Estado-Silo]],ITERAC6[Variável],0),2)</f>
        <v>0</v>
      </c>
      <c r="V169">
        <v>0</v>
      </c>
      <c r="W169">
        <v>1110</v>
      </c>
      <c r="X169" s="8">
        <v>1287</v>
      </c>
      <c r="Y169">
        <v>2.2999999999999998</v>
      </c>
      <c r="Z169" t="str">
        <f>Produtor_Silo[[#This Row],[Estado Origem]]&amp;Produtor_Silo[[#This Row],[Estado Silo]]</f>
        <v>MTMT</v>
      </c>
      <c r="AA169" t="str">
        <f>Produtor_Silo[[#This Row],[destino]]&amp;Produtor_Silo[[#This Row],[Periodo]]&amp;Produtor_Silo[[#This Row],[Safra]]</f>
        <v>NOVA UBIRATÃ-MT_11Safra Secundaria</v>
      </c>
    </row>
    <row r="170" spans="1:27" x14ac:dyDescent="0.25">
      <c r="A170" t="s">
        <v>710</v>
      </c>
      <c r="B170" t="s">
        <v>647</v>
      </c>
      <c r="C170" t="s">
        <v>711</v>
      </c>
      <c r="D170">
        <v>-24.9941</v>
      </c>
      <c r="E170">
        <v>-53.316200000000002</v>
      </c>
      <c r="F170">
        <v>56896</v>
      </c>
      <c r="G170" s="7">
        <v>56.896000000000001</v>
      </c>
      <c r="H170">
        <v>707224</v>
      </c>
      <c r="I170" t="s">
        <v>712</v>
      </c>
      <c r="J170" t="s">
        <v>712</v>
      </c>
      <c r="K170">
        <v>9.1750000000000007</v>
      </c>
      <c r="L170">
        <v>1</v>
      </c>
      <c r="M170" t="s">
        <v>706</v>
      </c>
      <c r="N170">
        <v>429591</v>
      </c>
      <c r="O170" s="10">
        <v>2.05E-4</v>
      </c>
      <c r="P170">
        <v>1</v>
      </c>
      <c r="Q170" t="s">
        <v>446</v>
      </c>
      <c r="R170">
        <f>INDEX(Val_Min_CO2[],MATCH(Produtor_Silo[[#This Row],[Variaveis Decisão Transporte Estado-Silo]],Val_Min_CO2[Variável],0),2)</f>
        <v>0</v>
      </c>
      <c r="S170">
        <f>INDEX(Val_min_Custo[],MATCH(Produtor_Silo[[#This Row],[Variaveis Decisão Transporte Estado-Silo]],Val_min_Custo[Variável],0),2)</f>
        <v>0</v>
      </c>
      <c r="T170">
        <f>INDEX(ITERAC3[],MATCH(Produtor_Silo[[#This Row],[Variaveis Decisão Transporte Estado-Silo]],ITERAC3[Variável],0),2)</f>
        <v>0</v>
      </c>
      <c r="U170">
        <f>INDEX(ITERAC6[],MATCH(Produtor_Silo[[#This Row],[Variaveis Decisão Transporte Estado-Silo]],ITERAC6[Variável],0),2)</f>
        <v>0</v>
      </c>
      <c r="V170">
        <v>0</v>
      </c>
      <c r="W170">
        <v>1110</v>
      </c>
      <c r="X170" s="8">
        <v>1298</v>
      </c>
      <c r="Y170">
        <v>3.68</v>
      </c>
      <c r="Z170" t="str">
        <f>Produtor_Silo[[#This Row],[Estado Origem]]&amp;Produtor_Silo[[#This Row],[Estado Silo]]</f>
        <v>PRPR</v>
      </c>
      <c r="AA170" t="str">
        <f>Produtor_Silo[[#This Row],[destino]]&amp;Produtor_Silo[[#This Row],[Periodo]]&amp;Produtor_Silo[[#This Row],[Safra]]</f>
        <v>CASCAVEL-PR_11Safra Principal</v>
      </c>
    </row>
    <row r="171" spans="1:27" x14ac:dyDescent="0.25">
      <c r="A171" t="s">
        <v>711</v>
      </c>
      <c r="B171" t="s">
        <v>647</v>
      </c>
      <c r="C171" t="s">
        <v>711</v>
      </c>
      <c r="D171">
        <v>-24.9941</v>
      </c>
      <c r="E171">
        <v>-53.316200000000002</v>
      </c>
      <c r="F171">
        <v>17847</v>
      </c>
      <c r="G171" s="7">
        <v>17.847000000000001</v>
      </c>
      <c r="H171">
        <v>707224</v>
      </c>
      <c r="I171" t="s">
        <v>712</v>
      </c>
      <c r="J171" t="s">
        <v>712</v>
      </c>
      <c r="K171">
        <v>9.1750000000000007</v>
      </c>
      <c r="L171">
        <v>1</v>
      </c>
      <c r="M171" t="s">
        <v>706</v>
      </c>
      <c r="N171">
        <v>429591</v>
      </c>
      <c r="O171" s="10">
        <v>2.05E-4</v>
      </c>
      <c r="P171">
        <v>1</v>
      </c>
      <c r="Q171" t="s">
        <v>158</v>
      </c>
      <c r="R171">
        <f>INDEX(Val_Min_CO2[],MATCH(Produtor_Silo[[#This Row],[Variaveis Decisão Transporte Estado-Silo]],Val_Min_CO2[Variável],0),2)</f>
        <v>707224</v>
      </c>
      <c r="S171">
        <f>INDEX(Val_min_Custo[],MATCH(Produtor_Silo[[#This Row],[Variaveis Decisão Transporte Estado-Silo]],Val_min_Custo[Variável],0),2)</f>
        <v>0</v>
      </c>
      <c r="T171">
        <f>INDEX(ITERAC3[],MATCH(Produtor_Silo[[#This Row],[Variaveis Decisão Transporte Estado-Silo]],ITERAC3[Variável],0),2)</f>
        <v>707224</v>
      </c>
      <c r="U171">
        <f>INDEX(ITERAC6[],MATCH(Produtor_Silo[[#This Row],[Variaveis Decisão Transporte Estado-Silo]],ITERAC6[Variável],0),2)</f>
        <v>707224</v>
      </c>
      <c r="V171">
        <v>0</v>
      </c>
      <c r="W171">
        <v>1110</v>
      </c>
      <c r="X171" s="8">
        <v>1298</v>
      </c>
      <c r="Y171">
        <v>3.68</v>
      </c>
      <c r="Z171" t="str">
        <f>Produtor_Silo[[#This Row],[Estado Origem]]&amp;Produtor_Silo[[#This Row],[Estado Silo]]</f>
        <v>PRPR</v>
      </c>
      <c r="AA171" t="str">
        <f>Produtor_Silo[[#This Row],[destino]]&amp;Produtor_Silo[[#This Row],[Periodo]]&amp;Produtor_Silo[[#This Row],[Safra]]</f>
        <v>CASCAVEL-PR_11Safra Principal</v>
      </c>
    </row>
    <row r="172" spans="1:27" x14ac:dyDescent="0.25">
      <c r="A172" t="s">
        <v>710</v>
      </c>
      <c r="B172" t="s">
        <v>647</v>
      </c>
      <c r="C172" t="s">
        <v>711</v>
      </c>
      <c r="D172">
        <v>-24.9941</v>
      </c>
      <c r="E172">
        <v>-53.316200000000002</v>
      </c>
      <c r="F172">
        <v>56896</v>
      </c>
      <c r="G172" s="7">
        <v>56.896000000000001</v>
      </c>
      <c r="H172">
        <v>707224</v>
      </c>
      <c r="I172" t="s">
        <v>712</v>
      </c>
      <c r="J172" t="s">
        <v>712</v>
      </c>
      <c r="K172">
        <v>9.1750000000000007</v>
      </c>
      <c r="L172">
        <v>1</v>
      </c>
      <c r="M172" t="s">
        <v>709</v>
      </c>
      <c r="N172">
        <v>429591</v>
      </c>
      <c r="O172" s="10">
        <v>2.05E-4</v>
      </c>
      <c r="P172">
        <v>1</v>
      </c>
      <c r="Q172" t="s">
        <v>447</v>
      </c>
      <c r="R172">
        <f>INDEX(Val_Min_CO2[],MATCH(Produtor_Silo[[#This Row],[Variaveis Decisão Transporte Estado-Silo]],Val_Min_CO2[Variável],0),2)</f>
        <v>0</v>
      </c>
      <c r="S172">
        <f>INDEX(Val_min_Custo[],MATCH(Produtor_Silo[[#This Row],[Variaveis Decisão Transporte Estado-Silo]],Val_min_Custo[Variável],0),2)</f>
        <v>0</v>
      </c>
      <c r="T172">
        <f>INDEX(ITERAC3[],MATCH(Produtor_Silo[[#This Row],[Variaveis Decisão Transporte Estado-Silo]],ITERAC3[Variável],0),2)</f>
        <v>0</v>
      </c>
      <c r="U172">
        <f>INDEX(ITERAC6[],MATCH(Produtor_Silo[[#This Row],[Variaveis Decisão Transporte Estado-Silo]],ITERAC6[Variável],0),2)</f>
        <v>0</v>
      </c>
      <c r="V172">
        <v>0</v>
      </c>
      <c r="W172">
        <v>1110</v>
      </c>
      <c r="X172" s="8">
        <v>1298</v>
      </c>
      <c r="Y172">
        <v>3.68</v>
      </c>
      <c r="Z172" t="str">
        <f>Produtor_Silo[[#This Row],[Estado Origem]]&amp;Produtor_Silo[[#This Row],[Estado Silo]]</f>
        <v>PRPR</v>
      </c>
      <c r="AA172" t="str">
        <f>Produtor_Silo[[#This Row],[destino]]&amp;Produtor_Silo[[#This Row],[Periodo]]&amp;Produtor_Silo[[#This Row],[Safra]]</f>
        <v>CASCAVEL-PR_11Safra Secundaria</v>
      </c>
    </row>
    <row r="173" spans="1:27" x14ac:dyDescent="0.25">
      <c r="A173" t="s">
        <v>711</v>
      </c>
      <c r="B173" t="s">
        <v>647</v>
      </c>
      <c r="C173" t="s">
        <v>711</v>
      </c>
      <c r="D173">
        <v>-24.9941</v>
      </c>
      <c r="E173">
        <v>-53.316200000000002</v>
      </c>
      <c r="F173">
        <v>17847</v>
      </c>
      <c r="G173" s="7">
        <v>17.847000000000001</v>
      </c>
      <c r="H173">
        <v>707224</v>
      </c>
      <c r="I173" t="s">
        <v>712</v>
      </c>
      <c r="J173" t="s">
        <v>712</v>
      </c>
      <c r="K173">
        <v>9.1750000000000007</v>
      </c>
      <c r="L173">
        <v>1</v>
      </c>
      <c r="M173" t="s">
        <v>709</v>
      </c>
      <c r="N173">
        <v>429591</v>
      </c>
      <c r="O173" s="10">
        <v>2.05E-4</v>
      </c>
      <c r="P173">
        <v>1</v>
      </c>
      <c r="Q173" t="s">
        <v>159</v>
      </c>
      <c r="R173">
        <f>INDEX(Val_Min_CO2[],MATCH(Produtor_Silo[[#This Row],[Variaveis Decisão Transporte Estado-Silo]],Val_Min_CO2[Variável],0),2)</f>
        <v>0</v>
      </c>
      <c r="S173">
        <f>INDEX(Val_min_Custo[],MATCH(Produtor_Silo[[#This Row],[Variaveis Decisão Transporte Estado-Silo]],Val_min_Custo[Variável],0),2)</f>
        <v>707224</v>
      </c>
      <c r="T173">
        <f>INDEX(ITERAC3[],MATCH(Produtor_Silo[[#This Row],[Variaveis Decisão Transporte Estado-Silo]],ITERAC3[Variável],0),2)</f>
        <v>0</v>
      </c>
      <c r="U173">
        <f>INDEX(ITERAC6[],MATCH(Produtor_Silo[[#This Row],[Variaveis Decisão Transporte Estado-Silo]],ITERAC6[Variável],0),2)</f>
        <v>0</v>
      </c>
      <c r="V173">
        <v>0</v>
      </c>
      <c r="W173">
        <v>1110</v>
      </c>
      <c r="X173" s="8">
        <v>1298</v>
      </c>
      <c r="Y173">
        <v>3.68</v>
      </c>
      <c r="Z173" t="str">
        <f>Produtor_Silo[[#This Row],[Estado Origem]]&amp;Produtor_Silo[[#This Row],[Estado Silo]]</f>
        <v>PRPR</v>
      </c>
      <c r="AA173" t="str">
        <f>Produtor_Silo[[#This Row],[destino]]&amp;Produtor_Silo[[#This Row],[Periodo]]&amp;Produtor_Silo[[#This Row],[Safra]]</f>
        <v>CASCAVEL-PR_11Safra Secundaria</v>
      </c>
    </row>
    <row r="174" spans="1:27" x14ac:dyDescent="0.25">
      <c r="A174" t="s">
        <v>710</v>
      </c>
      <c r="B174" t="s">
        <v>648</v>
      </c>
      <c r="C174" t="s">
        <v>711</v>
      </c>
      <c r="D174">
        <v>-24.992909999999998</v>
      </c>
      <c r="E174">
        <v>-53.325949999999999</v>
      </c>
      <c r="F174">
        <v>55486</v>
      </c>
      <c r="G174" s="7">
        <v>55.485999999999997</v>
      </c>
      <c r="H174">
        <v>480255.99999999994</v>
      </c>
      <c r="I174" t="s">
        <v>712</v>
      </c>
      <c r="J174" t="s">
        <v>712</v>
      </c>
      <c r="K174">
        <v>9.2149999999999999</v>
      </c>
      <c r="L174">
        <v>1</v>
      </c>
      <c r="M174" t="s">
        <v>706</v>
      </c>
      <c r="N174">
        <v>320705</v>
      </c>
      <c r="O174" s="10">
        <v>2.05E-4</v>
      </c>
      <c r="P174">
        <v>1</v>
      </c>
      <c r="Q174" t="s">
        <v>450</v>
      </c>
      <c r="R174">
        <f>INDEX(Val_Min_CO2[],MATCH(Produtor_Silo[[#This Row],[Variaveis Decisão Transporte Estado-Silo]],Val_Min_CO2[Variável],0),2)</f>
        <v>0</v>
      </c>
      <c r="S174">
        <f>INDEX(Val_min_Custo[],MATCH(Produtor_Silo[[#This Row],[Variaveis Decisão Transporte Estado-Silo]],Val_min_Custo[Variável],0),2)</f>
        <v>0</v>
      </c>
      <c r="T174">
        <f>INDEX(ITERAC3[],MATCH(Produtor_Silo[[#This Row],[Variaveis Decisão Transporte Estado-Silo]],ITERAC3[Variável],0),2)</f>
        <v>0</v>
      </c>
      <c r="U174">
        <f>INDEX(ITERAC6[],MATCH(Produtor_Silo[[#This Row],[Variaveis Decisão Transporte Estado-Silo]],ITERAC6[Variável],0),2)</f>
        <v>0</v>
      </c>
      <c r="V174">
        <v>0</v>
      </c>
      <c r="W174">
        <v>1110</v>
      </c>
      <c r="X174" s="8">
        <v>1298</v>
      </c>
      <c r="Y174">
        <v>3.68</v>
      </c>
      <c r="Z174" t="str">
        <f>Produtor_Silo[[#This Row],[Estado Origem]]&amp;Produtor_Silo[[#This Row],[Estado Silo]]</f>
        <v>PRPR</v>
      </c>
      <c r="AA174" t="str">
        <f>Produtor_Silo[[#This Row],[destino]]&amp;Produtor_Silo[[#This Row],[Periodo]]&amp;Produtor_Silo[[#This Row],[Safra]]</f>
        <v>CASCAVEL-PR_21Safra Principal</v>
      </c>
    </row>
    <row r="175" spans="1:27" x14ac:dyDescent="0.25">
      <c r="A175" t="s">
        <v>711</v>
      </c>
      <c r="B175" t="s">
        <v>648</v>
      </c>
      <c r="C175" t="s">
        <v>711</v>
      </c>
      <c r="D175">
        <v>-24.992909999999998</v>
      </c>
      <c r="E175">
        <v>-53.325949999999999</v>
      </c>
      <c r="F175">
        <v>16438</v>
      </c>
      <c r="G175" s="7">
        <v>16.437999999999999</v>
      </c>
      <c r="H175">
        <v>480255.99999999994</v>
      </c>
      <c r="I175" t="s">
        <v>712</v>
      </c>
      <c r="J175" t="s">
        <v>712</v>
      </c>
      <c r="K175">
        <v>9.2149999999999999</v>
      </c>
      <c r="L175">
        <v>1</v>
      </c>
      <c r="M175" t="s">
        <v>706</v>
      </c>
      <c r="N175">
        <v>320705</v>
      </c>
      <c r="O175" s="10">
        <v>2.05E-4</v>
      </c>
      <c r="P175">
        <v>1</v>
      </c>
      <c r="Q175" t="s">
        <v>162</v>
      </c>
      <c r="R175">
        <f>INDEX(Val_Min_CO2[],MATCH(Produtor_Silo[[#This Row],[Variaveis Decisão Transporte Estado-Silo]],Val_Min_CO2[Variável],0),2)</f>
        <v>0</v>
      </c>
      <c r="S175">
        <f>INDEX(Val_min_Custo[],MATCH(Produtor_Silo[[#This Row],[Variaveis Decisão Transporte Estado-Silo]],Val_min_Custo[Variável],0),2)</f>
        <v>0</v>
      </c>
      <c r="T175">
        <f>INDEX(ITERAC3[],MATCH(Produtor_Silo[[#This Row],[Variaveis Decisão Transporte Estado-Silo]],ITERAC3[Variável],0),2)</f>
        <v>0</v>
      </c>
      <c r="U175">
        <f>INDEX(ITERAC6[],MATCH(Produtor_Silo[[#This Row],[Variaveis Decisão Transporte Estado-Silo]],ITERAC6[Variável],0),2)</f>
        <v>0</v>
      </c>
      <c r="V175">
        <v>0</v>
      </c>
      <c r="W175">
        <v>1110</v>
      </c>
      <c r="X175" s="8">
        <v>1298</v>
      </c>
      <c r="Y175">
        <v>3.68</v>
      </c>
      <c r="Z175" t="str">
        <f>Produtor_Silo[[#This Row],[Estado Origem]]&amp;Produtor_Silo[[#This Row],[Estado Silo]]</f>
        <v>PRPR</v>
      </c>
      <c r="AA175" t="str">
        <f>Produtor_Silo[[#This Row],[destino]]&amp;Produtor_Silo[[#This Row],[Periodo]]&amp;Produtor_Silo[[#This Row],[Safra]]</f>
        <v>CASCAVEL-PR_21Safra Principal</v>
      </c>
    </row>
    <row r="176" spans="1:27" x14ac:dyDescent="0.25">
      <c r="A176" t="s">
        <v>710</v>
      </c>
      <c r="B176" t="s">
        <v>648</v>
      </c>
      <c r="C176" t="s">
        <v>711</v>
      </c>
      <c r="D176">
        <v>-24.992909999999998</v>
      </c>
      <c r="E176">
        <v>-53.325949999999999</v>
      </c>
      <c r="F176">
        <v>55486</v>
      </c>
      <c r="G176" s="7">
        <v>55.485999999999997</v>
      </c>
      <c r="H176">
        <v>480255.99999999994</v>
      </c>
      <c r="I176" t="s">
        <v>712</v>
      </c>
      <c r="J176" t="s">
        <v>712</v>
      </c>
      <c r="K176">
        <v>9.2149999999999999</v>
      </c>
      <c r="L176">
        <v>1</v>
      </c>
      <c r="M176" t="s">
        <v>709</v>
      </c>
      <c r="N176">
        <v>320705</v>
      </c>
      <c r="O176" s="10">
        <v>2.05E-4</v>
      </c>
      <c r="P176">
        <v>1</v>
      </c>
      <c r="Q176" t="s">
        <v>451</v>
      </c>
      <c r="R176">
        <f>INDEX(Val_Min_CO2[],MATCH(Produtor_Silo[[#This Row],[Variaveis Decisão Transporte Estado-Silo]],Val_Min_CO2[Variável],0),2)</f>
        <v>0</v>
      </c>
      <c r="S176">
        <f>INDEX(Val_min_Custo[],MATCH(Produtor_Silo[[#This Row],[Variaveis Decisão Transporte Estado-Silo]],Val_min_Custo[Variável],0),2)</f>
        <v>0</v>
      </c>
      <c r="T176">
        <f>INDEX(ITERAC3[],MATCH(Produtor_Silo[[#This Row],[Variaveis Decisão Transporte Estado-Silo]],ITERAC3[Variável],0),2)</f>
        <v>0</v>
      </c>
      <c r="U176">
        <f>INDEX(ITERAC6[],MATCH(Produtor_Silo[[#This Row],[Variaveis Decisão Transporte Estado-Silo]],ITERAC6[Variável],0),2)</f>
        <v>0</v>
      </c>
      <c r="V176">
        <v>0</v>
      </c>
      <c r="W176">
        <v>1110</v>
      </c>
      <c r="X176" s="8">
        <v>1298</v>
      </c>
      <c r="Y176">
        <v>3.68</v>
      </c>
      <c r="Z176" t="str">
        <f>Produtor_Silo[[#This Row],[Estado Origem]]&amp;Produtor_Silo[[#This Row],[Estado Silo]]</f>
        <v>PRPR</v>
      </c>
      <c r="AA176" t="str">
        <f>Produtor_Silo[[#This Row],[destino]]&amp;Produtor_Silo[[#This Row],[Periodo]]&amp;Produtor_Silo[[#This Row],[Safra]]</f>
        <v>CASCAVEL-PR_21Safra Secundaria</v>
      </c>
    </row>
    <row r="177" spans="1:27" x14ac:dyDescent="0.25">
      <c r="A177" t="s">
        <v>711</v>
      </c>
      <c r="B177" t="s">
        <v>648</v>
      </c>
      <c r="C177" t="s">
        <v>711</v>
      </c>
      <c r="D177">
        <v>-24.992909999999998</v>
      </c>
      <c r="E177">
        <v>-53.325949999999999</v>
      </c>
      <c r="F177">
        <v>16438</v>
      </c>
      <c r="G177" s="7">
        <v>16.437999999999999</v>
      </c>
      <c r="H177">
        <v>480255.99999999994</v>
      </c>
      <c r="I177" t="s">
        <v>712</v>
      </c>
      <c r="J177" t="s">
        <v>712</v>
      </c>
      <c r="K177">
        <v>9.2149999999999999</v>
      </c>
      <c r="L177">
        <v>1</v>
      </c>
      <c r="M177" t="s">
        <v>709</v>
      </c>
      <c r="N177">
        <v>320705</v>
      </c>
      <c r="O177" s="10">
        <v>2.05E-4</v>
      </c>
      <c r="P177">
        <v>1</v>
      </c>
      <c r="Q177" t="s">
        <v>163</v>
      </c>
      <c r="R177">
        <f>INDEX(Val_Min_CO2[],MATCH(Produtor_Silo[[#This Row],[Variaveis Decisão Transporte Estado-Silo]],Val_Min_CO2[Variável],0),2)</f>
        <v>0</v>
      </c>
      <c r="S177">
        <f>INDEX(Val_min_Custo[],MATCH(Produtor_Silo[[#This Row],[Variaveis Decisão Transporte Estado-Silo]],Val_min_Custo[Variável],0),2)</f>
        <v>0</v>
      </c>
      <c r="T177">
        <f>INDEX(ITERAC3[],MATCH(Produtor_Silo[[#This Row],[Variaveis Decisão Transporte Estado-Silo]],ITERAC3[Variável],0),2)</f>
        <v>0</v>
      </c>
      <c r="U177">
        <f>INDEX(ITERAC6[],MATCH(Produtor_Silo[[#This Row],[Variaveis Decisão Transporte Estado-Silo]],ITERAC6[Variável],0),2)</f>
        <v>0</v>
      </c>
      <c r="V177">
        <v>0</v>
      </c>
      <c r="W177">
        <v>1110</v>
      </c>
      <c r="X177" s="8">
        <v>1298</v>
      </c>
      <c r="Y177">
        <v>3.68</v>
      </c>
      <c r="Z177" t="str">
        <f>Produtor_Silo[[#This Row],[Estado Origem]]&amp;Produtor_Silo[[#This Row],[Estado Silo]]</f>
        <v>PRPR</v>
      </c>
      <c r="AA177" t="str">
        <f>Produtor_Silo[[#This Row],[destino]]&amp;Produtor_Silo[[#This Row],[Periodo]]&amp;Produtor_Silo[[#This Row],[Safra]]</f>
        <v>CASCAVEL-PR_21Safra Secundaria</v>
      </c>
    </row>
    <row r="178" spans="1:27" x14ac:dyDescent="0.25">
      <c r="A178" t="s">
        <v>710</v>
      </c>
      <c r="B178" t="s">
        <v>649</v>
      </c>
      <c r="C178" t="s">
        <v>711</v>
      </c>
      <c r="D178">
        <v>-24.984030000000001</v>
      </c>
      <c r="E178">
        <v>-53.468789999999998</v>
      </c>
      <c r="F178">
        <v>52923</v>
      </c>
      <c r="G178" s="7">
        <v>52.923000000000002</v>
      </c>
      <c r="H178">
        <v>514079.99999999994</v>
      </c>
      <c r="I178" t="s">
        <v>712</v>
      </c>
      <c r="J178" t="s">
        <v>712</v>
      </c>
      <c r="K178">
        <v>10.744999999999999</v>
      </c>
      <c r="L178">
        <v>1</v>
      </c>
      <c r="M178" t="s">
        <v>706</v>
      </c>
      <c r="N178">
        <v>250491</v>
      </c>
      <c r="O178" s="10">
        <v>2.05E-4</v>
      </c>
      <c r="P178">
        <v>1</v>
      </c>
      <c r="Q178" t="s">
        <v>454</v>
      </c>
      <c r="R178">
        <f>INDEX(Val_Min_CO2[],MATCH(Produtor_Silo[[#This Row],[Variaveis Decisão Transporte Estado-Silo]],Val_Min_CO2[Variável],0),2)</f>
        <v>0</v>
      </c>
      <c r="S178">
        <f>INDEX(Val_min_Custo[],MATCH(Produtor_Silo[[#This Row],[Variaveis Decisão Transporte Estado-Silo]],Val_min_Custo[Variável],0),2)</f>
        <v>0</v>
      </c>
      <c r="T178">
        <f>INDEX(ITERAC3[],MATCH(Produtor_Silo[[#This Row],[Variaveis Decisão Transporte Estado-Silo]],ITERAC3[Variável],0),2)</f>
        <v>0</v>
      </c>
      <c r="U178">
        <f>INDEX(ITERAC6[],MATCH(Produtor_Silo[[#This Row],[Variaveis Decisão Transporte Estado-Silo]],ITERAC6[Variável],0),2)</f>
        <v>0</v>
      </c>
      <c r="V178">
        <v>0</v>
      </c>
      <c r="W178">
        <v>1110</v>
      </c>
      <c r="X178" s="8">
        <v>1298</v>
      </c>
      <c r="Y178">
        <v>3.68</v>
      </c>
      <c r="Z178" t="str">
        <f>Produtor_Silo[[#This Row],[Estado Origem]]&amp;Produtor_Silo[[#This Row],[Estado Silo]]</f>
        <v>PRPR</v>
      </c>
      <c r="AA178" t="str">
        <f>Produtor_Silo[[#This Row],[destino]]&amp;Produtor_Silo[[#This Row],[Periodo]]&amp;Produtor_Silo[[#This Row],[Safra]]</f>
        <v>CASCAVEL-PR_31Safra Principal</v>
      </c>
    </row>
    <row r="179" spans="1:27" x14ac:dyDescent="0.25">
      <c r="A179" t="s">
        <v>711</v>
      </c>
      <c r="B179" t="s">
        <v>649</v>
      </c>
      <c r="C179" t="s">
        <v>711</v>
      </c>
      <c r="D179">
        <v>-24.984030000000001</v>
      </c>
      <c r="E179">
        <v>-53.468789999999998</v>
      </c>
      <c r="F179">
        <v>3605</v>
      </c>
      <c r="G179" s="7">
        <v>3.605</v>
      </c>
      <c r="H179">
        <v>514079.99999999994</v>
      </c>
      <c r="I179" t="s">
        <v>712</v>
      </c>
      <c r="J179" t="s">
        <v>712</v>
      </c>
      <c r="K179">
        <v>10.744999999999999</v>
      </c>
      <c r="L179">
        <v>1</v>
      </c>
      <c r="M179" t="s">
        <v>706</v>
      </c>
      <c r="N179">
        <v>250491</v>
      </c>
      <c r="O179" s="10">
        <v>2.05E-4</v>
      </c>
      <c r="P179">
        <v>1</v>
      </c>
      <c r="Q179" t="s">
        <v>166</v>
      </c>
      <c r="R179">
        <f>INDEX(Val_Min_CO2[],MATCH(Produtor_Silo[[#This Row],[Variaveis Decisão Transporte Estado-Silo]],Val_Min_CO2[Variável],0),2)</f>
        <v>0</v>
      </c>
      <c r="S179">
        <f>INDEX(Val_min_Custo[],MATCH(Produtor_Silo[[#This Row],[Variaveis Decisão Transporte Estado-Silo]],Val_min_Custo[Variável],0),2)</f>
        <v>514080</v>
      </c>
      <c r="T179">
        <f>INDEX(ITERAC3[],MATCH(Produtor_Silo[[#This Row],[Variaveis Decisão Transporte Estado-Silo]],ITERAC3[Variável],0),2)</f>
        <v>0</v>
      </c>
      <c r="U179">
        <f>INDEX(ITERAC6[],MATCH(Produtor_Silo[[#This Row],[Variaveis Decisão Transporte Estado-Silo]],ITERAC6[Variável],0),2)</f>
        <v>0</v>
      </c>
      <c r="V179">
        <v>0</v>
      </c>
      <c r="W179">
        <v>1110</v>
      </c>
      <c r="X179" s="8">
        <v>1298</v>
      </c>
      <c r="Y179">
        <v>3.68</v>
      </c>
      <c r="Z179" t="str">
        <f>Produtor_Silo[[#This Row],[Estado Origem]]&amp;Produtor_Silo[[#This Row],[Estado Silo]]</f>
        <v>PRPR</v>
      </c>
      <c r="AA179" t="str">
        <f>Produtor_Silo[[#This Row],[destino]]&amp;Produtor_Silo[[#This Row],[Periodo]]&amp;Produtor_Silo[[#This Row],[Safra]]</f>
        <v>CASCAVEL-PR_31Safra Principal</v>
      </c>
    </row>
    <row r="180" spans="1:27" x14ac:dyDescent="0.25">
      <c r="A180" t="s">
        <v>710</v>
      </c>
      <c r="B180" t="s">
        <v>649</v>
      </c>
      <c r="C180" t="s">
        <v>711</v>
      </c>
      <c r="D180">
        <v>-24.984030000000001</v>
      </c>
      <c r="E180">
        <v>-53.468789999999998</v>
      </c>
      <c r="F180">
        <v>52923</v>
      </c>
      <c r="G180" s="7">
        <v>52.923000000000002</v>
      </c>
      <c r="H180">
        <v>514079.99999999994</v>
      </c>
      <c r="I180" t="s">
        <v>712</v>
      </c>
      <c r="J180" t="s">
        <v>712</v>
      </c>
      <c r="K180">
        <v>10.744999999999999</v>
      </c>
      <c r="L180">
        <v>1</v>
      </c>
      <c r="M180" t="s">
        <v>709</v>
      </c>
      <c r="N180">
        <v>250491</v>
      </c>
      <c r="O180" s="10">
        <v>2.05E-4</v>
      </c>
      <c r="P180">
        <v>1</v>
      </c>
      <c r="Q180" t="s">
        <v>455</v>
      </c>
      <c r="R180">
        <f>INDEX(Val_Min_CO2[],MATCH(Produtor_Silo[[#This Row],[Variaveis Decisão Transporte Estado-Silo]],Val_Min_CO2[Variável],0),2)</f>
        <v>0</v>
      </c>
      <c r="S180">
        <f>INDEX(Val_min_Custo[],MATCH(Produtor_Silo[[#This Row],[Variaveis Decisão Transporte Estado-Silo]],Val_min_Custo[Variável],0),2)</f>
        <v>0</v>
      </c>
      <c r="T180">
        <f>INDEX(ITERAC3[],MATCH(Produtor_Silo[[#This Row],[Variaveis Decisão Transporte Estado-Silo]],ITERAC3[Variável],0),2)</f>
        <v>0</v>
      </c>
      <c r="U180">
        <f>INDEX(ITERAC6[],MATCH(Produtor_Silo[[#This Row],[Variaveis Decisão Transporte Estado-Silo]],ITERAC6[Variável],0),2)</f>
        <v>0</v>
      </c>
      <c r="V180">
        <v>0</v>
      </c>
      <c r="W180">
        <v>1110</v>
      </c>
      <c r="X180" s="8">
        <v>1298</v>
      </c>
      <c r="Y180">
        <v>3.68</v>
      </c>
      <c r="Z180" t="str">
        <f>Produtor_Silo[[#This Row],[Estado Origem]]&amp;Produtor_Silo[[#This Row],[Estado Silo]]</f>
        <v>PRPR</v>
      </c>
      <c r="AA180" t="str">
        <f>Produtor_Silo[[#This Row],[destino]]&amp;Produtor_Silo[[#This Row],[Periodo]]&amp;Produtor_Silo[[#This Row],[Safra]]</f>
        <v>CASCAVEL-PR_31Safra Secundaria</v>
      </c>
    </row>
    <row r="181" spans="1:27" x14ac:dyDescent="0.25">
      <c r="A181" t="s">
        <v>711</v>
      </c>
      <c r="B181" t="s">
        <v>649</v>
      </c>
      <c r="C181" t="s">
        <v>711</v>
      </c>
      <c r="D181">
        <v>-24.984030000000001</v>
      </c>
      <c r="E181">
        <v>-53.468789999999998</v>
      </c>
      <c r="F181">
        <v>3605</v>
      </c>
      <c r="G181" s="7">
        <v>3.605</v>
      </c>
      <c r="H181">
        <v>514079.99999999994</v>
      </c>
      <c r="I181" t="s">
        <v>712</v>
      </c>
      <c r="J181" t="s">
        <v>712</v>
      </c>
      <c r="K181">
        <v>10.744999999999999</v>
      </c>
      <c r="L181">
        <v>1</v>
      </c>
      <c r="M181" t="s">
        <v>709</v>
      </c>
      <c r="N181">
        <v>250491</v>
      </c>
      <c r="O181" s="10">
        <v>2.05E-4</v>
      </c>
      <c r="P181">
        <v>1</v>
      </c>
      <c r="Q181" t="s">
        <v>167</v>
      </c>
      <c r="R181">
        <f>INDEX(Val_Min_CO2[],MATCH(Produtor_Silo[[#This Row],[Variaveis Decisão Transporte Estado-Silo]],Val_Min_CO2[Variável],0),2)</f>
        <v>514080</v>
      </c>
      <c r="S181">
        <f>INDEX(Val_min_Custo[],MATCH(Produtor_Silo[[#This Row],[Variaveis Decisão Transporte Estado-Silo]],Val_min_Custo[Variável],0),2)</f>
        <v>0</v>
      </c>
      <c r="T181">
        <f>INDEX(ITERAC3[],MATCH(Produtor_Silo[[#This Row],[Variaveis Decisão Transporte Estado-Silo]],ITERAC3[Variável],0),2)</f>
        <v>514080</v>
      </c>
      <c r="U181">
        <f>INDEX(ITERAC6[],MATCH(Produtor_Silo[[#This Row],[Variaveis Decisão Transporte Estado-Silo]],ITERAC6[Variável],0),2)</f>
        <v>514080</v>
      </c>
      <c r="V181">
        <v>0</v>
      </c>
      <c r="W181">
        <v>1110</v>
      </c>
      <c r="X181" s="8">
        <v>1298</v>
      </c>
      <c r="Y181">
        <v>3.68</v>
      </c>
      <c r="Z181" t="str">
        <f>Produtor_Silo[[#This Row],[Estado Origem]]&amp;Produtor_Silo[[#This Row],[Estado Silo]]</f>
        <v>PRPR</v>
      </c>
      <c r="AA181" t="str">
        <f>Produtor_Silo[[#This Row],[destino]]&amp;Produtor_Silo[[#This Row],[Periodo]]&amp;Produtor_Silo[[#This Row],[Safra]]</f>
        <v>CASCAVEL-PR_31Safra Secundaria</v>
      </c>
    </row>
    <row r="182" spans="1:27" x14ac:dyDescent="0.25">
      <c r="A182" t="s">
        <v>710</v>
      </c>
      <c r="B182" t="s">
        <v>650</v>
      </c>
      <c r="C182" t="s">
        <v>710</v>
      </c>
      <c r="D182">
        <v>-24.75216</v>
      </c>
      <c r="E182">
        <v>-53.73292</v>
      </c>
      <c r="F182">
        <v>3107</v>
      </c>
      <c r="G182" s="7">
        <v>3.1070000000000002</v>
      </c>
      <c r="H182">
        <v>582400</v>
      </c>
      <c r="I182" t="s">
        <v>712</v>
      </c>
      <c r="J182" t="s">
        <v>712</v>
      </c>
      <c r="K182">
        <v>8.5050000000000008</v>
      </c>
      <c r="L182">
        <v>1</v>
      </c>
      <c r="M182" t="s">
        <v>706</v>
      </c>
      <c r="N182">
        <v>322810</v>
      </c>
      <c r="O182" s="10">
        <v>2.05E-4</v>
      </c>
      <c r="P182">
        <v>1</v>
      </c>
      <c r="Q182" t="s">
        <v>458</v>
      </c>
      <c r="R182">
        <f>INDEX(Val_Min_CO2[],MATCH(Produtor_Silo[[#This Row],[Variaveis Decisão Transporte Estado-Silo]],Val_Min_CO2[Variável],0),2)</f>
        <v>582400</v>
      </c>
      <c r="S182">
        <f>INDEX(Val_min_Custo[],MATCH(Produtor_Silo[[#This Row],[Variaveis Decisão Transporte Estado-Silo]],Val_min_Custo[Variável],0),2)</f>
        <v>582400</v>
      </c>
      <c r="T182">
        <f>INDEX(ITERAC3[],MATCH(Produtor_Silo[[#This Row],[Variaveis Decisão Transporte Estado-Silo]],ITERAC3[Variável],0),2)</f>
        <v>0</v>
      </c>
      <c r="U182">
        <f>INDEX(ITERAC6[],MATCH(Produtor_Silo[[#This Row],[Variaveis Decisão Transporte Estado-Silo]],ITERAC6[Variável],0),2)</f>
        <v>0</v>
      </c>
      <c r="V182">
        <v>0</v>
      </c>
      <c r="W182">
        <v>1110</v>
      </c>
      <c r="X182" s="8">
        <v>1298</v>
      </c>
      <c r="Y182">
        <v>3.68</v>
      </c>
      <c r="Z182" t="str">
        <f>Produtor_Silo[[#This Row],[Estado Origem]]&amp;Produtor_Silo[[#This Row],[Estado Silo]]</f>
        <v>PRPR</v>
      </c>
      <c r="AA182" t="str">
        <f>Produtor_Silo[[#This Row],[destino]]&amp;Produtor_Silo[[#This Row],[Periodo]]&amp;Produtor_Silo[[#This Row],[Safra]]</f>
        <v>TOLEDO-PR_11Safra Principal</v>
      </c>
    </row>
    <row r="183" spans="1:27" x14ac:dyDescent="0.25">
      <c r="A183" t="s">
        <v>711</v>
      </c>
      <c r="B183" t="s">
        <v>650</v>
      </c>
      <c r="C183" t="s">
        <v>710</v>
      </c>
      <c r="D183">
        <v>-24.75216</v>
      </c>
      <c r="E183">
        <v>-53.73292</v>
      </c>
      <c r="F183">
        <v>41067</v>
      </c>
      <c r="G183" s="7">
        <v>41.067</v>
      </c>
      <c r="H183">
        <v>582400</v>
      </c>
      <c r="I183" t="s">
        <v>712</v>
      </c>
      <c r="J183" t="s">
        <v>712</v>
      </c>
      <c r="K183">
        <v>8.5050000000000008</v>
      </c>
      <c r="L183">
        <v>1</v>
      </c>
      <c r="M183" t="s">
        <v>706</v>
      </c>
      <c r="N183">
        <v>322810</v>
      </c>
      <c r="O183" s="10">
        <v>2.05E-4</v>
      </c>
      <c r="P183">
        <v>1</v>
      </c>
      <c r="Q183" t="s">
        <v>170</v>
      </c>
      <c r="R183">
        <f>INDEX(Val_Min_CO2[],MATCH(Produtor_Silo[[#This Row],[Variaveis Decisão Transporte Estado-Silo]],Val_Min_CO2[Variável],0),2)</f>
        <v>0</v>
      </c>
      <c r="S183">
        <f>INDEX(Val_min_Custo[],MATCH(Produtor_Silo[[#This Row],[Variaveis Decisão Transporte Estado-Silo]],Val_min_Custo[Variável],0),2)</f>
        <v>0</v>
      </c>
      <c r="T183">
        <f>INDEX(ITERAC3[],MATCH(Produtor_Silo[[#This Row],[Variaveis Decisão Transporte Estado-Silo]],ITERAC3[Variável],0),2)</f>
        <v>0</v>
      </c>
      <c r="U183">
        <f>INDEX(ITERAC6[],MATCH(Produtor_Silo[[#This Row],[Variaveis Decisão Transporte Estado-Silo]],ITERAC6[Variável],0),2)</f>
        <v>0</v>
      </c>
      <c r="V183">
        <v>0</v>
      </c>
      <c r="W183">
        <v>1110</v>
      </c>
      <c r="X183" s="8">
        <v>1298</v>
      </c>
      <c r="Y183">
        <v>3.68</v>
      </c>
      <c r="Z183" t="str">
        <f>Produtor_Silo[[#This Row],[Estado Origem]]&amp;Produtor_Silo[[#This Row],[Estado Silo]]</f>
        <v>PRPR</v>
      </c>
      <c r="AA183" t="str">
        <f>Produtor_Silo[[#This Row],[destino]]&amp;Produtor_Silo[[#This Row],[Periodo]]&amp;Produtor_Silo[[#This Row],[Safra]]</f>
        <v>TOLEDO-PR_11Safra Principal</v>
      </c>
    </row>
    <row r="184" spans="1:27" x14ac:dyDescent="0.25">
      <c r="A184" t="s">
        <v>710</v>
      </c>
      <c r="B184" t="s">
        <v>650</v>
      </c>
      <c r="C184" t="s">
        <v>710</v>
      </c>
      <c r="D184">
        <v>-24.75216</v>
      </c>
      <c r="E184">
        <v>-53.73292</v>
      </c>
      <c r="F184">
        <v>3107</v>
      </c>
      <c r="G184" s="7">
        <v>3.1070000000000002</v>
      </c>
      <c r="H184">
        <v>582400</v>
      </c>
      <c r="I184" t="s">
        <v>712</v>
      </c>
      <c r="J184" t="s">
        <v>712</v>
      </c>
      <c r="K184">
        <v>8.5050000000000008</v>
      </c>
      <c r="L184">
        <v>1</v>
      </c>
      <c r="M184" t="s">
        <v>709</v>
      </c>
      <c r="N184">
        <v>322810</v>
      </c>
      <c r="O184" s="10">
        <v>2.05E-4</v>
      </c>
      <c r="P184">
        <v>1</v>
      </c>
      <c r="Q184" t="s">
        <v>459</v>
      </c>
      <c r="R184">
        <f>INDEX(Val_Min_CO2[],MATCH(Produtor_Silo[[#This Row],[Variaveis Decisão Transporte Estado-Silo]],Val_Min_CO2[Variável],0),2)</f>
        <v>0</v>
      </c>
      <c r="S184">
        <f>INDEX(Val_min_Custo[],MATCH(Produtor_Silo[[#This Row],[Variaveis Decisão Transporte Estado-Silo]],Val_min_Custo[Variável],0),2)</f>
        <v>0</v>
      </c>
      <c r="T184">
        <f>INDEX(ITERAC3[],MATCH(Produtor_Silo[[#This Row],[Variaveis Decisão Transporte Estado-Silo]],ITERAC3[Variável],0),2)</f>
        <v>582400</v>
      </c>
      <c r="U184">
        <f>INDEX(ITERAC6[],MATCH(Produtor_Silo[[#This Row],[Variaveis Decisão Transporte Estado-Silo]],ITERAC6[Variável],0),2)</f>
        <v>582400</v>
      </c>
      <c r="V184">
        <v>0</v>
      </c>
      <c r="W184">
        <v>1110</v>
      </c>
      <c r="X184" s="8">
        <v>1298</v>
      </c>
      <c r="Y184">
        <v>3.68</v>
      </c>
      <c r="Z184" t="str">
        <f>Produtor_Silo[[#This Row],[Estado Origem]]&amp;Produtor_Silo[[#This Row],[Estado Silo]]</f>
        <v>PRPR</v>
      </c>
      <c r="AA184" t="str">
        <f>Produtor_Silo[[#This Row],[destino]]&amp;Produtor_Silo[[#This Row],[Periodo]]&amp;Produtor_Silo[[#This Row],[Safra]]</f>
        <v>TOLEDO-PR_11Safra Secundaria</v>
      </c>
    </row>
    <row r="185" spans="1:27" x14ac:dyDescent="0.25">
      <c r="A185" t="s">
        <v>711</v>
      </c>
      <c r="B185" t="s">
        <v>650</v>
      </c>
      <c r="C185" t="s">
        <v>710</v>
      </c>
      <c r="D185">
        <v>-24.75216</v>
      </c>
      <c r="E185">
        <v>-53.73292</v>
      </c>
      <c r="F185">
        <v>41067</v>
      </c>
      <c r="G185" s="7">
        <v>41.067</v>
      </c>
      <c r="H185">
        <v>582400</v>
      </c>
      <c r="I185" t="s">
        <v>712</v>
      </c>
      <c r="J185" t="s">
        <v>712</v>
      </c>
      <c r="K185">
        <v>8.5050000000000008</v>
      </c>
      <c r="L185">
        <v>1</v>
      </c>
      <c r="M185" t="s">
        <v>709</v>
      </c>
      <c r="N185">
        <v>322810</v>
      </c>
      <c r="O185" s="10">
        <v>2.05E-4</v>
      </c>
      <c r="P185">
        <v>1</v>
      </c>
      <c r="Q185" t="s">
        <v>171</v>
      </c>
      <c r="R185">
        <f>INDEX(Val_Min_CO2[],MATCH(Produtor_Silo[[#This Row],[Variaveis Decisão Transporte Estado-Silo]],Val_Min_CO2[Variável],0),2)</f>
        <v>0</v>
      </c>
      <c r="S185">
        <f>INDEX(Val_min_Custo[],MATCH(Produtor_Silo[[#This Row],[Variaveis Decisão Transporte Estado-Silo]],Val_min_Custo[Variável],0),2)</f>
        <v>0</v>
      </c>
      <c r="T185">
        <f>INDEX(ITERAC3[],MATCH(Produtor_Silo[[#This Row],[Variaveis Decisão Transporte Estado-Silo]],ITERAC3[Variável],0),2)</f>
        <v>0</v>
      </c>
      <c r="U185">
        <f>INDEX(ITERAC6[],MATCH(Produtor_Silo[[#This Row],[Variaveis Decisão Transporte Estado-Silo]],ITERAC6[Variável],0),2)</f>
        <v>0</v>
      </c>
      <c r="V185">
        <v>0</v>
      </c>
      <c r="W185">
        <v>1110</v>
      </c>
      <c r="X185" s="8">
        <v>1298</v>
      </c>
      <c r="Y185">
        <v>3.68</v>
      </c>
      <c r="Z185" t="str">
        <f>Produtor_Silo[[#This Row],[Estado Origem]]&amp;Produtor_Silo[[#This Row],[Estado Silo]]</f>
        <v>PRPR</v>
      </c>
      <c r="AA185" t="str">
        <f>Produtor_Silo[[#This Row],[destino]]&amp;Produtor_Silo[[#This Row],[Periodo]]&amp;Produtor_Silo[[#This Row],[Safra]]</f>
        <v>TOLEDO-PR_11Safra Secundaria</v>
      </c>
    </row>
    <row r="186" spans="1:27" x14ac:dyDescent="0.25">
      <c r="A186" t="s">
        <v>710</v>
      </c>
      <c r="B186" t="s">
        <v>651</v>
      </c>
      <c r="C186" t="s">
        <v>710</v>
      </c>
      <c r="D186">
        <v>-24.725940000000001</v>
      </c>
      <c r="E186">
        <v>-53.684019999999997</v>
      </c>
      <c r="F186">
        <v>7442</v>
      </c>
      <c r="G186" s="7">
        <v>7.4420000000000002</v>
      </c>
      <c r="H186">
        <v>566552</v>
      </c>
      <c r="I186" t="s">
        <v>712</v>
      </c>
      <c r="J186" t="s">
        <v>712</v>
      </c>
      <c r="K186">
        <v>9.3450000000000006</v>
      </c>
      <c r="L186">
        <v>1</v>
      </c>
      <c r="M186" t="s">
        <v>706</v>
      </c>
      <c r="N186">
        <v>304345</v>
      </c>
      <c r="O186" s="10">
        <v>2.05E-4</v>
      </c>
      <c r="P186">
        <v>1</v>
      </c>
      <c r="Q186" t="s">
        <v>462</v>
      </c>
      <c r="R186">
        <f>INDEX(Val_Min_CO2[],MATCH(Produtor_Silo[[#This Row],[Variaveis Decisão Transporte Estado-Silo]],Val_Min_CO2[Variável],0),2)</f>
        <v>566552</v>
      </c>
      <c r="S186">
        <f>INDEX(Val_min_Custo[],MATCH(Produtor_Silo[[#This Row],[Variaveis Decisão Transporte Estado-Silo]],Val_min_Custo[Variável],0),2)</f>
        <v>566552</v>
      </c>
      <c r="T186">
        <f>INDEX(ITERAC3[],MATCH(Produtor_Silo[[#This Row],[Variaveis Decisão Transporte Estado-Silo]],ITERAC3[Variável],0),2)</f>
        <v>566552</v>
      </c>
      <c r="U186">
        <f>INDEX(ITERAC6[],MATCH(Produtor_Silo[[#This Row],[Variaveis Decisão Transporte Estado-Silo]],ITERAC6[Variável],0),2)</f>
        <v>0</v>
      </c>
      <c r="V186">
        <v>0</v>
      </c>
      <c r="W186">
        <v>1110</v>
      </c>
      <c r="X186" s="8">
        <v>1298</v>
      </c>
      <c r="Y186">
        <v>3.68</v>
      </c>
      <c r="Z186" t="str">
        <f>Produtor_Silo[[#This Row],[Estado Origem]]&amp;Produtor_Silo[[#This Row],[Estado Silo]]</f>
        <v>PRPR</v>
      </c>
      <c r="AA186" t="str">
        <f>Produtor_Silo[[#This Row],[destino]]&amp;Produtor_Silo[[#This Row],[Periodo]]&amp;Produtor_Silo[[#This Row],[Safra]]</f>
        <v>TOLEDO-PR_21Safra Principal</v>
      </c>
    </row>
    <row r="187" spans="1:27" x14ac:dyDescent="0.25">
      <c r="A187" t="s">
        <v>711</v>
      </c>
      <c r="B187" t="s">
        <v>651</v>
      </c>
      <c r="C187" t="s">
        <v>710</v>
      </c>
      <c r="D187">
        <v>-24.725940000000001</v>
      </c>
      <c r="E187">
        <v>-53.684019999999997</v>
      </c>
      <c r="F187">
        <v>43771</v>
      </c>
      <c r="G187" s="7">
        <v>43.771000000000001</v>
      </c>
      <c r="H187">
        <v>566552</v>
      </c>
      <c r="I187" t="s">
        <v>712</v>
      </c>
      <c r="J187" t="s">
        <v>712</v>
      </c>
      <c r="K187">
        <v>9.3450000000000006</v>
      </c>
      <c r="L187">
        <v>1</v>
      </c>
      <c r="M187" t="s">
        <v>706</v>
      </c>
      <c r="N187">
        <v>304345</v>
      </c>
      <c r="O187" s="10">
        <v>2.05E-4</v>
      </c>
      <c r="P187">
        <v>1</v>
      </c>
      <c r="Q187" t="s">
        <v>174</v>
      </c>
      <c r="R187">
        <f>INDEX(Val_Min_CO2[],MATCH(Produtor_Silo[[#This Row],[Variaveis Decisão Transporte Estado-Silo]],Val_Min_CO2[Variável],0),2)</f>
        <v>0</v>
      </c>
      <c r="S187">
        <f>INDEX(Val_min_Custo[],MATCH(Produtor_Silo[[#This Row],[Variaveis Decisão Transporte Estado-Silo]],Val_min_Custo[Variável],0),2)</f>
        <v>0</v>
      </c>
      <c r="T187">
        <f>INDEX(ITERAC3[],MATCH(Produtor_Silo[[#This Row],[Variaveis Decisão Transporte Estado-Silo]],ITERAC3[Variável],0),2)</f>
        <v>0</v>
      </c>
      <c r="U187">
        <f>INDEX(ITERAC6[],MATCH(Produtor_Silo[[#This Row],[Variaveis Decisão Transporte Estado-Silo]],ITERAC6[Variável],0),2)</f>
        <v>0</v>
      </c>
      <c r="V187">
        <v>0</v>
      </c>
      <c r="W187">
        <v>1110</v>
      </c>
      <c r="X187" s="8">
        <v>1298</v>
      </c>
      <c r="Y187">
        <v>3.68</v>
      </c>
      <c r="Z187" t="str">
        <f>Produtor_Silo[[#This Row],[Estado Origem]]&amp;Produtor_Silo[[#This Row],[Estado Silo]]</f>
        <v>PRPR</v>
      </c>
      <c r="AA187" t="str">
        <f>Produtor_Silo[[#This Row],[destino]]&amp;Produtor_Silo[[#This Row],[Periodo]]&amp;Produtor_Silo[[#This Row],[Safra]]</f>
        <v>TOLEDO-PR_21Safra Principal</v>
      </c>
    </row>
    <row r="188" spans="1:27" x14ac:dyDescent="0.25">
      <c r="A188" t="s">
        <v>710</v>
      </c>
      <c r="B188" t="s">
        <v>651</v>
      </c>
      <c r="C188" t="s">
        <v>710</v>
      </c>
      <c r="D188">
        <v>-24.725940000000001</v>
      </c>
      <c r="E188">
        <v>-53.684019999999997</v>
      </c>
      <c r="F188">
        <v>7442</v>
      </c>
      <c r="G188" s="7">
        <v>7.4420000000000002</v>
      </c>
      <c r="H188">
        <v>566552</v>
      </c>
      <c r="I188" t="s">
        <v>712</v>
      </c>
      <c r="J188" t="s">
        <v>712</v>
      </c>
      <c r="K188">
        <v>9.3450000000000006</v>
      </c>
      <c r="L188">
        <v>1</v>
      </c>
      <c r="M188" t="s">
        <v>709</v>
      </c>
      <c r="N188">
        <v>304345</v>
      </c>
      <c r="O188" s="10">
        <v>2.05E-4</v>
      </c>
      <c r="P188">
        <v>1</v>
      </c>
      <c r="Q188" t="s">
        <v>463</v>
      </c>
      <c r="R188">
        <f>INDEX(Val_Min_CO2[],MATCH(Produtor_Silo[[#This Row],[Variaveis Decisão Transporte Estado-Silo]],Val_Min_CO2[Variável],0),2)</f>
        <v>0</v>
      </c>
      <c r="S188">
        <f>INDEX(Val_min_Custo[],MATCH(Produtor_Silo[[#This Row],[Variaveis Decisão Transporte Estado-Silo]],Val_min_Custo[Variável],0),2)</f>
        <v>0</v>
      </c>
      <c r="T188">
        <f>INDEX(ITERAC3[],MATCH(Produtor_Silo[[#This Row],[Variaveis Decisão Transporte Estado-Silo]],ITERAC3[Variável],0),2)</f>
        <v>0</v>
      </c>
      <c r="U188">
        <f>INDEX(ITERAC6[],MATCH(Produtor_Silo[[#This Row],[Variaveis Decisão Transporte Estado-Silo]],ITERAC6[Variável],0),2)</f>
        <v>566552</v>
      </c>
      <c r="V188">
        <v>0</v>
      </c>
      <c r="W188">
        <v>1110</v>
      </c>
      <c r="X188" s="8">
        <v>1298</v>
      </c>
      <c r="Y188">
        <v>3.68</v>
      </c>
      <c r="Z188" t="str">
        <f>Produtor_Silo[[#This Row],[Estado Origem]]&amp;Produtor_Silo[[#This Row],[Estado Silo]]</f>
        <v>PRPR</v>
      </c>
      <c r="AA188" t="str">
        <f>Produtor_Silo[[#This Row],[destino]]&amp;Produtor_Silo[[#This Row],[Periodo]]&amp;Produtor_Silo[[#This Row],[Safra]]</f>
        <v>TOLEDO-PR_21Safra Secundaria</v>
      </c>
    </row>
    <row r="189" spans="1:27" x14ac:dyDescent="0.25">
      <c r="A189" t="s">
        <v>711</v>
      </c>
      <c r="B189" t="s">
        <v>651</v>
      </c>
      <c r="C189" t="s">
        <v>710</v>
      </c>
      <c r="D189">
        <v>-24.725940000000001</v>
      </c>
      <c r="E189">
        <v>-53.684019999999997</v>
      </c>
      <c r="F189">
        <v>43771</v>
      </c>
      <c r="G189" s="7">
        <v>43.771000000000001</v>
      </c>
      <c r="H189">
        <v>566552</v>
      </c>
      <c r="I189" t="s">
        <v>712</v>
      </c>
      <c r="J189" t="s">
        <v>712</v>
      </c>
      <c r="K189">
        <v>9.3450000000000006</v>
      </c>
      <c r="L189">
        <v>1</v>
      </c>
      <c r="M189" t="s">
        <v>709</v>
      </c>
      <c r="N189">
        <v>304345</v>
      </c>
      <c r="O189" s="10">
        <v>2.05E-4</v>
      </c>
      <c r="P189">
        <v>1</v>
      </c>
      <c r="Q189" t="s">
        <v>175</v>
      </c>
      <c r="R189">
        <f>INDEX(Val_Min_CO2[],MATCH(Produtor_Silo[[#This Row],[Variaveis Decisão Transporte Estado-Silo]],Val_Min_CO2[Variável],0),2)</f>
        <v>0</v>
      </c>
      <c r="S189">
        <f>INDEX(Val_min_Custo[],MATCH(Produtor_Silo[[#This Row],[Variaveis Decisão Transporte Estado-Silo]],Val_min_Custo[Variável],0),2)</f>
        <v>0</v>
      </c>
      <c r="T189">
        <f>INDEX(ITERAC3[],MATCH(Produtor_Silo[[#This Row],[Variaveis Decisão Transporte Estado-Silo]],ITERAC3[Variável],0),2)</f>
        <v>0</v>
      </c>
      <c r="U189">
        <f>INDEX(ITERAC6[],MATCH(Produtor_Silo[[#This Row],[Variaveis Decisão Transporte Estado-Silo]],ITERAC6[Variável],0),2)</f>
        <v>0</v>
      </c>
      <c r="V189">
        <v>0</v>
      </c>
      <c r="W189">
        <v>1110</v>
      </c>
      <c r="X189" s="8">
        <v>1298</v>
      </c>
      <c r="Y189">
        <v>3.68</v>
      </c>
      <c r="Z189" t="str">
        <f>Produtor_Silo[[#This Row],[Estado Origem]]&amp;Produtor_Silo[[#This Row],[Estado Silo]]</f>
        <v>PRPR</v>
      </c>
      <c r="AA189" t="str">
        <f>Produtor_Silo[[#This Row],[destino]]&amp;Produtor_Silo[[#This Row],[Periodo]]&amp;Produtor_Silo[[#This Row],[Safra]]</f>
        <v>TOLEDO-PR_21Safra Secundaria</v>
      </c>
    </row>
    <row r="190" spans="1:27" x14ac:dyDescent="0.25">
      <c r="A190" t="s">
        <v>710</v>
      </c>
      <c r="B190" t="s">
        <v>652</v>
      </c>
      <c r="C190" t="s">
        <v>710</v>
      </c>
      <c r="D190">
        <v>-24.67643</v>
      </c>
      <c r="E190">
        <v>-53.798819999999999</v>
      </c>
      <c r="F190">
        <v>19791</v>
      </c>
      <c r="G190" s="7">
        <v>19.791</v>
      </c>
      <c r="H190">
        <v>547120</v>
      </c>
      <c r="I190" t="s">
        <v>712</v>
      </c>
      <c r="J190" t="s">
        <v>712</v>
      </c>
      <c r="K190">
        <v>7.7850000000000001</v>
      </c>
      <c r="L190">
        <v>1</v>
      </c>
      <c r="M190" t="s">
        <v>706</v>
      </c>
      <c r="N190">
        <v>164226</v>
      </c>
      <c r="O190" s="10">
        <v>2.05E-4</v>
      </c>
      <c r="P190">
        <v>1</v>
      </c>
      <c r="Q190" t="s">
        <v>466</v>
      </c>
      <c r="R190">
        <f>INDEX(Val_Min_CO2[],MATCH(Produtor_Silo[[#This Row],[Variaveis Decisão Transporte Estado-Silo]],Val_Min_CO2[Variável],0),2)</f>
        <v>0</v>
      </c>
      <c r="S190">
        <f>INDEX(Val_min_Custo[],MATCH(Produtor_Silo[[#This Row],[Variaveis Decisão Transporte Estado-Silo]],Val_min_Custo[Variável],0),2)</f>
        <v>0</v>
      </c>
      <c r="T190">
        <f>INDEX(ITERAC3[],MATCH(Produtor_Silo[[#This Row],[Variaveis Decisão Transporte Estado-Silo]],ITERAC3[Variável],0),2)</f>
        <v>0</v>
      </c>
      <c r="U190">
        <f>INDEX(ITERAC6[],MATCH(Produtor_Silo[[#This Row],[Variaveis Decisão Transporte Estado-Silo]],ITERAC6[Variável],0),2)</f>
        <v>0</v>
      </c>
      <c r="V190">
        <v>0</v>
      </c>
      <c r="W190">
        <v>1110</v>
      </c>
      <c r="X190" s="8">
        <v>1298</v>
      </c>
      <c r="Y190">
        <v>3.68</v>
      </c>
      <c r="Z190" t="str">
        <f>Produtor_Silo[[#This Row],[Estado Origem]]&amp;Produtor_Silo[[#This Row],[Estado Silo]]</f>
        <v>PRPR</v>
      </c>
      <c r="AA190" t="str">
        <f>Produtor_Silo[[#This Row],[destino]]&amp;Produtor_Silo[[#This Row],[Periodo]]&amp;Produtor_Silo[[#This Row],[Safra]]</f>
        <v>TOLEDO-PR_31Safra Principal</v>
      </c>
    </row>
    <row r="191" spans="1:27" x14ac:dyDescent="0.25">
      <c r="A191" t="s">
        <v>711</v>
      </c>
      <c r="B191" t="s">
        <v>652</v>
      </c>
      <c r="C191" t="s">
        <v>710</v>
      </c>
      <c r="D191">
        <v>-24.67643</v>
      </c>
      <c r="E191">
        <v>-53.798819999999999</v>
      </c>
      <c r="F191">
        <v>57289</v>
      </c>
      <c r="G191" s="7">
        <v>57.289000000000001</v>
      </c>
      <c r="H191">
        <v>547120</v>
      </c>
      <c r="I191" t="s">
        <v>712</v>
      </c>
      <c r="J191" t="s">
        <v>712</v>
      </c>
      <c r="K191">
        <v>7.7850000000000001</v>
      </c>
      <c r="L191">
        <v>1</v>
      </c>
      <c r="M191" t="s">
        <v>706</v>
      </c>
      <c r="N191">
        <v>164226</v>
      </c>
      <c r="O191" s="10">
        <v>2.05E-4</v>
      </c>
      <c r="P191">
        <v>1</v>
      </c>
      <c r="Q191" t="s">
        <v>178</v>
      </c>
      <c r="R191">
        <f>INDEX(Val_Min_CO2[],MATCH(Produtor_Silo[[#This Row],[Variaveis Decisão Transporte Estado-Silo]],Val_Min_CO2[Variável],0),2)</f>
        <v>0</v>
      </c>
      <c r="S191">
        <f>INDEX(Val_min_Custo[],MATCH(Produtor_Silo[[#This Row],[Variaveis Decisão Transporte Estado-Silo]],Val_min_Custo[Variável],0),2)</f>
        <v>0</v>
      </c>
      <c r="T191">
        <f>INDEX(ITERAC3[],MATCH(Produtor_Silo[[#This Row],[Variaveis Decisão Transporte Estado-Silo]],ITERAC3[Variável],0),2)</f>
        <v>0</v>
      </c>
      <c r="U191">
        <f>INDEX(ITERAC6[],MATCH(Produtor_Silo[[#This Row],[Variaveis Decisão Transporte Estado-Silo]],ITERAC6[Variável],0),2)</f>
        <v>0</v>
      </c>
      <c r="V191">
        <v>0</v>
      </c>
      <c r="W191">
        <v>1110</v>
      </c>
      <c r="X191" s="8">
        <v>1298</v>
      </c>
      <c r="Y191">
        <v>3.68</v>
      </c>
      <c r="Z191" t="str">
        <f>Produtor_Silo[[#This Row],[Estado Origem]]&amp;Produtor_Silo[[#This Row],[Estado Silo]]</f>
        <v>PRPR</v>
      </c>
      <c r="AA191" t="str">
        <f>Produtor_Silo[[#This Row],[destino]]&amp;Produtor_Silo[[#This Row],[Periodo]]&amp;Produtor_Silo[[#This Row],[Safra]]</f>
        <v>TOLEDO-PR_31Safra Principal</v>
      </c>
    </row>
    <row r="192" spans="1:27" x14ac:dyDescent="0.25">
      <c r="A192" t="s">
        <v>710</v>
      </c>
      <c r="B192" t="s">
        <v>652</v>
      </c>
      <c r="C192" t="s">
        <v>710</v>
      </c>
      <c r="D192">
        <v>-24.67643</v>
      </c>
      <c r="E192">
        <v>-53.798819999999999</v>
      </c>
      <c r="F192">
        <v>19791</v>
      </c>
      <c r="G192" s="7">
        <v>19.791</v>
      </c>
      <c r="H192">
        <v>547120</v>
      </c>
      <c r="I192" t="s">
        <v>712</v>
      </c>
      <c r="J192" t="s">
        <v>712</v>
      </c>
      <c r="K192">
        <v>7.7850000000000001</v>
      </c>
      <c r="L192">
        <v>1</v>
      </c>
      <c r="M192" t="s">
        <v>709</v>
      </c>
      <c r="N192">
        <v>164226</v>
      </c>
      <c r="O192" s="10">
        <v>2.05E-4</v>
      </c>
      <c r="P192">
        <v>1</v>
      </c>
      <c r="Q192" t="s">
        <v>467</v>
      </c>
      <c r="R192">
        <f>INDEX(Val_Min_CO2[],MATCH(Produtor_Silo[[#This Row],[Variaveis Decisão Transporte Estado-Silo]],Val_Min_CO2[Variável],0),2)</f>
        <v>0</v>
      </c>
      <c r="S192">
        <f>INDEX(Val_min_Custo[],MATCH(Produtor_Silo[[#This Row],[Variaveis Decisão Transporte Estado-Silo]],Val_min_Custo[Variável],0),2)</f>
        <v>0</v>
      </c>
      <c r="T192">
        <f>INDEX(ITERAC3[],MATCH(Produtor_Silo[[#This Row],[Variaveis Decisão Transporte Estado-Silo]],ITERAC3[Variável],0),2)</f>
        <v>0</v>
      </c>
      <c r="U192">
        <f>INDEX(ITERAC6[],MATCH(Produtor_Silo[[#This Row],[Variaveis Decisão Transporte Estado-Silo]],ITERAC6[Variável],0),2)</f>
        <v>0</v>
      </c>
      <c r="V192">
        <v>0</v>
      </c>
      <c r="W192">
        <v>1110</v>
      </c>
      <c r="X192" s="8">
        <v>1298</v>
      </c>
      <c r="Y192">
        <v>3.68</v>
      </c>
      <c r="Z192" t="str">
        <f>Produtor_Silo[[#This Row],[Estado Origem]]&amp;Produtor_Silo[[#This Row],[Estado Silo]]</f>
        <v>PRPR</v>
      </c>
      <c r="AA192" t="str">
        <f>Produtor_Silo[[#This Row],[destino]]&amp;Produtor_Silo[[#This Row],[Periodo]]&amp;Produtor_Silo[[#This Row],[Safra]]</f>
        <v>TOLEDO-PR_31Safra Secundaria</v>
      </c>
    </row>
    <row r="193" spans="1:27" x14ac:dyDescent="0.25">
      <c r="A193" t="s">
        <v>711</v>
      </c>
      <c r="B193" t="s">
        <v>652</v>
      </c>
      <c r="C193" t="s">
        <v>710</v>
      </c>
      <c r="D193">
        <v>-24.67643</v>
      </c>
      <c r="E193">
        <v>-53.798819999999999</v>
      </c>
      <c r="F193">
        <v>57289</v>
      </c>
      <c r="G193" s="7">
        <v>57.289000000000001</v>
      </c>
      <c r="H193">
        <v>547120</v>
      </c>
      <c r="I193" t="s">
        <v>712</v>
      </c>
      <c r="J193" t="s">
        <v>712</v>
      </c>
      <c r="K193">
        <v>7.7850000000000001</v>
      </c>
      <c r="L193">
        <v>1</v>
      </c>
      <c r="M193" t="s">
        <v>709</v>
      </c>
      <c r="N193">
        <v>164226</v>
      </c>
      <c r="O193" s="10">
        <v>2.05E-4</v>
      </c>
      <c r="P193">
        <v>1</v>
      </c>
      <c r="Q193" t="s">
        <v>179</v>
      </c>
      <c r="R193">
        <f>INDEX(Val_Min_CO2[],MATCH(Produtor_Silo[[#This Row],[Variaveis Decisão Transporte Estado-Silo]],Val_Min_CO2[Variável],0),2)</f>
        <v>0</v>
      </c>
      <c r="S193">
        <f>INDEX(Val_min_Custo[],MATCH(Produtor_Silo[[#This Row],[Variaveis Decisão Transporte Estado-Silo]],Val_min_Custo[Variável],0),2)</f>
        <v>0</v>
      </c>
      <c r="T193">
        <f>INDEX(ITERAC3[],MATCH(Produtor_Silo[[#This Row],[Variaveis Decisão Transporte Estado-Silo]],ITERAC3[Variável],0),2)</f>
        <v>0</v>
      </c>
      <c r="U193">
        <f>INDEX(ITERAC6[],MATCH(Produtor_Silo[[#This Row],[Variaveis Decisão Transporte Estado-Silo]],ITERAC6[Variável],0),2)</f>
        <v>0</v>
      </c>
      <c r="V193">
        <v>0</v>
      </c>
      <c r="W193">
        <v>1110</v>
      </c>
      <c r="X193" s="8">
        <v>1298</v>
      </c>
      <c r="Y193">
        <v>3.68</v>
      </c>
      <c r="Z193" t="str">
        <f>Produtor_Silo[[#This Row],[Estado Origem]]&amp;Produtor_Silo[[#This Row],[Estado Silo]]</f>
        <v>PRPR</v>
      </c>
      <c r="AA193" t="str">
        <f>Produtor_Silo[[#This Row],[destino]]&amp;Produtor_Silo[[#This Row],[Periodo]]&amp;Produtor_Silo[[#This Row],[Safra]]</f>
        <v>TOLEDO-PR_31Safra Secundaria</v>
      </c>
    </row>
    <row r="194" spans="1:27" x14ac:dyDescent="0.25">
      <c r="A194" t="s">
        <v>716</v>
      </c>
      <c r="B194" t="s">
        <v>629</v>
      </c>
      <c r="C194" t="s">
        <v>717</v>
      </c>
      <c r="D194">
        <v>-17.908609999999999</v>
      </c>
      <c r="E194">
        <v>-51.682360000000003</v>
      </c>
      <c r="F194">
        <v>89582</v>
      </c>
      <c r="G194" s="7">
        <v>89.582000000000008</v>
      </c>
      <c r="H194">
        <v>794416</v>
      </c>
      <c r="I194" t="s">
        <v>718</v>
      </c>
      <c r="J194" t="s">
        <v>718</v>
      </c>
      <c r="K194">
        <v>11.99</v>
      </c>
      <c r="L194">
        <v>2</v>
      </c>
      <c r="M194" t="s">
        <v>706</v>
      </c>
      <c r="N194">
        <v>325883</v>
      </c>
      <c r="O194" s="10">
        <v>2.63E-4</v>
      </c>
      <c r="P194">
        <v>0.6</v>
      </c>
      <c r="Q194" t="s">
        <v>376</v>
      </c>
      <c r="R194">
        <f>INDEX(Val_Min_CO2[],MATCH(Produtor_Silo[[#This Row],[Variaveis Decisão Transporte Estado-Silo]],Val_Min_CO2[Variável],0),2)</f>
        <v>0</v>
      </c>
      <c r="S194">
        <f>INDEX(Val_min_Custo[],MATCH(Produtor_Silo[[#This Row],[Variaveis Decisão Transporte Estado-Silo]],Val_min_Custo[Variável],0),2)</f>
        <v>0</v>
      </c>
      <c r="T194">
        <f>INDEX(ITERAC3[],MATCH(Produtor_Silo[[#This Row],[Variaveis Decisão Transporte Estado-Silo]],ITERAC3[Variável],0),2)</f>
        <v>0</v>
      </c>
      <c r="U194">
        <f>INDEX(ITERAC6[],MATCH(Produtor_Silo[[#This Row],[Variaveis Decisão Transporte Estado-Silo]],ITERAC6[Variável],0),2)</f>
        <v>0</v>
      </c>
      <c r="V194">
        <v>0</v>
      </c>
      <c r="W194">
        <v>1116.67</v>
      </c>
      <c r="X194" s="8">
        <v>1306.5038999999999</v>
      </c>
      <c r="Y194">
        <v>5.65</v>
      </c>
      <c r="Z194" t="str">
        <f>Produtor_Silo[[#This Row],[Estado Origem]]&amp;Produtor_Silo[[#This Row],[Estado Silo]]</f>
        <v>GOGO</v>
      </c>
      <c r="AA194" t="str">
        <f>Produtor_Silo[[#This Row],[destino]]&amp;Produtor_Silo[[#This Row],[Periodo]]&amp;Produtor_Silo[[#This Row],[Safra]]</f>
        <v>JATAÍ-GO_12Safra Principal</v>
      </c>
    </row>
    <row r="195" spans="1:27" x14ac:dyDescent="0.25">
      <c r="A195" t="s">
        <v>717</v>
      </c>
      <c r="B195" t="s">
        <v>629</v>
      </c>
      <c r="C195" t="s">
        <v>717</v>
      </c>
      <c r="D195">
        <v>-17.908609999999999</v>
      </c>
      <c r="E195">
        <v>-51.682360000000003</v>
      </c>
      <c r="F195">
        <v>8935</v>
      </c>
      <c r="G195" s="7">
        <v>8.9350000000000005</v>
      </c>
      <c r="H195">
        <v>794416</v>
      </c>
      <c r="I195" t="s">
        <v>718</v>
      </c>
      <c r="J195" t="s">
        <v>718</v>
      </c>
      <c r="K195">
        <v>11.99</v>
      </c>
      <c r="L195">
        <v>2</v>
      </c>
      <c r="M195" t="s">
        <v>706</v>
      </c>
      <c r="N195">
        <v>325883</v>
      </c>
      <c r="O195" s="10">
        <v>2.63E-4</v>
      </c>
      <c r="P195">
        <v>0.6</v>
      </c>
      <c r="Q195" t="s">
        <v>208</v>
      </c>
      <c r="R195">
        <f>INDEX(Val_Min_CO2[],MATCH(Produtor_Silo[[#This Row],[Variaveis Decisão Transporte Estado-Silo]],Val_Min_CO2[Variável],0),2)</f>
        <v>0</v>
      </c>
      <c r="S195">
        <f>INDEX(Val_min_Custo[],MATCH(Produtor_Silo[[#This Row],[Variaveis Decisão Transporte Estado-Silo]],Val_min_Custo[Variável],0),2)</f>
        <v>794416</v>
      </c>
      <c r="T195">
        <f>INDEX(ITERAC3[],MATCH(Produtor_Silo[[#This Row],[Variaveis Decisão Transporte Estado-Silo]],ITERAC3[Variável],0),2)</f>
        <v>0</v>
      </c>
      <c r="U195">
        <f>INDEX(ITERAC6[],MATCH(Produtor_Silo[[#This Row],[Variaveis Decisão Transporte Estado-Silo]],ITERAC6[Variável],0),2)</f>
        <v>0</v>
      </c>
      <c r="V195">
        <v>0</v>
      </c>
      <c r="W195">
        <v>1116.67</v>
      </c>
      <c r="X195" s="8">
        <v>1306.5038999999999</v>
      </c>
      <c r="Y195">
        <v>5.65</v>
      </c>
      <c r="Z195" t="str">
        <f>Produtor_Silo[[#This Row],[Estado Origem]]&amp;Produtor_Silo[[#This Row],[Estado Silo]]</f>
        <v>GOGO</v>
      </c>
      <c r="AA195" t="str">
        <f>Produtor_Silo[[#This Row],[destino]]&amp;Produtor_Silo[[#This Row],[Periodo]]&amp;Produtor_Silo[[#This Row],[Safra]]</f>
        <v>JATAÍ-GO_12Safra Principal</v>
      </c>
    </row>
    <row r="196" spans="1:27" x14ac:dyDescent="0.25">
      <c r="A196" t="s">
        <v>716</v>
      </c>
      <c r="B196" t="s">
        <v>629</v>
      </c>
      <c r="C196" t="s">
        <v>717</v>
      </c>
      <c r="D196">
        <v>-17.908609999999999</v>
      </c>
      <c r="E196">
        <v>-51.682360000000003</v>
      </c>
      <c r="F196">
        <v>89582</v>
      </c>
      <c r="G196" s="7">
        <v>89.582000000000008</v>
      </c>
      <c r="H196">
        <v>794416</v>
      </c>
      <c r="I196" t="s">
        <v>718</v>
      </c>
      <c r="J196" t="s">
        <v>718</v>
      </c>
      <c r="K196">
        <v>11.99</v>
      </c>
      <c r="L196">
        <v>2</v>
      </c>
      <c r="M196" t="s">
        <v>709</v>
      </c>
      <c r="N196">
        <v>325883</v>
      </c>
      <c r="O196" s="10">
        <v>2.63E-4</v>
      </c>
      <c r="P196">
        <v>0.6</v>
      </c>
      <c r="Q196" t="s">
        <v>377</v>
      </c>
      <c r="R196">
        <f>INDEX(Val_Min_CO2[],MATCH(Produtor_Silo[[#This Row],[Variaveis Decisão Transporte Estado-Silo]],Val_Min_CO2[Variável],0),2)</f>
        <v>0</v>
      </c>
      <c r="S196">
        <f>INDEX(Val_min_Custo[],MATCH(Produtor_Silo[[#This Row],[Variaveis Decisão Transporte Estado-Silo]],Val_min_Custo[Variável],0),2)</f>
        <v>0</v>
      </c>
      <c r="T196">
        <f>INDEX(ITERAC3[],MATCH(Produtor_Silo[[#This Row],[Variaveis Decisão Transporte Estado-Silo]],ITERAC3[Variável],0),2)</f>
        <v>0</v>
      </c>
      <c r="U196">
        <f>INDEX(ITERAC6[],MATCH(Produtor_Silo[[#This Row],[Variaveis Decisão Transporte Estado-Silo]],ITERAC6[Variável],0),2)</f>
        <v>0</v>
      </c>
      <c r="V196">
        <v>0</v>
      </c>
      <c r="W196">
        <v>1116.67</v>
      </c>
      <c r="X196" s="8">
        <v>1306.5038999999999</v>
      </c>
      <c r="Y196">
        <v>5.65</v>
      </c>
      <c r="Z196" t="str">
        <f>Produtor_Silo[[#This Row],[Estado Origem]]&amp;Produtor_Silo[[#This Row],[Estado Silo]]</f>
        <v>GOGO</v>
      </c>
      <c r="AA196" t="str">
        <f>Produtor_Silo[[#This Row],[destino]]&amp;Produtor_Silo[[#This Row],[Periodo]]&amp;Produtor_Silo[[#This Row],[Safra]]</f>
        <v>JATAÍ-GO_12Safra Secundaria</v>
      </c>
    </row>
    <row r="197" spans="1:27" x14ac:dyDescent="0.25">
      <c r="A197" t="s">
        <v>717</v>
      </c>
      <c r="B197" t="s">
        <v>629</v>
      </c>
      <c r="C197" t="s">
        <v>717</v>
      </c>
      <c r="D197">
        <v>-17.908609999999999</v>
      </c>
      <c r="E197">
        <v>-51.682360000000003</v>
      </c>
      <c r="F197">
        <v>8935</v>
      </c>
      <c r="G197" s="7">
        <v>8.9350000000000005</v>
      </c>
      <c r="H197">
        <v>794416</v>
      </c>
      <c r="I197" t="s">
        <v>718</v>
      </c>
      <c r="J197" t="s">
        <v>718</v>
      </c>
      <c r="K197">
        <v>11.99</v>
      </c>
      <c r="L197">
        <v>2</v>
      </c>
      <c r="M197" t="s">
        <v>709</v>
      </c>
      <c r="N197">
        <v>325883</v>
      </c>
      <c r="O197" s="10">
        <v>2.63E-4</v>
      </c>
      <c r="P197">
        <v>0.6</v>
      </c>
      <c r="Q197" t="s">
        <v>209</v>
      </c>
      <c r="R197">
        <f>INDEX(Val_Min_CO2[],MATCH(Produtor_Silo[[#This Row],[Variaveis Decisão Transporte Estado-Silo]],Val_Min_CO2[Variável],0),2)</f>
        <v>255930</v>
      </c>
      <c r="S197">
        <f>INDEX(Val_min_Custo[],MATCH(Produtor_Silo[[#This Row],[Variaveis Decisão Transporte Estado-Silo]],Val_min_Custo[Variável],0),2)</f>
        <v>0</v>
      </c>
      <c r="T197">
        <f>INDEX(ITERAC3[],MATCH(Produtor_Silo[[#This Row],[Variaveis Decisão Transporte Estado-Silo]],ITERAC3[Variável],0),2)</f>
        <v>709699</v>
      </c>
      <c r="U197">
        <f>INDEX(ITERAC6[],MATCH(Produtor_Silo[[#This Row],[Variaveis Decisão Transporte Estado-Silo]],ITERAC6[Variável],0),2)</f>
        <v>794416</v>
      </c>
      <c r="V197">
        <v>0</v>
      </c>
      <c r="W197">
        <v>1116.67</v>
      </c>
      <c r="X197" s="8">
        <v>1306.5038999999999</v>
      </c>
      <c r="Y197">
        <v>5.65</v>
      </c>
      <c r="Z197" t="str">
        <f>Produtor_Silo[[#This Row],[Estado Origem]]&amp;Produtor_Silo[[#This Row],[Estado Silo]]</f>
        <v>GOGO</v>
      </c>
      <c r="AA197" t="str">
        <f>Produtor_Silo[[#This Row],[destino]]&amp;Produtor_Silo[[#This Row],[Periodo]]&amp;Produtor_Silo[[#This Row],[Safra]]</f>
        <v>JATAÍ-GO_12Safra Secundaria</v>
      </c>
    </row>
    <row r="198" spans="1:27" x14ac:dyDescent="0.25">
      <c r="A198" t="s">
        <v>716</v>
      </c>
      <c r="B198" t="s">
        <v>630</v>
      </c>
      <c r="C198" t="s">
        <v>717</v>
      </c>
      <c r="D198">
        <v>-17.906980000000001</v>
      </c>
      <c r="E198">
        <v>-51.678089999999997</v>
      </c>
      <c r="F198">
        <v>90096</v>
      </c>
      <c r="G198" s="7">
        <v>90.096000000000004</v>
      </c>
      <c r="H198">
        <v>546448</v>
      </c>
      <c r="I198" t="s">
        <v>718</v>
      </c>
      <c r="J198" t="s">
        <v>718</v>
      </c>
      <c r="K198">
        <v>9.8650000000000002</v>
      </c>
      <c r="L198">
        <v>2</v>
      </c>
      <c r="M198" t="s">
        <v>706</v>
      </c>
      <c r="N198">
        <v>410587</v>
      </c>
      <c r="O198" s="10">
        <v>2.63E-4</v>
      </c>
      <c r="P198">
        <v>0.6</v>
      </c>
      <c r="Q198" t="s">
        <v>380</v>
      </c>
      <c r="R198">
        <f>INDEX(Val_Min_CO2[],MATCH(Produtor_Silo[[#This Row],[Variaveis Decisão Transporte Estado-Silo]],Val_Min_CO2[Variável],0),2)</f>
        <v>0</v>
      </c>
      <c r="S198">
        <f>INDEX(Val_min_Custo[],MATCH(Produtor_Silo[[#This Row],[Variaveis Decisão Transporte Estado-Silo]],Val_min_Custo[Variável],0),2)</f>
        <v>0</v>
      </c>
      <c r="T198">
        <f>INDEX(ITERAC3[],MATCH(Produtor_Silo[[#This Row],[Variaveis Decisão Transporte Estado-Silo]],ITERAC3[Variável],0),2)</f>
        <v>0</v>
      </c>
      <c r="U198">
        <f>INDEX(ITERAC6[],MATCH(Produtor_Silo[[#This Row],[Variaveis Decisão Transporte Estado-Silo]],ITERAC6[Variável],0),2)</f>
        <v>0</v>
      </c>
      <c r="V198">
        <v>0</v>
      </c>
      <c r="W198">
        <v>1116.67</v>
      </c>
      <c r="X198" s="8">
        <v>1306.5038999999999</v>
      </c>
      <c r="Y198">
        <v>5.65</v>
      </c>
      <c r="Z198" t="str">
        <f>Produtor_Silo[[#This Row],[Estado Origem]]&amp;Produtor_Silo[[#This Row],[Estado Silo]]</f>
        <v>GOGO</v>
      </c>
      <c r="AA198" t="str">
        <f>Produtor_Silo[[#This Row],[destino]]&amp;Produtor_Silo[[#This Row],[Periodo]]&amp;Produtor_Silo[[#This Row],[Safra]]</f>
        <v>JATAÍ-GO_22Safra Principal</v>
      </c>
    </row>
    <row r="199" spans="1:27" x14ac:dyDescent="0.25">
      <c r="A199" t="s">
        <v>717</v>
      </c>
      <c r="B199" t="s">
        <v>630</v>
      </c>
      <c r="C199" t="s">
        <v>717</v>
      </c>
      <c r="D199">
        <v>-17.906980000000001</v>
      </c>
      <c r="E199">
        <v>-51.678089999999997</v>
      </c>
      <c r="F199">
        <v>9449</v>
      </c>
      <c r="G199" s="7">
        <v>9.4489999999999998</v>
      </c>
      <c r="H199">
        <v>546448</v>
      </c>
      <c r="I199" t="s">
        <v>718</v>
      </c>
      <c r="J199" t="s">
        <v>718</v>
      </c>
      <c r="K199">
        <v>9.8650000000000002</v>
      </c>
      <c r="L199">
        <v>2</v>
      </c>
      <c r="M199" t="s">
        <v>706</v>
      </c>
      <c r="N199">
        <v>410587</v>
      </c>
      <c r="O199" s="10">
        <v>2.63E-4</v>
      </c>
      <c r="P199">
        <v>0.6</v>
      </c>
      <c r="Q199" t="s">
        <v>212</v>
      </c>
      <c r="R199">
        <f>INDEX(Val_Min_CO2[],MATCH(Produtor_Silo[[#This Row],[Variaveis Decisão Transporte Estado-Silo]],Val_Min_CO2[Variável],0),2)</f>
        <v>0</v>
      </c>
      <c r="S199">
        <f>INDEX(Val_min_Custo[],MATCH(Produtor_Silo[[#This Row],[Variaveis Decisão Transporte Estado-Silo]],Val_min_Custo[Variável],0),2)</f>
        <v>546448</v>
      </c>
      <c r="T199">
        <f>INDEX(ITERAC3[],MATCH(Produtor_Silo[[#This Row],[Variaveis Decisão Transporte Estado-Silo]],ITERAC3[Variável],0),2)</f>
        <v>0</v>
      </c>
      <c r="U199">
        <f>INDEX(ITERAC6[],MATCH(Produtor_Silo[[#This Row],[Variaveis Decisão Transporte Estado-Silo]],ITERAC6[Variável],0),2)</f>
        <v>0</v>
      </c>
      <c r="V199">
        <v>0</v>
      </c>
      <c r="W199">
        <v>1116.67</v>
      </c>
      <c r="X199" s="8">
        <v>1306.5038999999999</v>
      </c>
      <c r="Y199">
        <v>5.65</v>
      </c>
      <c r="Z199" t="str">
        <f>Produtor_Silo[[#This Row],[Estado Origem]]&amp;Produtor_Silo[[#This Row],[Estado Silo]]</f>
        <v>GOGO</v>
      </c>
      <c r="AA199" t="str">
        <f>Produtor_Silo[[#This Row],[destino]]&amp;Produtor_Silo[[#This Row],[Periodo]]&amp;Produtor_Silo[[#This Row],[Safra]]</f>
        <v>JATAÍ-GO_22Safra Principal</v>
      </c>
    </row>
    <row r="200" spans="1:27" x14ac:dyDescent="0.25">
      <c r="A200" t="s">
        <v>716</v>
      </c>
      <c r="B200" t="s">
        <v>630</v>
      </c>
      <c r="C200" t="s">
        <v>717</v>
      </c>
      <c r="D200">
        <v>-17.906980000000001</v>
      </c>
      <c r="E200">
        <v>-51.678089999999997</v>
      </c>
      <c r="F200">
        <v>90096</v>
      </c>
      <c r="G200" s="7">
        <v>90.096000000000004</v>
      </c>
      <c r="H200">
        <v>546448</v>
      </c>
      <c r="I200" t="s">
        <v>718</v>
      </c>
      <c r="J200" t="s">
        <v>718</v>
      </c>
      <c r="K200">
        <v>9.8650000000000002</v>
      </c>
      <c r="L200">
        <v>2</v>
      </c>
      <c r="M200" t="s">
        <v>709</v>
      </c>
      <c r="N200">
        <v>410587</v>
      </c>
      <c r="O200" s="10">
        <v>2.63E-4</v>
      </c>
      <c r="P200">
        <v>0.6</v>
      </c>
      <c r="Q200" t="s">
        <v>381</v>
      </c>
      <c r="R200">
        <f>INDEX(Val_Min_CO2[],MATCH(Produtor_Silo[[#This Row],[Variaveis Decisão Transporte Estado-Silo]],Val_Min_CO2[Variável],0),2)</f>
        <v>0</v>
      </c>
      <c r="S200">
        <f>INDEX(Val_min_Custo[],MATCH(Produtor_Silo[[#This Row],[Variaveis Decisão Transporte Estado-Silo]],Val_min_Custo[Variável],0),2)</f>
        <v>0</v>
      </c>
      <c r="T200">
        <f>INDEX(ITERAC3[],MATCH(Produtor_Silo[[#This Row],[Variaveis Decisão Transporte Estado-Silo]],ITERAC3[Variável],0),2)</f>
        <v>0</v>
      </c>
      <c r="U200">
        <f>INDEX(ITERAC6[],MATCH(Produtor_Silo[[#This Row],[Variaveis Decisão Transporte Estado-Silo]],ITERAC6[Variável],0),2)</f>
        <v>0</v>
      </c>
      <c r="V200">
        <v>0</v>
      </c>
      <c r="W200">
        <v>1116.67</v>
      </c>
      <c r="X200" s="8">
        <v>1306.5038999999999</v>
      </c>
      <c r="Y200">
        <v>5.65</v>
      </c>
      <c r="Z200" t="str">
        <f>Produtor_Silo[[#This Row],[Estado Origem]]&amp;Produtor_Silo[[#This Row],[Estado Silo]]</f>
        <v>GOGO</v>
      </c>
      <c r="AA200" t="str">
        <f>Produtor_Silo[[#This Row],[destino]]&amp;Produtor_Silo[[#This Row],[Periodo]]&amp;Produtor_Silo[[#This Row],[Safra]]</f>
        <v>JATAÍ-GO_22Safra Secundaria</v>
      </c>
    </row>
    <row r="201" spans="1:27" x14ac:dyDescent="0.25">
      <c r="A201" t="s">
        <v>717</v>
      </c>
      <c r="B201" t="s">
        <v>630</v>
      </c>
      <c r="C201" t="s">
        <v>717</v>
      </c>
      <c r="D201">
        <v>-17.906980000000001</v>
      </c>
      <c r="E201">
        <v>-51.678089999999997</v>
      </c>
      <c r="F201">
        <v>9449</v>
      </c>
      <c r="G201" s="7">
        <v>9.4489999999999998</v>
      </c>
      <c r="H201">
        <v>546448</v>
      </c>
      <c r="I201" t="s">
        <v>718</v>
      </c>
      <c r="J201" t="s">
        <v>718</v>
      </c>
      <c r="K201">
        <v>9.8650000000000002</v>
      </c>
      <c r="L201">
        <v>2</v>
      </c>
      <c r="M201" t="s">
        <v>709</v>
      </c>
      <c r="N201">
        <v>410587</v>
      </c>
      <c r="O201" s="10">
        <v>2.63E-4</v>
      </c>
      <c r="P201">
        <v>0.6</v>
      </c>
      <c r="Q201" t="s">
        <v>213</v>
      </c>
      <c r="R201">
        <f>INDEX(Val_Min_CO2[],MATCH(Produtor_Silo[[#This Row],[Variaveis Decisão Transporte Estado-Silo]],Val_Min_CO2[Variável],0),2)</f>
        <v>0</v>
      </c>
      <c r="S201">
        <f>INDEX(Val_min_Custo[],MATCH(Produtor_Silo[[#This Row],[Variaveis Decisão Transporte Estado-Silo]],Val_min_Custo[Variável],0),2)</f>
        <v>0</v>
      </c>
      <c r="T201">
        <f>INDEX(ITERAC3[],MATCH(Produtor_Silo[[#This Row],[Variaveis Decisão Transporte Estado-Silo]],ITERAC3[Variável],0),2)</f>
        <v>0</v>
      </c>
      <c r="U201">
        <f>INDEX(ITERAC6[],MATCH(Produtor_Silo[[#This Row],[Variaveis Decisão Transporte Estado-Silo]],ITERAC6[Variável],0),2)</f>
        <v>546448</v>
      </c>
      <c r="V201">
        <v>0</v>
      </c>
      <c r="W201">
        <v>1116.67</v>
      </c>
      <c r="X201" s="8">
        <v>1306.5038999999999</v>
      </c>
      <c r="Y201">
        <v>5.65</v>
      </c>
      <c r="Z201" t="str">
        <f>Produtor_Silo[[#This Row],[Estado Origem]]&amp;Produtor_Silo[[#This Row],[Estado Silo]]</f>
        <v>GOGO</v>
      </c>
      <c r="AA201" t="str">
        <f>Produtor_Silo[[#This Row],[destino]]&amp;Produtor_Silo[[#This Row],[Periodo]]&amp;Produtor_Silo[[#This Row],[Safra]]</f>
        <v>JATAÍ-GO_22Safra Secundaria</v>
      </c>
    </row>
    <row r="202" spans="1:27" x14ac:dyDescent="0.25">
      <c r="A202" t="s">
        <v>716</v>
      </c>
      <c r="B202" t="s">
        <v>631</v>
      </c>
      <c r="C202" t="s">
        <v>717</v>
      </c>
      <c r="D202">
        <v>-17.89123</v>
      </c>
      <c r="E202">
        <v>-51.660429999999998</v>
      </c>
      <c r="F202">
        <v>83479</v>
      </c>
      <c r="G202" s="7">
        <v>83.478999999999999</v>
      </c>
      <c r="H202">
        <v>526232</v>
      </c>
      <c r="I202" t="s">
        <v>718</v>
      </c>
      <c r="J202" t="s">
        <v>718</v>
      </c>
      <c r="K202">
        <v>8.49</v>
      </c>
      <c r="L202">
        <v>2</v>
      </c>
      <c r="M202" t="s">
        <v>706</v>
      </c>
      <c r="N202">
        <v>269108</v>
      </c>
      <c r="O202" s="10">
        <v>2.63E-4</v>
      </c>
      <c r="P202">
        <v>0.6</v>
      </c>
      <c r="Q202" t="s">
        <v>384</v>
      </c>
      <c r="R202">
        <f>INDEX(Val_Min_CO2[],MATCH(Produtor_Silo[[#This Row],[Variaveis Decisão Transporte Estado-Silo]],Val_Min_CO2[Variável],0),2)</f>
        <v>0</v>
      </c>
      <c r="S202">
        <f>INDEX(Val_min_Custo[],MATCH(Produtor_Silo[[#This Row],[Variaveis Decisão Transporte Estado-Silo]],Val_min_Custo[Variável],0),2)</f>
        <v>0</v>
      </c>
      <c r="T202">
        <f>INDEX(ITERAC3[],MATCH(Produtor_Silo[[#This Row],[Variaveis Decisão Transporte Estado-Silo]],ITERAC3[Variável],0),2)</f>
        <v>0</v>
      </c>
      <c r="U202">
        <f>INDEX(ITERAC6[],MATCH(Produtor_Silo[[#This Row],[Variaveis Decisão Transporte Estado-Silo]],ITERAC6[Variável],0),2)</f>
        <v>0</v>
      </c>
      <c r="V202">
        <v>0</v>
      </c>
      <c r="W202">
        <v>1116.67</v>
      </c>
      <c r="X202" s="8">
        <v>1306.5038999999999</v>
      </c>
      <c r="Y202">
        <v>5.65</v>
      </c>
      <c r="Z202" t="str">
        <f>Produtor_Silo[[#This Row],[Estado Origem]]&amp;Produtor_Silo[[#This Row],[Estado Silo]]</f>
        <v>GOGO</v>
      </c>
      <c r="AA202" t="str">
        <f>Produtor_Silo[[#This Row],[destino]]&amp;Produtor_Silo[[#This Row],[Periodo]]&amp;Produtor_Silo[[#This Row],[Safra]]</f>
        <v>JATAÍ-GO_32Safra Principal</v>
      </c>
    </row>
    <row r="203" spans="1:27" x14ac:dyDescent="0.25">
      <c r="A203" t="s">
        <v>717</v>
      </c>
      <c r="B203" t="s">
        <v>631</v>
      </c>
      <c r="C203" t="s">
        <v>717</v>
      </c>
      <c r="D203">
        <v>-17.89123</v>
      </c>
      <c r="E203">
        <v>-51.660429999999998</v>
      </c>
      <c r="F203">
        <v>7297</v>
      </c>
      <c r="G203" s="7">
        <v>7.2969999999999997</v>
      </c>
      <c r="H203">
        <v>526232</v>
      </c>
      <c r="I203" t="s">
        <v>718</v>
      </c>
      <c r="J203" t="s">
        <v>718</v>
      </c>
      <c r="K203">
        <v>8.49</v>
      </c>
      <c r="L203">
        <v>2</v>
      </c>
      <c r="M203" t="s">
        <v>706</v>
      </c>
      <c r="N203">
        <v>269108</v>
      </c>
      <c r="O203" s="10">
        <v>2.63E-4</v>
      </c>
      <c r="P203">
        <v>0.6</v>
      </c>
      <c r="Q203" t="s">
        <v>216</v>
      </c>
      <c r="R203">
        <f>INDEX(Val_Min_CO2[],MATCH(Produtor_Silo[[#This Row],[Variaveis Decisão Transporte Estado-Silo]],Val_Min_CO2[Variável],0),2)</f>
        <v>0</v>
      </c>
      <c r="S203">
        <f>INDEX(Val_min_Custo[],MATCH(Produtor_Silo[[#This Row],[Variaveis Decisão Transporte Estado-Silo]],Val_min_Custo[Variável],0),2)</f>
        <v>0</v>
      </c>
      <c r="T203">
        <f>INDEX(ITERAC3[],MATCH(Produtor_Silo[[#This Row],[Variaveis Decisão Transporte Estado-Silo]],ITERAC3[Variável],0),2)</f>
        <v>0</v>
      </c>
      <c r="U203">
        <f>INDEX(ITERAC6[],MATCH(Produtor_Silo[[#This Row],[Variaveis Decisão Transporte Estado-Silo]],ITERAC6[Variável],0),2)</f>
        <v>0</v>
      </c>
      <c r="V203">
        <v>0</v>
      </c>
      <c r="W203">
        <v>1116.67</v>
      </c>
      <c r="X203" s="8">
        <v>1306.5038999999999</v>
      </c>
      <c r="Y203">
        <v>5.65</v>
      </c>
      <c r="Z203" t="str">
        <f>Produtor_Silo[[#This Row],[Estado Origem]]&amp;Produtor_Silo[[#This Row],[Estado Silo]]</f>
        <v>GOGO</v>
      </c>
      <c r="AA203" t="str">
        <f>Produtor_Silo[[#This Row],[destino]]&amp;Produtor_Silo[[#This Row],[Periodo]]&amp;Produtor_Silo[[#This Row],[Safra]]</f>
        <v>JATAÍ-GO_32Safra Principal</v>
      </c>
    </row>
    <row r="204" spans="1:27" x14ac:dyDescent="0.25">
      <c r="A204" t="s">
        <v>716</v>
      </c>
      <c r="B204" t="s">
        <v>631</v>
      </c>
      <c r="C204" t="s">
        <v>717</v>
      </c>
      <c r="D204">
        <v>-17.89123</v>
      </c>
      <c r="E204">
        <v>-51.660429999999998</v>
      </c>
      <c r="F204">
        <v>83479</v>
      </c>
      <c r="G204" s="7">
        <v>83.478999999999999</v>
      </c>
      <c r="H204">
        <v>526232</v>
      </c>
      <c r="I204" t="s">
        <v>718</v>
      </c>
      <c r="J204" t="s">
        <v>718</v>
      </c>
      <c r="K204">
        <v>8.49</v>
      </c>
      <c r="L204">
        <v>2</v>
      </c>
      <c r="M204" t="s">
        <v>709</v>
      </c>
      <c r="N204">
        <v>269108</v>
      </c>
      <c r="O204" s="10">
        <v>2.63E-4</v>
      </c>
      <c r="P204">
        <v>0.6</v>
      </c>
      <c r="Q204" t="s">
        <v>385</v>
      </c>
      <c r="R204">
        <f>INDEX(Val_Min_CO2[],MATCH(Produtor_Silo[[#This Row],[Variaveis Decisão Transporte Estado-Silo]],Val_Min_CO2[Variável],0),2)</f>
        <v>0</v>
      </c>
      <c r="S204">
        <f>INDEX(Val_min_Custo[],MATCH(Produtor_Silo[[#This Row],[Variaveis Decisão Transporte Estado-Silo]],Val_min_Custo[Variável],0),2)</f>
        <v>0</v>
      </c>
      <c r="T204">
        <f>INDEX(ITERAC3[],MATCH(Produtor_Silo[[#This Row],[Variaveis Decisão Transporte Estado-Silo]],ITERAC3[Variável],0),2)</f>
        <v>0</v>
      </c>
      <c r="U204">
        <f>INDEX(ITERAC6[],MATCH(Produtor_Silo[[#This Row],[Variaveis Decisão Transporte Estado-Silo]],ITERAC6[Variável],0),2)</f>
        <v>0</v>
      </c>
      <c r="V204">
        <v>0</v>
      </c>
      <c r="W204">
        <v>1116.67</v>
      </c>
      <c r="X204" s="8">
        <v>1306.5038999999999</v>
      </c>
      <c r="Y204">
        <v>5.65</v>
      </c>
      <c r="Z204" t="str">
        <f>Produtor_Silo[[#This Row],[Estado Origem]]&amp;Produtor_Silo[[#This Row],[Estado Silo]]</f>
        <v>GOGO</v>
      </c>
      <c r="AA204" t="str">
        <f>Produtor_Silo[[#This Row],[destino]]&amp;Produtor_Silo[[#This Row],[Periodo]]&amp;Produtor_Silo[[#This Row],[Safra]]</f>
        <v>JATAÍ-GO_32Safra Secundaria</v>
      </c>
    </row>
    <row r="205" spans="1:27" x14ac:dyDescent="0.25">
      <c r="A205" t="s">
        <v>717</v>
      </c>
      <c r="B205" t="s">
        <v>631</v>
      </c>
      <c r="C205" t="s">
        <v>717</v>
      </c>
      <c r="D205">
        <v>-17.89123</v>
      </c>
      <c r="E205">
        <v>-51.660429999999998</v>
      </c>
      <c r="F205">
        <v>7297</v>
      </c>
      <c r="G205" s="7">
        <v>7.2969999999999997</v>
      </c>
      <c r="H205">
        <v>526232</v>
      </c>
      <c r="I205" t="s">
        <v>718</v>
      </c>
      <c r="J205" t="s">
        <v>718</v>
      </c>
      <c r="K205">
        <v>8.49</v>
      </c>
      <c r="L205">
        <v>2</v>
      </c>
      <c r="M205" t="s">
        <v>709</v>
      </c>
      <c r="N205">
        <v>269108</v>
      </c>
      <c r="O205" s="10">
        <v>2.63E-4</v>
      </c>
      <c r="P205">
        <v>0.6</v>
      </c>
      <c r="Q205" t="s">
        <v>217</v>
      </c>
      <c r="R205">
        <f>INDEX(Val_Min_CO2[],MATCH(Produtor_Silo[[#This Row],[Variaveis Decisão Transporte Estado-Silo]],Val_Min_CO2[Variável],0),2)</f>
        <v>526232</v>
      </c>
      <c r="S205">
        <f>INDEX(Val_min_Custo[],MATCH(Produtor_Silo[[#This Row],[Variaveis Decisão Transporte Estado-Silo]],Val_min_Custo[Variável],0),2)</f>
        <v>0</v>
      </c>
      <c r="T205">
        <f>INDEX(ITERAC3[],MATCH(Produtor_Silo[[#This Row],[Variaveis Decisão Transporte Estado-Silo]],ITERAC3[Variável],0),2)</f>
        <v>526232</v>
      </c>
      <c r="U205">
        <f>INDEX(ITERAC6[],MATCH(Produtor_Silo[[#This Row],[Variaveis Decisão Transporte Estado-Silo]],ITERAC6[Variável],0),2)</f>
        <v>0</v>
      </c>
      <c r="V205">
        <v>0</v>
      </c>
      <c r="W205">
        <v>1116.67</v>
      </c>
      <c r="X205" s="8">
        <v>1306.5038999999999</v>
      </c>
      <c r="Y205">
        <v>5.65</v>
      </c>
      <c r="Z205" t="str">
        <f>Produtor_Silo[[#This Row],[Estado Origem]]&amp;Produtor_Silo[[#This Row],[Estado Silo]]</f>
        <v>GOGO</v>
      </c>
      <c r="AA205" t="str">
        <f>Produtor_Silo[[#This Row],[destino]]&amp;Produtor_Silo[[#This Row],[Periodo]]&amp;Produtor_Silo[[#This Row],[Safra]]</f>
        <v>JATAÍ-GO_32Safra Secundaria</v>
      </c>
    </row>
    <row r="206" spans="1:27" x14ac:dyDescent="0.25">
      <c r="A206" t="s">
        <v>716</v>
      </c>
      <c r="B206" t="s">
        <v>632</v>
      </c>
      <c r="C206" t="s">
        <v>716</v>
      </c>
      <c r="D206">
        <v>-17.819027999999999</v>
      </c>
      <c r="E206">
        <v>-50.958610999999998</v>
      </c>
      <c r="F206">
        <v>9072</v>
      </c>
      <c r="G206" s="7">
        <v>9.072000000000001</v>
      </c>
      <c r="H206">
        <v>674520</v>
      </c>
      <c r="I206" t="s">
        <v>718</v>
      </c>
      <c r="J206" t="s">
        <v>718</v>
      </c>
      <c r="K206">
        <v>9.4149999999999991</v>
      </c>
      <c r="L206">
        <v>2</v>
      </c>
      <c r="M206" t="s">
        <v>706</v>
      </c>
      <c r="N206">
        <v>389283</v>
      </c>
      <c r="O206" s="10">
        <v>2.63E-4</v>
      </c>
      <c r="P206">
        <v>0.6</v>
      </c>
      <c r="Q206" t="s">
        <v>388</v>
      </c>
      <c r="R206">
        <f>INDEX(Val_Min_CO2[],MATCH(Produtor_Silo[[#This Row],[Variaveis Decisão Transporte Estado-Silo]],Val_Min_CO2[Variável],0),2)</f>
        <v>0</v>
      </c>
      <c r="S206">
        <f>INDEX(Val_min_Custo[],MATCH(Produtor_Silo[[#This Row],[Variaveis Decisão Transporte Estado-Silo]],Val_min_Custo[Variável],0),2)</f>
        <v>674520</v>
      </c>
      <c r="T206">
        <f>INDEX(ITERAC3[],MATCH(Produtor_Silo[[#This Row],[Variaveis Decisão Transporte Estado-Silo]],ITERAC3[Variável],0),2)</f>
        <v>674520</v>
      </c>
      <c r="U206">
        <f>INDEX(ITERAC6[],MATCH(Produtor_Silo[[#This Row],[Variaveis Decisão Transporte Estado-Silo]],ITERAC6[Variável],0),2)</f>
        <v>0</v>
      </c>
      <c r="V206">
        <v>0</v>
      </c>
      <c r="W206">
        <v>1116.67</v>
      </c>
      <c r="X206" s="8">
        <v>1306.5038999999999</v>
      </c>
      <c r="Y206">
        <v>5.65</v>
      </c>
      <c r="Z206" t="str">
        <f>Produtor_Silo[[#This Row],[Estado Origem]]&amp;Produtor_Silo[[#This Row],[Estado Silo]]</f>
        <v>GOGO</v>
      </c>
      <c r="AA206" t="str">
        <f>Produtor_Silo[[#This Row],[destino]]&amp;Produtor_Silo[[#This Row],[Periodo]]&amp;Produtor_Silo[[#This Row],[Safra]]</f>
        <v>RIO VERDE-GO_12Safra Principal</v>
      </c>
    </row>
    <row r="207" spans="1:27" x14ac:dyDescent="0.25">
      <c r="A207" t="s">
        <v>717</v>
      </c>
      <c r="B207" t="s">
        <v>632</v>
      </c>
      <c r="C207" t="s">
        <v>716</v>
      </c>
      <c r="D207">
        <v>-17.819027999999999</v>
      </c>
      <c r="E207">
        <v>-50.958610999999998</v>
      </c>
      <c r="F207">
        <v>90251</v>
      </c>
      <c r="G207" s="7">
        <v>90.251000000000005</v>
      </c>
      <c r="H207">
        <v>674520</v>
      </c>
      <c r="I207" t="s">
        <v>718</v>
      </c>
      <c r="J207" t="s">
        <v>718</v>
      </c>
      <c r="K207">
        <v>9.4149999999999991</v>
      </c>
      <c r="L207">
        <v>2</v>
      </c>
      <c r="M207" t="s">
        <v>706</v>
      </c>
      <c r="N207">
        <v>389283</v>
      </c>
      <c r="O207" s="10">
        <v>2.63E-4</v>
      </c>
      <c r="P207">
        <v>0.6</v>
      </c>
      <c r="Q207" t="s">
        <v>220</v>
      </c>
      <c r="R207">
        <f>INDEX(Val_Min_CO2[],MATCH(Produtor_Silo[[#This Row],[Variaveis Decisão Transporte Estado-Silo]],Val_Min_CO2[Variável],0),2)</f>
        <v>0</v>
      </c>
      <c r="S207">
        <f>INDEX(Val_min_Custo[],MATCH(Produtor_Silo[[#This Row],[Variaveis Decisão Transporte Estado-Silo]],Val_min_Custo[Variável],0),2)</f>
        <v>0</v>
      </c>
      <c r="T207">
        <f>INDEX(ITERAC3[],MATCH(Produtor_Silo[[#This Row],[Variaveis Decisão Transporte Estado-Silo]],ITERAC3[Variável],0),2)</f>
        <v>0</v>
      </c>
      <c r="U207">
        <f>INDEX(ITERAC6[],MATCH(Produtor_Silo[[#This Row],[Variaveis Decisão Transporte Estado-Silo]],ITERAC6[Variável],0),2)</f>
        <v>0</v>
      </c>
      <c r="V207">
        <v>0</v>
      </c>
      <c r="W207">
        <v>1116.67</v>
      </c>
      <c r="X207" s="8">
        <v>1306.5038999999999</v>
      </c>
      <c r="Y207">
        <v>5.65</v>
      </c>
      <c r="Z207" t="str">
        <f>Produtor_Silo[[#This Row],[Estado Origem]]&amp;Produtor_Silo[[#This Row],[Estado Silo]]</f>
        <v>GOGO</v>
      </c>
      <c r="AA207" t="str">
        <f>Produtor_Silo[[#This Row],[destino]]&amp;Produtor_Silo[[#This Row],[Periodo]]&amp;Produtor_Silo[[#This Row],[Safra]]</f>
        <v>RIO VERDE-GO_12Safra Principal</v>
      </c>
    </row>
    <row r="208" spans="1:27" x14ac:dyDescent="0.25">
      <c r="A208" t="s">
        <v>716</v>
      </c>
      <c r="B208" t="s">
        <v>632</v>
      </c>
      <c r="C208" t="s">
        <v>716</v>
      </c>
      <c r="D208">
        <v>-17.819027999999999</v>
      </c>
      <c r="E208">
        <v>-50.958610999999998</v>
      </c>
      <c r="F208">
        <v>9072</v>
      </c>
      <c r="G208" s="7">
        <v>9.072000000000001</v>
      </c>
      <c r="H208">
        <v>674520</v>
      </c>
      <c r="I208" t="s">
        <v>718</v>
      </c>
      <c r="J208" t="s">
        <v>718</v>
      </c>
      <c r="K208">
        <v>9.4149999999999991</v>
      </c>
      <c r="L208">
        <v>2</v>
      </c>
      <c r="M208" t="s">
        <v>709</v>
      </c>
      <c r="N208">
        <v>389283</v>
      </c>
      <c r="O208" s="10">
        <v>2.63E-4</v>
      </c>
      <c r="P208">
        <v>0.6</v>
      </c>
      <c r="Q208" t="s">
        <v>389</v>
      </c>
      <c r="R208">
        <f>INDEX(Val_Min_CO2[],MATCH(Produtor_Silo[[#This Row],[Variaveis Decisão Transporte Estado-Silo]],Val_Min_CO2[Variável],0),2)</f>
        <v>674520</v>
      </c>
      <c r="S208">
        <f>INDEX(Val_min_Custo[],MATCH(Produtor_Silo[[#This Row],[Variaveis Decisão Transporte Estado-Silo]],Val_min_Custo[Variável],0),2)</f>
        <v>0</v>
      </c>
      <c r="T208">
        <f>INDEX(ITERAC3[],MATCH(Produtor_Silo[[#This Row],[Variaveis Decisão Transporte Estado-Silo]],ITERAC3[Variável],0),2)</f>
        <v>0</v>
      </c>
      <c r="U208">
        <f>INDEX(ITERAC6[],MATCH(Produtor_Silo[[#This Row],[Variaveis Decisão Transporte Estado-Silo]],ITERAC6[Variável],0),2)</f>
        <v>674520</v>
      </c>
      <c r="V208">
        <v>0</v>
      </c>
      <c r="W208">
        <v>1116.67</v>
      </c>
      <c r="X208" s="8">
        <v>1306.5038999999999</v>
      </c>
      <c r="Y208">
        <v>5.65</v>
      </c>
      <c r="Z208" t="str">
        <f>Produtor_Silo[[#This Row],[Estado Origem]]&amp;Produtor_Silo[[#This Row],[Estado Silo]]</f>
        <v>GOGO</v>
      </c>
      <c r="AA208" t="str">
        <f>Produtor_Silo[[#This Row],[destino]]&amp;Produtor_Silo[[#This Row],[Periodo]]&amp;Produtor_Silo[[#This Row],[Safra]]</f>
        <v>RIO VERDE-GO_12Safra Secundaria</v>
      </c>
    </row>
    <row r="209" spans="1:27" x14ac:dyDescent="0.25">
      <c r="A209" t="s">
        <v>717</v>
      </c>
      <c r="B209" t="s">
        <v>632</v>
      </c>
      <c r="C209" t="s">
        <v>716</v>
      </c>
      <c r="D209">
        <v>-17.819027999999999</v>
      </c>
      <c r="E209">
        <v>-50.958610999999998</v>
      </c>
      <c r="F209">
        <v>90251</v>
      </c>
      <c r="G209" s="7">
        <v>90.251000000000005</v>
      </c>
      <c r="H209">
        <v>674520</v>
      </c>
      <c r="I209" t="s">
        <v>718</v>
      </c>
      <c r="J209" t="s">
        <v>718</v>
      </c>
      <c r="K209">
        <v>9.4149999999999991</v>
      </c>
      <c r="L209">
        <v>2</v>
      </c>
      <c r="M209" t="s">
        <v>709</v>
      </c>
      <c r="N209">
        <v>389283</v>
      </c>
      <c r="O209" s="10">
        <v>2.63E-4</v>
      </c>
      <c r="P209">
        <v>0.6</v>
      </c>
      <c r="Q209" t="s">
        <v>221</v>
      </c>
      <c r="R209">
        <f>INDEX(Val_Min_CO2[],MATCH(Produtor_Silo[[#This Row],[Variaveis Decisão Transporte Estado-Silo]],Val_Min_CO2[Variável],0),2)</f>
        <v>0</v>
      </c>
      <c r="S209">
        <f>INDEX(Val_min_Custo[],MATCH(Produtor_Silo[[#This Row],[Variaveis Decisão Transporte Estado-Silo]],Val_min_Custo[Variável],0),2)</f>
        <v>0</v>
      </c>
      <c r="T209">
        <f>INDEX(ITERAC3[],MATCH(Produtor_Silo[[#This Row],[Variaveis Decisão Transporte Estado-Silo]],ITERAC3[Variável],0),2)</f>
        <v>0</v>
      </c>
      <c r="U209">
        <f>INDEX(ITERAC6[],MATCH(Produtor_Silo[[#This Row],[Variaveis Decisão Transporte Estado-Silo]],ITERAC6[Variável],0),2)</f>
        <v>0</v>
      </c>
      <c r="V209">
        <v>0</v>
      </c>
      <c r="W209">
        <v>1116.67</v>
      </c>
      <c r="X209" s="8">
        <v>1306.5038999999999</v>
      </c>
      <c r="Y209">
        <v>5.65</v>
      </c>
      <c r="Z209" t="str">
        <f>Produtor_Silo[[#This Row],[Estado Origem]]&amp;Produtor_Silo[[#This Row],[Estado Silo]]</f>
        <v>GOGO</v>
      </c>
      <c r="AA209" t="str">
        <f>Produtor_Silo[[#This Row],[destino]]&amp;Produtor_Silo[[#This Row],[Periodo]]&amp;Produtor_Silo[[#This Row],[Safra]]</f>
        <v>RIO VERDE-GO_12Safra Secundaria</v>
      </c>
    </row>
    <row r="210" spans="1:27" x14ac:dyDescent="0.25">
      <c r="A210" t="s">
        <v>716</v>
      </c>
      <c r="B210" t="s">
        <v>633</v>
      </c>
      <c r="C210" t="s">
        <v>716</v>
      </c>
      <c r="D210">
        <v>-17.823459</v>
      </c>
      <c r="E210">
        <v>-50.962704000000002</v>
      </c>
      <c r="F210">
        <v>7169</v>
      </c>
      <c r="G210" s="7">
        <v>7.1689999999999996</v>
      </c>
      <c r="H210">
        <v>648424</v>
      </c>
      <c r="I210" t="s">
        <v>718</v>
      </c>
      <c r="J210" t="s">
        <v>718</v>
      </c>
      <c r="K210">
        <v>11.92</v>
      </c>
      <c r="L210">
        <v>2</v>
      </c>
      <c r="M210" t="s">
        <v>706</v>
      </c>
      <c r="N210">
        <v>410543</v>
      </c>
      <c r="O210" s="10">
        <v>2.63E-4</v>
      </c>
      <c r="P210">
        <v>0.6</v>
      </c>
      <c r="Q210" t="s">
        <v>392</v>
      </c>
      <c r="R210">
        <f>INDEX(Val_Min_CO2[],MATCH(Produtor_Silo[[#This Row],[Variaveis Decisão Transporte Estado-Silo]],Val_Min_CO2[Variável],0),2)</f>
        <v>648424</v>
      </c>
      <c r="S210">
        <f>INDEX(Val_min_Custo[],MATCH(Produtor_Silo[[#This Row],[Variaveis Decisão Transporte Estado-Silo]],Val_min_Custo[Variável],0),2)</f>
        <v>0</v>
      </c>
      <c r="T210">
        <f>INDEX(ITERAC3[],MATCH(Produtor_Silo[[#This Row],[Variaveis Decisão Transporte Estado-Silo]],ITERAC3[Variável],0),2)</f>
        <v>0</v>
      </c>
      <c r="U210">
        <f>INDEX(ITERAC6[],MATCH(Produtor_Silo[[#This Row],[Variaveis Decisão Transporte Estado-Silo]],ITERAC6[Variável],0),2)</f>
        <v>0</v>
      </c>
      <c r="V210">
        <v>0</v>
      </c>
      <c r="W210">
        <v>1116.67</v>
      </c>
      <c r="X210" s="8">
        <v>1306.5038999999999</v>
      </c>
      <c r="Y210">
        <v>5.65</v>
      </c>
      <c r="Z210" t="str">
        <f>Produtor_Silo[[#This Row],[Estado Origem]]&amp;Produtor_Silo[[#This Row],[Estado Silo]]</f>
        <v>GOGO</v>
      </c>
      <c r="AA210" t="str">
        <f>Produtor_Silo[[#This Row],[destino]]&amp;Produtor_Silo[[#This Row],[Periodo]]&amp;Produtor_Silo[[#This Row],[Safra]]</f>
        <v>RIO VERDE-GO_22Safra Principal</v>
      </c>
    </row>
    <row r="211" spans="1:27" x14ac:dyDescent="0.25">
      <c r="A211" t="s">
        <v>717</v>
      </c>
      <c r="B211" t="s">
        <v>633</v>
      </c>
      <c r="C211" t="s">
        <v>716</v>
      </c>
      <c r="D211">
        <v>-17.823459</v>
      </c>
      <c r="E211">
        <v>-50.962704000000002</v>
      </c>
      <c r="F211">
        <v>88348</v>
      </c>
      <c r="G211" s="7">
        <v>88.347999999999999</v>
      </c>
      <c r="H211">
        <v>648424</v>
      </c>
      <c r="I211" t="s">
        <v>718</v>
      </c>
      <c r="J211" t="s">
        <v>718</v>
      </c>
      <c r="K211">
        <v>11.92</v>
      </c>
      <c r="L211">
        <v>2</v>
      </c>
      <c r="M211" t="s">
        <v>706</v>
      </c>
      <c r="N211">
        <v>410543</v>
      </c>
      <c r="O211" s="10">
        <v>2.63E-4</v>
      </c>
      <c r="P211">
        <v>0.6</v>
      </c>
      <c r="Q211" t="s">
        <v>224</v>
      </c>
      <c r="R211">
        <f>INDEX(Val_Min_CO2[],MATCH(Produtor_Silo[[#This Row],[Variaveis Decisão Transporte Estado-Silo]],Val_Min_CO2[Variável],0),2)</f>
        <v>0</v>
      </c>
      <c r="S211">
        <f>INDEX(Val_min_Custo[],MATCH(Produtor_Silo[[#This Row],[Variaveis Decisão Transporte Estado-Silo]],Val_min_Custo[Variável],0),2)</f>
        <v>0</v>
      </c>
      <c r="T211">
        <f>INDEX(ITERAC3[],MATCH(Produtor_Silo[[#This Row],[Variaveis Decisão Transporte Estado-Silo]],ITERAC3[Variável],0),2)</f>
        <v>0</v>
      </c>
      <c r="U211">
        <f>INDEX(ITERAC6[],MATCH(Produtor_Silo[[#This Row],[Variaveis Decisão Transporte Estado-Silo]],ITERAC6[Variável],0),2)</f>
        <v>0</v>
      </c>
      <c r="V211">
        <v>0</v>
      </c>
      <c r="W211">
        <v>1116.67</v>
      </c>
      <c r="X211" s="8">
        <v>1306.5038999999999</v>
      </c>
      <c r="Y211">
        <v>5.65</v>
      </c>
      <c r="Z211" t="str">
        <f>Produtor_Silo[[#This Row],[Estado Origem]]&amp;Produtor_Silo[[#This Row],[Estado Silo]]</f>
        <v>GOGO</v>
      </c>
      <c r="AA211" t="str">
        <f>Produtor_Silo[[#This Row],[destino]]&amp;Produtor_Silo[[#This Row],[Periodo]]&amp;Produtor_Silo[[#This Row],[Safra]]</f>
        <v>RIO VERDE-GO_22Safra Principal</v>
      </c>
    </row>
    <row r="212" spans="1:27" x14ac:dyDescent="0.25">
      <c r="A212" t="s">
        <v>716</v>
      </c>
      <c r="B212" t="s">
        <v>633</v>
      </c>
      <c r="C212" t="s">
        <v>716</v>
      </c>
      <c r="D212">
        <v>-17.823459</v>
      </c>
      <c r="E212">
        <v>-50.962704000000002</v>
      </c>
      <c r="F212">
        <v>7169</v>
      </c>
      <c r="G212" s="7">
        <v>7.1689999999999996</v>
      </c>
      <c r="H212">
        <v>648424</v>
      </c>
      <c r="I212" t="s">
        <v>718</v>
      </c>
      <c r="J212" t="s">
        <v>718</v>
      </c>
      <c r="K212">
        <v>11.92</v>
      </c>
      <c r="L212">
        <v>2</v>
      </c>
      <c r="M212" t="s">
        <v>709</v>
      </c>
      <c r="N212">
        <v>410543</v>
      </c>
      <c r="O212" s="10">
        <v>2.63E-4</v>
      </c>
      <c r="P212">
        <v>0.6</v>
      </c>
      <c r="Q212" t="s">
        <v>393</v>
      </c>
      <c r="R212">
        <f>INDEX(Val_Min_CO2[],MATCH(Produtor_Silo[[#This Row],[Variaveis Decisão Transporte Estado-Silo]],Val_Min_CO2[Variável],0),2)</f>
        <v>0</v>
      </c>
      <c r="S212">
        <f>INDEX(Val_min_Custo[],MATCH(Produtor_Silo[[#This Row],[Variaveis Decisão Transporte Estado-Silo]],Val_min_Custo[Variável],0),2)</f>
        <v>648424</v>
      </c>
      <c r="T212">
        <f>INDEX(ITERAC3[],MATCH(Produtor_Silo[[#This Row],[Variaveis Decisão Transporte Estado-Silo]],ITERAC3[Variável],0),2)</f>
        <v>648424</v>
      </c>
      <c r="U212">
        <f>INDEX(ITERAC6[],MATCH(Produtor_Silo[[#This Row],[Variaveis Decisão Transporte Estado-Silo]],ITERAC6[Variável],0),2)</f>
        <v>648424</v>
      </c>
      <c r="V212">
        <v>0</v>
      </c>
      <c r="W212">
        <v>1116.67</v>
      </c>
      <c r="X212" s="8">
        <v>1306.5038999999999</v>
      </c>
      <c r="Y212">
        <v>5.65</v>
      </c>
      <c r="Z212" t="str">
        <f>Produtor_Silo[[#This Row],[Estado Origem]]&amp;Produtor_Silo[[#This Row],[Estado Silo]]</f>
        <v>GOGO</v>
      </c>
      <c r="AA212" t="str">
        <f>Produtor_Silo[[#This Row],[destino]]&amp;Produtor_Silo[[#This Row],[Periodo]]&amp;Produtor_Silo[[#This Row],[Safra]]</f>
        <v>RIO VERDE-GO_22Safra Secundaria</v>
      </c>
    </row>
    <row r="213" spans="1:27" x14ac:dyDescent="0.25">
      <c r="A213" t="s">
        <v>717</v>
      </c>
      <c r="B213" t="s">
        <v>633</v>
      </c>
      <c r="C213" t="s">
        <v>716</v>
      </c>
      <c r="D213">
        <v>-17.823459</v>
      </c>
      <c r="E213">
        <v>-50.962704000000002</v>
      </c>
      <c r="F213">
        <v>88348</v>
      </c>
      <c r="G213" s="7">
        <v>88.347999999999999</v>
      </c>
      <c r="H213">
        <v>648424</v>
      </c>
      <c r="I213" t="s">
        <v>718</v>
      </c>
      <c r="J213" t="s">
        <v>718</v>
      </c>
      <c r="K213">
        <v>11.92</v>
      </c>
      <c r="L213">
        <v>2</v>
      </c>
      <c r="M213" t="s">
        <v>709</v>
      </c>
      <c r="N213">
        <v>410543</v>
      </c>
      <c r="O213" s="10">
        <v>2.63E-4</v>
      </c>
      <c r="P213">
        <v>0.6</v>
      </c>
      <c r="Q213" t="s">
        <v>225</v>
      </c>
      <c r="R213">
        <f>INDEX(Val_Min_CO2[],MATCH(Produtor_Silo[[#This Row],[Variaveis Decisão Transporte Estado-Silo]],Val_Min_CO2[Variável],0),2)</f>
        <v>0</v>
      </c>
      <c r="S213">
        <f>INDEX(Val_min_Custo[],MATCH(Produtor_Silo[[#This Row],[Variaveis Decisão Transporte Estado-Silo]],Val_min_Custo[Variável],0),2)</f>
        <v>0</v>
      </c>
      <c r="T213">
        <f>INDEX(ITERAC3[],MATCH(Produtor_Silo[[#This Row],[Variaveis Decisão Transporte Estado-Silo]],ITERAC3[Variável],0),2)</f>
        <v>0</v>
      </c>
      <c r="U213">
        <f>INDEX(ITERAC6[],MATCH(Produtor_Silo[[#This Row],[Variaveis Decisão Transporte Estado-Silo]],ITERAC6[Variável],0),2)</f>
        <v>0</v>
      </c>
      <c r="V213">
        <v>0</v>
      </c>
      <c r="W213">
        <v>1116.67</v>
      </c>
      <c r="X213" s="8">
        <v>1306.5038999999999</v>
      </c>
      <c r="Y213">
        <v>5.65</v>
      </c>
      <c r="Z213" t="str">
        <f>Produtor_Silo[[#This Row],[Estado Origem]]&amp;Produtor_Silo[[#This Row],[Estado Silo]]</f>
        <v>GOGO</v>
      </c>
      <c r="AA213" t="str">
        <f>Produtor_Silo[[#This Row],[destino]]&amp;Produtor_Silo[[#This Row],[Periodo]]&amp;Produtor_Silo[[#This Row],[Safra]]</f>
        <v>RIO VERDE-GO_22Safra Secundaria</v>
      </c>
    </row>
    <row r="214" spans="1:27" x14ac:dyDescent="0.25">
      <c r="A214" t="s">
        <v>716</v>
      </c>
      <c r="B214" t="s">
        <v>634</v>
      </c>
      <c r="C214" t="s">
        <v>716</v>
      </c>
      <c r="D214">
        <v>-17.246459999999999</v>
      </c>
      <c r="E214">
        <v>-51.000549999999997</v>
      </c>
      <c r="F214">
        <v>86860</v>
      </c>
      <c r="G214" s="7">
        <v>86.86</v>
      </c>
      <c r="H214">
        <v>636216</v>
      </c>
      <c r="I214" t="s">
        <v>718</v>
      </c>
      <c r="J214" t="s">
        <v>718</v>
      </c>
      <c r="K214">
        <v>7.79</v>
      </c>
      <c r="L214">
        <v>2</v>
      </c>
      <c r="M214" t="s">
        <v>706</v>
      </c>
      <c r="N214">
        <v>322056</v>
      </c>
      <c r="O214" s="10">
        <v>2.63E-4</v>
      </c>
      <c r="P214">
        <v>0.6</v>
      </c>
      <c r="Q214" t="s">
        <v>396</v>
      </c>
      <c r="R214">
        <f>INDEX(Val_Min_CO2[],MATCH(Produtor_Silo[[#This Row],[Variaveis Decisão Transporte Estado-Silo]],Val_Min_CO2[Variável],0),2)</f>
        <v>0</v>
      </c>
      <c r="S214">
        <f>INDEX(Val_min_Custo[],MATCH(Produtor_Silo[[#This Row],[Variaveis Decisão Transporte Estado-Silo]],Val_min_Custo[Variável],0),2)</f>
        <v>0</v>
      </c>
      <c r="T214">
        <f>INDEX(ITERAC3[],MATCH(Produtor_Silo[[#This Row],[Variaveis Decisão Transporte Estado-Silo]],ITERAC3[Variável],0),2)</f>
        <v>0</v>
      </c>
      <c r="U214">
        <f>INDEX(ITERAC6[],MATCH(Produtor_Silo[[#This Row],[Variaveis Decisão Transporte Estado-Silo]],ITERAC6[Variável],0),2)</f>
        <v>0</v>
      </c>
      <c r="V214">
        <v>0</v>
      </c>
      <c r="W214">
        <v>1116.67</v>
      </c>
      <c r="X214" s="8">
        <v>1306.5038999999999</v>
      </c>
      <c r="Y214">
        <v>5.65</v>
      </c>
      <c r="Z214" t="str">
        <f>Produtor_Silo[[#This Row],[Estado Origem]]&amp;Produtor_Silo[[#This Row],[Estado Silo]]</f>
        <v>GOGO</v>
      </c>
      <c r="AA214" t="str">
        <f>Produtor_Silo[[#This Row],[destino]]&amp;Produtor_Silo[[#This Row],[Periodo]]&amp;Produtor_Silo[[#This Row],[Safra]]</f>
        <v>RIO VERDE-GO_32Safra Principal</v>
      </c>
    </row>
    <row r="215" spans="1:27" x14ac:dyDescent="0.25">
      <c r="A215" t="s">
        <v>717</v>
      </c>
      <c r="B215" t="s">
        <v>634</v>
      </c>
      <c r="C215" t="s">
        <v>716</v>
      </c>
      <c r="D215">
        <v>-17.246459999999999</v>
      </c>
      <c r="E215">
        <v>-51.000549999999997</v>
      </c>
      <c r="F215">
        <v>173772</v>
      </c>
      <c r="G215" s="7">
        <v>173.77199999999999</v>
      </c>
      <c r="H215">
        <v>636216</v>
      </c>
      <c r="I215" t="s">
        <v>718</v>
      </c>
      <c r="J215" t="s">
        <v>718</v>
      </c>
      <c r="K215">
        <v>7.79</v>
      </c>
      <c r="L215">
        <v>2</v>
      </c>
      <c r="M215" t="s">
        <v>706</v>
      </c>
      <c r="N215">
        <v>322056</v>
      </c>
      <c r="O215" s="10">
        <v>2.63E-4</v>
      </c>
      <c r="P215">
        <v>0.6</v>
      </c>
      <c r="Q215" t="s">
        <v>228</v>
      </c>
      <c r="R215">
        <f>INDEX(Val_Min_CO2[],MATCH(Produtor_Silo[[#This Row],[Variaveis Decisão Transporte Estado-Silo]],Val_Min_CO2[Variável],0),2)</f>
        <v>0</v>
      </c>
      <c r="S215">
        <f>INDEX(Val_min_Custo[],MATCH(Produtor_Silo[[#This Row],[Variaveis Decisão Transporte Estado-Silo]],Val_min_Custo[Variável],0),2)</f>
        <v>0</v>
      </c>
      <c r="T215">
        <f>INDEX(ITERAC3[],MATCH(Produtor_Silo[[#This Row],[Variaveis Decisão Transporte Estado-Silo]],ITERAC3[Variável],0),2)</f>
        <v>0</v>
      </c>
      <c r="U215">
        <f>INDEX(ITERAC6[],MATCH(Produtor_Silo[[#This Row],[Variaveis Decisão Transporte Estado-Silo]],ITERAC6[Variável],0),2)</f>
        <v>0</v>
      </c>
      <c r="V215">
        <v>0</v>
      </c>
      <c r="W215">
        <v>1116.67</v>
      </c>
      <c r="X215" s="8">
        <v>1306.5038999999999</v>
      </c>
      <c r="Y215">
        <v>5.65</v>
      </c>
      <c r="Z215" t="str">
        <f>Produtor_Silo[[#This Row],[Estado Origem]]&amp;Produtor_Silo[[#This Row],[Estado Silo]]</f>
        <v>GOGO</v>
      </c>
      <c r="AA215" t="str">
        <f>Produtor_Silo[[#This Row],[destino]]&amp;Produtor_Silo[[#This Row],[Periodo]]&amp;Produtor_Silo[[#This Row],[Safra]]</f>
        <v>RIO VERDE-GO_32Safra Principal</v>
      </c>
    </row>
    <row r="216" spans="1:27" x14ac:dyDescent="0.25">
      <c r="A216" t="s">
        <v>716</v>
      </c>
      <c r="B216" t="s">
        <v>634</v>
      </c>
      <c r="C216" t="s">
        <v>716</v>
      </c>
      <c r="D216">
        <v>-17.246459999999999</v>
      </c>
      <c r="E216">
        <v>-51.000549999999997</v>
      </c>
      <c r="F216">
        <v>86860</v>
      </c>
      <c r="G216" s="7">
        <v>86.86</v>
      </c>
      <c r="H216">
        <v>636216</v>
      </c>
      <c r="I216" t="s">
        <v>718</v>
      </c>
      <c r="J216" t="s">
        <v>718</v>
      </c>
      <c r="K216">
        <v>7.79</v>
      </c>
      <c r="L216">
        <v>2</v>
      </c>
      <c r="M216" t="s">
        <v>709</v>
      </c>
      <c r="N216">
        <v>322056</v>
      </c>
      <c r="O216" s="10">
        <v>2.63E-4</v>
      </c>
      <c r="P216">
        <v>0.6</v>
      </c>
      <c r="Q216" t="s">
        <v>397</v>
      </c>
      <c r="R216">
        <f>INDEX(Val_Min_CO2[],MATCH(Produtor_Silo[[#This Row],[Variaveis Decisão Transporte Estado-Silo]],Val_Min_CO2[Variável],0),2)</f>
        <v>0</v>
      </c>
      <c r="S216">
        <f>INDEX(Val_min_Custo[],MATCH(Produtor_Silo[[#This Row],[Variaveis Decisão Transporte Estado-Silo]],Val_min_Custo[Variável],0),2)</f>
        <v>0</v>
      </c>
      <c r="T216">
        <f>INDEX(ITERAC3[],MATCH(Produtor_Silo[[#This Row],[Variaveis Decisão Transporte Estado-Silo]],ITERAC3[Variável],0),2)</f>
        <v>0</v>
      </c>
      <c r="U216">
        <f>INDEX(ITERAC6[],MATCH(Produtor_Silo[[#This Row],[Variaveis Decisão Transporte Estado-Silo]],ITERAC6[Variável],0),2)</f>
        <v>0</v>
      </c>
      <c r="V216">
        <v>0</v>
      </c>
      <c r="W216">
        <v>1116.67</v>
      </c>
      <c r="X216" s="8">
        <v>1306.5038999999999</v>
      </c>
      <c r="Y216">
        <v>5.65</v>
      </c>
      <c r="Z216" t="str">
        <f>Produtor_Silo[[#This Row],[Estado Origem]]&amp;Produtor_Silo[[#This Row],[Estado Silo]]</f>
        <v>GOGO</v>
      </c>
      <c r="AA216" t="str">
        <f>Produtor_Silo[[#This Row],[destino]]&amp;Produtor_Silo[[#This Row],[Periodo]]&amp;Produtor_Silo[[#This Row],[Safra]]</f>
        <v>RIO VERDE-GO_32Safra Secundaria</v>
      </c>
    </row>
    <row r="217" spans="1:27" x14ac:dyDescent="0.25">
      <c r="A217" t="s">
        <v>717</v>
      </c>
      <c r="B217" t="s">
        <v>634</v>
      </c>
      <c r="C217" t="s">
        <v>716</v>
      </c>
      <c r="D217">
        <v>-17.246459999999999</v>
      </c>
      <c r="E217">
        <v>-51.000549999999997</v>
      </c>
      <c r="F217">
        <v>173772</v>
      </c>
      <c r="G217" s="7">
        <v>173.77199999999999</v>
      </c>
      <c r="H217">
        <v>636216</v>
      </c>
      <c r="I217" t="s">
        <v>718</v>
      </c>
      <c r="J217" t="s">
        <v>718</v>
      </c>
      <c r="K217">
        <v>7.79</v>
      </c>
      <c r="L217">
        <v>2</v>
      </c>
      <c r="M217" t="s">
        <v>709</v>
      </c>
      <c r="N217">
        <v>322056</v>
      </c>
      <c r="O217" s="10">
        <v>2.63E-4</v>
      </c>
      <c r="P217">
        <v>0.6</v>
      </c>
      <c r="Q217" t="s">
        <v>229</v>
      </c>
      <c r="R217">
        <f>INDEX(Val_Min_CO2[],MATCH(Produtor_Silo[[#This Row],[Variaveis Decisão Transporte Estado-Silo]],Val_Min_CO2[Variável],0),2)</f>
        <v>0</v>
      </c>
      <c r="S217">
        <f>INDEX(Val_min_Custo[],MATCH(Produtor_Silo[[#This Row],[Variaveis Decisão Transporte Estado-Silo]],Val_min_Custo[Variável],0),2)</f>
        <v>0</v>
      </c>
      <c r="T217">
        <f>INDEX(ITERAC3[],MATCH(Produtor_Silo[[#This Row],[Variaveis Decisão Transporte Estado-Silo]],ITERAC3[Variável],0),2)</f>
        <v>0</v>
      </c>
      <c r="U217">
        <f>INDEX(ITERAC6[],MATCH(Produtor_Silo[[#This Row],[Variaveis Decisão Transporte Estado-Silo]],ITERAC6[Variável],0),2)</f>
        <v>0</v>
      </c>
      <c r="V217">
        <v>0</v>
      </c>
      <c r="W217">
        <v>1116.67</v>
      </c>
      <c r="X217" s="8">
        <v>1306.5038999999999</v>
      </c>
      <c r="Y217">
        <v>5.65</v>
      </c>
      <c r="Z217" t="str">
        <f>Produtor_Silo[[#This Row],[Estado Origem]]&amp;Produtor_Silo[[#This Row],[Estado Silo]]</f>
        <v>GOGO</v>
      </c>
      <c r="AA217" t="str">
        <f>Produtor_Silo[[#This Row],[destino]]&amp;Produtor_Silo[[#This Row],[Periodo]]&amp;Produtor_Silo[[#This Row],[Safra]]</f>
        <v>RIO VERDE-GO_32Safra Secundaria</v>
      </c>
    </row>
    <row r="218" spans="1:27" x14ac:dyDescent="0.25">
      <c r="A218" t="s">
        <v>719</v>
      </c>
      <c r="B218" t="s">
        <v>641</v>
      </c>
      <c r="C218" t="s">
        <v>719</v>
      </c>
      <c r="D218">
        <v>-18.673169999999999</v>
      </c>
      <c r="E218">
        <v>-46.544269999999997</v>
      </c>
      <c r="F218">
        <v>16572</v>
      </c>
      <c r="G218" s="7">
        <v>16.571999999999999</v>
      </c>
      <c r="H218">
        <v>506631.99999999994</v>
      </c>
      <c r="I218" t="s">
        <v>720</v>
      </c>
      <c r="J218" t="s">
        <v>720</v>
      </c>
      <c r="K218">
        <v>10.08</v>
      </c>
      <c r="L218">
        <v>2</v>
      </c>
      <c r="M218" t="s">
        <v>706</v>
      </c>
      <c r="N218">
        <v>431852</v>
      </c>
      <c r="O218" s="10">
        <v>2.63E-4</v>
      </c>
      <c r="P218">
        <v>0.6</v>
      </c>
      <c r="Q218" t="s">
        <v>352</v>
      </c>
      <c r="R218">
        <f>INDEX(Val_Min_CO2[],MATCH(Produtor_Silo[[#This Row],[Variaveis Decisão Transporte Estado-Silo]],Val_Min_CO2[Variável],0),2)</f>
        <v>0</v>
      </c>
      <c r="S218">
        <f>INDEX(Val_min_Custo[],MATCH(Produtor_Silo[[#This Row],[Variaveis Decisão Transporte Estado-Silo]],Val_min_Custo[Variável],0),2)</f>
        <v>506632</v>
      </c>
      <c r="T218">
        <f>INDEX(ITERAC3[],MATCH(Produtor_Silo[[#This Row],[Variaveis Decisão Transporte Estado-Silo]],ITERAC3[Variável],0),2)</f>
        <v>0</v>
      </c>
      <c r="U218">
        <f>INDEX(ITERAC6[],MATCH(Produtor_Silo[[#This Row],[Variaveis Decisão Transporte Estado-Silo]],ITERAC6[Variável],0),2)</f>
        <v>0</v>
      </c>
      <c r="V218">
        <v>0</v>
      </c>
      <c r="W218">
        <v>1116.67</v>
      </c>
      <c r="X218" s="8">
        <v>1317.6705999999999</v>
      </c>
      <c r="Y218">
        <v>15.45</v>
      </c>
      <c r="Z218" t="str">
        <f>Produtor_Silo[[#This Row],[Estado Origem]]&amp;Produtor_Silo[[#This Row],[Estado Silo]]</f>
        <v>MGMG</v>
      </c>
      <c r="AA218" t="str">
        <f>Produtor_Silo[[#This Row],[destino]]&amp;Produtor_Silo[[#This Row],[Periodo]]&amp;Produtor_Silo[[#This Row],[Safra]]</f>
        <v>PATOS DE MINAS-MG_12Safra Principal</v>
      </c>
    </row>
    <row r="219" spans="1:27" x14ac:dyDescent="0.25">
      <c r="A219" t="s">
        <v>721</v>
      </c>
      <c r="B219" t="s">
        <v>641</v>
      </c>
      <c r="C219" t="s">
        <v>719</v>
      </c>
      <c r="D219">
        <v>-18.673169999999999</v>
      </c>
      <c r="E219">
        <v>-46.544269999999997</v>
      </c>
      <c r="F219">
        <v>210754</v>
      </c>
      <c r="G219" s="7">
        <v>210.75399999999999</v>
      </c>
      <c r="H219">
        <v>506631.99999999994</v>
      </c>
      <c r="I219" t="s">
        <v>720</v>
      </c>
      <c r="J219" t="s">
        <v>720</v>
      </c>
      <c r="K219">
        <v>10.08</v>
      </c>
      <c r="L219">
        <v>2</v>
      </c>
      <c r="M219" t="s">
        <v>706</v>
      </c>
      <c r="N219">
        <v>431852</v>
      </c>
      <c r="O219" s="10">
        <v>2.63E-4</v>
      </c>
      <c r="P219">
        <v>0.6</v>
      </c>
      <c r="Q219" t="s">
        <v>472</v>
      </c>
      <c r="R219">
        <f>INDEX(Val_Min_CO2[],MATCH(Produtor_Silo[[#This Row],[Variaveis Decisão Transporte Estado-Silo]],Val_Min_CO2[Variável],0),2)</f>
        <v>0</v>
      </c>
      <c r="S219">
        <f>INDEX(Val_min_Custo[],MATCH(Produtor_Silo[[#This Row],[Variaveis Decisão Transporte Estado-Silo]],Val_min_Custo[Variável],0),2)</f>
        <v>0</v>
      </c>
      <c r="T219">
        <f>INDEX(ITERAC3[],MATCH(Produtor_Silo[[#This Row],[Variaveis Decisão Transporte Estado-Silo]],ITERAC3[Variável],0),2)</f>
        <v>0</v>
      </c>
      <c r="U219">
        <f>INDEX(ITERAC6[],MATCH(Produtor_Silo[[#This Row],[Variaveis Decisão Transporte Estado-Silo]],ITERAC6[Variável],0),2)</f>
        <v>0</v>
      </c>
      <c r="V219">
        <v>0</v>
      </c>
      <c r="W219">
        <v>1116.67</v>
      </c>
      <c r="X219" s="8">
        <v>1317.6705999999999</v>
      </c>
      <c r="Y219">
        <v>15.45</v>
      </c>
      <c r="Z219" t="str">
        <f>Produtor_Silo[[#This Row],[Estado Origem]]&amp;Produtor_Silo[[#This Row],[Estado Silo]]</f>
        <v>MGMG</v>
      </c>
      <c r="AA219" t="str">
        <f>Produtor_Silo[[#This Row],[destino]]&amp;Produtor_Silo[[#This Row],[Periodo]]&amp;Produtor_Silo[[#This Row],[Safra]]</f>
        <v>PATOS DE MINAS-MG_12Safra Principal</v>
      </c>
    </row>
    <row r="220" spans="1:27" x14ac:dyDescent="0.25">
      <c r="A220" t="s">
        <v>719</v>
      </c>
      <c r="B220" t="s">
        <v>641</v>
      </c>
      <c r="C220" t="s">
        <v>719</v>
      </c>
      <c r="D220">
        <v>-18.673169999999999</v>
      </c>
      <c r="E220">
        <v>-46.544269999999997</v>
      </c>
      <c r="F220">
        <v>16572</v>
      </c>
      <c r="G220" s="7">
        <v>16.571999999999999</v>
      </c>
      <c r="H220">
        <v>506631.99999999994</v>
      </c>
      <c r="I220" t="s">
        <v>720</v>
      </c>
      <c r="J220" t="s">
        <v>720</v>
      </c>
      <c r="K220">
        <v>10.08</v>
      </c>
      <c r="L220">
        <v>2</v>
      </c>
      <c r="M220" t="s">
        <v>709</v>
      </c>
      <c r="N220">
        <v>431852</v>
      </c>
      <c r="O220" s="10">
        <v>2.63E-4</v>
      </c>
      <c r="P220">
        <v>0.6</v>
      </c>
      <c r="Q220" t="s">
        <v>353</v>
      </c>
      <c r="R220">
        <f>INDEX(Val_Min_CO2[],MATCH(Produtor_Silo[[#This Row],[Variaveis Decisão Transporte Estado-Silo]],Val_Min_CO2[Variável],0),2)</f>
        <v>506632</v>
      </c>
      <c r="S220">
        <f>INDEX(Val_min_Custo[],MATCH(Produtor_Silo[[#This Row],[Variaveis Decisão Transporte Estado-Silo]],Val_min_Custo[Variável],0),2)</f>
        <v>0</v>
      </c>
      <c r="T220">
        <f>INDEX(ITERAC3[],MATCH(Produtor_Silo[[#This Row],[Variaveis Decisão Transporte Estado-Silo]],ITERAC3[Variável],0),2)</f>
        <v>506632</v>
      </c>
      <c r="U220">
        <f>INDEX(ITERAC6[],MATCH(Produtor_Silo[[#This Row],[Variaveis Decisão Transporte Estado-Silo]],ITERAC6[Variável],0),2)</f>
        <v>506632</v>
      </c>
      <c r="V220">
        <v>0</v>
      </c>
      <c r="W220">
        <v>1116.67</v>
      </c>
      <c r="X220" s="8">
        <v>1317.6705999999999</v>
      </c>
      <c r="Y220">
        <v>15.45</v>
      </c>
      <c r="Z220" t="str">
        <f>Produtor_Silo[[#This Row],[Estado Origem]]&amp;Produtor_Silo[[#This Row],[Estado Silo]]</f>
        <v>MGMG</v>
      </c>
      <c r="AA220" t="str">
        <f>Produtor_Silo[[#This Row],[destino]]&amp;Produtor_Silo[[#This Row],[Periodo]]&amp;Produtor_Silo[[#This Row],[Safra]]</f>
        <v>PATOS DE MINAS-MG_12Safra Secundaria</v>
      </c>
    </row>
    <row r="221" spans="1:27" x14ac:dyDescent="0.25">
      <c r="A221" t="s">
        <v>721</v>
      </c>
      <c r="B221" t="s">
        <v>641</v>
      </c>
      <c r="C221" t="s">
        <v>719</v>
      </c>
      <c r="D221">
        <v>-18.673169999999999</v>
      </c>
      <c r="E221">
        <v>-46.544269999999997</v>
      </c>
      <c r="F221">
        <v>210754</v>
      </c>
      <c r="G221" s="7">
        <v>210.75399999999999</v>
      </c>
      <c r="H221">
        <v>506631.99999999994</v>
      </c>
      <c r="I221" t="s">
        <v>720</v>
      </c>
      <c r="J221" t="s">
        <v>720</v>
      </c>
      <c r="K221">
        <v>10.08</v>
      </c>
      <c r="L221">
        <v>2</v>
      </c>
      <c r="M221" t="s">
        <v>709</v>
      </c>
      <c r="N221">
        <v>431852</v>
      </c>
      <c r="O221" s="10">
        <v>2.63E-4</v>
      </c>
      <c r="P221">
        <v>0.6</v>
      </c>
      <c r="Q221" t="s">
        <v>473</v>
      </c>
      <c r="R221">
        <f>INDEX(Val_Min_CO2[],MATCH(Produtor_Silo[[#This Row],[Variaveis Decisão Transporte Estado-Silo]],Val_Min_CO2[Variável],0),2)</f>
        <v>0</v>
      </c>
      <c r="S221">
        <f>INDEX(Val_min_Custo[],MATCH(Produtor_Silo[[#This Row],[Variaveis Decisão Transporte Estado-Silo]],Val_min_Custo[Variável],0),2)</f>
        <v>0</v>
      </c>
      <c r="T221">
        <f>INDEX(ITERAC3[],MATCH(Produtor_Silo[[#This Row],[Variaveis Decisão Transporte Estado-Silo]],ITERAC3[Variável],0),2)</f>
        <v>0</v>
      </c>
      <c r="U221">
        <f>INDEX(ITERAC6[],MATCH(Produtor_Silo[[#This Row],[Variaveis Decisão Transporte Estado-Silo]],ITERAC6[Variável],0),2)</f>
        <v>0</v>
      </c>
      <c r="V221">
        <v>0</v>
      </c>
      <c r="W221">
        <v>1116.67</v>
      </c>
      <c r="X221" s="8">
        <v>1317.6705999999999</v>
      </c>
      <c r="Y221">
        <v>15.45</v>
      </c>
      <c r="Z221" t="str">
        <f>Produtor_Silo[[#This Row],[Estado Origem]]&amp;Produtor_Silo[[#This Row],[Estado Silo]]</f>
        <v>MGMG</v>
      </c>
      <c r="AA221" t="str">
        <f>Produtor_Silo[[#This Row],[destino]]&amp;Produtor_Silo[[#This Row],[Periodo]]&amp;Produtor_Silo[[#This Row],[Safra]]</f>
        <v>PATOS DE MINAS-MG_12Safra Secundaria</v>
      </c>
    </row>
    <row r="222" spans="1:27" x14ac:dyDescent="0.25">
      <c r="A222" t="s">
        <v>719</v>
      </c>
      <c r="B222" t="s">
        <v>642</v>
      </c>
      <c r="C222" t="s">
        <v>719</v>
      </c>
      <c r="D222">
        <v>-18.736599999999999</v>
      </c>
      <c r="E222">
        <v>-46.668700000000001</v>
      </c>
      <c r="F222">
        <v>30207</v>
      </c>
      <c r="G222" s="7">
        <v>30.207000000000001</v>
      </c>
      <c r="H222">
        <v>465247.99999999994</v>
      </c>
      <c r="I222" t="s">
        <v>720</v>
      </c>
      <c r="J222" t="s">
        <v>720</v>
      </c>
      <c r="K222">
        <v>9.92</v>
      </c>
      <c r="L222">
        <v>2</v>
      </c>
      <c r="M222" t="s">
        <v>706</v>
      </c>
      <c r="N222">
        <v>186600</v>
      </c>
      <c r="O222" s="10">
        <v>2.63E-4</v>
      </c>
      <c r="P222">
        <v>0.6</v>
      </c>
      <c r="Q222" t="s">
        <v>356</v>
      </c>
      <c r="R222">
        <f>INDEX(Val_Min_CO2[],MATCH(Produtor_Silo[[#This Row],[Variaveis Decisão Transporte Estado-Silo]],Val_Min_CO2[Variável],0),2)</f>
        <v>465248</v>
      </c>
      <c r="S222">
        <f>INDEX(Val_min_Custo[],MATCH(Produtor_Silo[[#This Row],[Variaveis Decisão Transporte Estado-Silo]],Val_min_Custo[Variável],0),2)</f>
        <v>465248</v>
      </c>
      <c r="T222">
        <f>INDEX(ITERAC3[],MATCH(Produtor_Silo[[#This Row],[Variaveis Decisão Transporte Estado-Silo]],ITERAC3[Variável],0),2)</f>
        <v>0</v>
      </c>
      <c r="U222">
        <f>INDEX(ITERAC6[],MATCH(Produtor_Silo[[#This Row],[Variaveis Decisão Transporte Estado-Silo]],ITERAC6[Variável],0),2)</f>
        <v>0</v>
      </c>
      <c r="V222">
        <v>0</v>
      </c>
      <c r="W222">
        <v>1116.67</v>
      </c>
      <c r="X222" s="8">
        <v>1317.6705999999999</v>
      </c>
      <c r="Y222">
        <v>15.45</v>
      </c>
      <c r="Z222" t="str">
        <f>Produtor_Silo[[#This Row],[Estado Origem]]&amp;Produtor_Silo[[#This Row],[Estado Silo]]</f>
        <v>MGMG</v>
      </c>
      <c r="AA222" t="str">
        <f>Produtor_Silo[[#This Row],[destino]]&amp;Produtor_Silo[[#This Row],[Periodo]]&amp;Produtor_Silo[[#This Row],[Safra]]</f>
        <v>PATOS DE MINAS-MG_22Safra Principal</v>
      </c>
    </row>
    <row r="223" spans="1:27" x14ac:dyDescent="0.25">
      <c r="A223" t="s">
        <v>721</v>
      </c>
      <c r="B223" t="s">
        <v>642</v>
      </c>
      <c r="C223" t="s">
        <v>719</v>
      </c>
      <c r="D223">
        <v>-18.736599999999999</v>
      </c>
      <c r="E223">
        <v>-46.668700000000001</v>
      </c>
      <c r="F223">
        <v>197324</v>
      </c>
      <c r="G223" s="7">
        <v>197.32400000000001</v>
      </c>
      <c r="H223">
        <v>465247.99999999994</v>
      </c>
      <c r="I223" t="s">
        <v>720</v>
      </c>
      <c r="J223" t="s">
        <v>720</v>
      </c>
      <c r="K223">
        <v>9.92</v>
      </c>
      <c r="L223">
        <v>2</v>
      </c>
      <c r="M223" t="s">
        <v>706</v>
      </c>
      <c r="N223">
        <v>186600</v>
      </c>
      <c r="O223" s="10">
        <v>2.63E-4</v>
      </c>
      <c r="P223">
        <v>0.6</v>
      </c>
      <c r="Q223" t="s">
        <v>476</v>
      </c>
      <c r="R223">
        <f>INDEX(Val_Min_CO2[],MATCH(Produtor_Silo[[#This Row],[Variaveis Decisão Transporte Estado-Silo]],Val_Min_CO2[Variável],0),2)</f>
        <v>0</v>
      </c>
      <c r="S223">
        <f>INDEX(Val_min_Custo[],MATCH(Produtor_Silo[[#This Row],[Variaveis Decisão Transporte Estado-Silo]],Val_min_Custo[Variável],0),2)</f>
        <v>0</v>
      </c>
      <c r="T223">
        <f>INDEX(ITERAC3[],MATCH(Produtor_Silo[[#This Row],[Variaveis Decisão Transporte Estado-Silo]],ITERAC3[Variável],0),2)</f>
        <v>0</v>
      </c>
      <c r="U223">
        <f>INDEX(ITERAC6[],MATCH(Produtor_Silo[[#This Row],[Variaveis Decisão Transporte Estado-Silo]],ITERAC6[Variável],0),2)</f>
        <v>0</v>
      </c>
      <c r="V223">
        <v>0</v>
      </c>
      <c r="W223">
        <v>1116.67</v>
      </c>
      <c r="X223" s="8">
        <v>1317.6705999999999</v>
      </c>
      <c r="Y223">
        <v>15.45</v>
      </c>
      <c r="Z223" t="str">
        <f>Produtor_Silo[[#This Row],[Estado Origem]]&amp;Produtor_Silo[[#This Row],[Estado Silo]]</f>
        <v>MGMG</v>
      </c>
      <c r="AA223" t="str">
        <f>Produtor_Silo[[#This Row],[destino]]&amp;Produtor_Silo[[#This Row],[Periodo]]&amp;Produtor_Silo[[#This Row],[Safra]]</f>
        <v>PATOS DE MINAS-MG_22Safra Principal</v>
      </c>
    </row>
    <row r="224" spans="1:27" x14ac:dyDescent="0.25">
      <c r="A224" t="s">
        <v>719</v>
      </c>
      <c r="B224" t="s">
        <v>642</v>
      </c>
      <c r="C224" t="s">
        <v>719</v>
      </c>
      <c r="D224">
        <v>-18.736599999999999</v>
      </c>
      <c r="E224">
        <v>-46.668700000000001</v>
      </c>
      <c r="F224">
        <v>30207</v>
      </c>
      <c r="G224" s="7">
        <v>30.207000000000001</v>
      </c>
      <c r="H224">
        <v>465247.99999999994</v>
      </c>
      <c r="I224" t="s">
        <v>720</v>
      </c>
      <c r="J224" t="s">
        <v>720</v>
      </c>
      <c r="K224">
        <v>9.92</v>
      </c>
      <c r="L224">
        <v>2</v>
      </c>
      <c r="M224" t="s">
        <v>709</v>
      </c>
      <c r="N224">
        <v>186600</v>
      </c>
      <c r="O224" s="10">
        <v>2.63E-4</v>
      </c>
      <c r="P224">
        <v>0.6</v>
      </c>
      <c r="Q224" t="s">
        <v>357</v>
      </c>
      <c r="R224">
        <f>INDEX(Val_Min_CO2[],MATCH(Produtor_Silo[[#This Row],[Variaveis Decisão Transporte Estado-Silo]],Val_Min_CO2[Variável],0),2)</f>
        <v>0</v>
      </c>
      <c r="S224">
        <f>INDEX(Val_min_Custo[],MATCH(Produtor_Silo[[#This Row],[Variaveis Decisão Transporte Estado-Silo]],Val_min_Custo[Variável],0),2)</f>
        <v>0</v>
      </c>
      <c r="T224">
        <f>INDEX(ITERAC3[],MATCH(Produtor_Silo[[#This Row],[Variaveis Decisão Transporte Estado-Silo]],ITERAC3[Variável],0),2)</f>
        <v>465248</v>
      </c>
      <c r="U224">
        <f>INDEX(ITERAC6[],MATCH(Produtor_Silo[[#This Row],[Variaveis Decisão Transporte Estado-Silo]],ITERAC6[Variável],0),2)</f>
        <v>465248</v>
      </c>
      <c r="V224">
        <v>0</v>
      </c>
      <c r="W224">
        <v>1116.67</v>
      </c>
      <c r="X224" s="8">
        <v>1317.6705999999999</v>
      </c>
      <c r="Y224">
        <v>15.45</v>
      </c>
      <c r="Z224" t="str">
        <f>Produtor_Silo[[#This Row],[Estado Origem]]&amp;Produtor_Silo[[#This Row],[Estado Silo]]</f>
        <v>MGMG</v>
      </c>
      <c r="AA224" t="str">
        <f>Produtor_Silo[[#This Row],[destino]]&amp;Produtor_Silo[[#This Row],[Periodo]]&amp;Produtor_Silo[[#This Row],[Safra]]</f>
        <v>PATOS DE MINAS-MG_22Safra Secundaria</v>
      </c>
    </row>
    <row r="225" spans="1:27" x14ac:dyDescent="0.25">
      <c r="A225" t="s">
        <v>721</v>
      </c>
      <c r="B225" t="s">
        <v>642</v>
      </c>
      <c r="C225" t="s">
        <v>719</v>
      </c>
      <c r="D225">
        <v>-18.736599999999999</v>
      </c>
      <c r="E225">
        <v>-46.668700000000001</v>
      </c>
      <c r="F225">
        <v>197324</v>
      </c>
      <c r="G225" s="7">
        <v>197.32400000000001</v>
      </c>
      <c r="H225">
        <v>465247.99999999994</v>
      </c>
      <c r="I225" t="s">
        <v>720</v>
      </c>
      <c r="J225" t="s">
        <v>720</v>
      </c>
      <c r="K225">
        <v>9.92</v>
      </c>
      <c r="L225">
        <v>2</v>
      </c>
      <c r="M225" t="s">
        <v>709</v>
      </c>
      <c r="N225">
        <v>186600</v>
      </c>
      <c r="O225" s="10">
        <v>2.63E-4</v>
      </c>
      <c r="P225">
        <v>0.6</v>
      </c>
      <c r="Q225" t="s">
        <v>477</v>
      </c>
      <c r="R225">
        <f>INDEX(Val_Min_CO2[],MATCH(Produtor_Silo[[#This Row],[Variaveis Decisão Transporte Estado-Silo]],Val_Min_CO2[Variável],0),2)</f>
        <v>0</v>
      </c>
      <c r="S225">
        <f>INDEX(Val_min_Custo[],MATCH(Produtor_Silo[[#This Row],[Variaveis Decisão Transporte Estado-Silo]],Val_min_Custo[Variável],0),2)</f>
        <v>0</v>
      </c>
      <c r="T225">
        <f>INDEX(ITERAC3[],MATCH(Produtor_Silo[[#This Row],[Variaveis Decisão Transporte Estado-Silo]],ITERAC3[Variável],0),2)</f>
        <v>0</v>
      </c>
      <c r="U225">
        <f>INDEX(ITERAC6[],MATCH(Produtor_Silo[[#This Row],[Variaveis Decisão Transporte Estado-Silo]],ITERAC6[Variável],0),2)</f>
        <v>0</v>
      </c>
      <c r="V225">
        <v>0</v>
      </c>
      <c r="W225">
        <v>1116.67</v>
      </c>
      <c r="X225" s="8">
        <v>1317.6705999999999</v>
      </c>
      <c r="Y225">
        <v>15.45</v>
      </c>
      <c r="Z225" t="str">
        <f>Produtor_Silo[[#This Row],[Estado Origem]]&amp;Produtor_Silo[[#This Row],[Estado Silo]]</f>
        <v>MGMG</v>
      </c>
      <c r="AA225" t="str">
        <f>Produtor_Silo[[#This Row],[destino]]&amp;Produtor_Silo[[#This Row],[Periodo]]&amp;Produtor_Silo[[#This Row],[Safra]]</f>
        <v>PATOS DE MINAS-MG_22Safra Secundaria</v>
      </c>
    </row>
    <row r="226" spans="1:27" x14ac:dyDescent="0.25">
      <c r="A226" t="s">
        <v>719</v>
      </c>
      <c r="B226" t="s">
        <v>643</v>
      </c>
      <c r="C226" t="s">
        <v>719</v>
      </c>
      <c r="D226">
        <v>-18.628119999999999</v>
      </c>
      <c r="E226">
        <v>-46.31335</v>
      </c>
      <c r="F226">
        <v>25790</v>
      </c>
      <c r="G226" s="7">
        <v>25.79</v>
      </c>
      <c r="H226">
        <v>461126.39999999997</v>
      </c>
      <c r="I226" t="s">
        <v>720</v>
      </c>
      <c r="J226" t="s">
        <v>720</v>
      </c>
      <c r="K226">
        <v>10.92</v>
      </c>
      <c r="L226">
        <v>2</v>
      </c>
      <c r="M226" t="s">
        <v>706</v>
      </c>
      <c r="N226">
        <v>265216</v>
      </c>
      <c r="O226" s="10">
        <v>2.63E-4</v>
      </c>
      <c r="P226">
        <v>0.6</v>
      </c>
      <c r="Q226" t="s">
        <v>360</v>
      </c>
      <c r="R226">
        <f>INDEX(Val_Min_CO2[],MATCH(Produtor_Silo[[#This Row],[Variaveis Decisão Transporte Estado-Silo]],Val_Min_CO2[Variável],0),2)</f>
        <v>0</v>
      </c>
      <c r="S226">
        <f>INDEX(Val_min_Custo[],MATCH(Produtor_Silo[[#This Row],[Variaveis Decisão Transporte Estado-Silo]],Val_min_Custo[Variável],0),2)</f>
        <v>0</v>
      </c>
      <c r="T226">
        <f>INDEX(ITERAC3[],MATCH(Produtor_Silo[[#This Row],[Variaveis Decisão Transporte Estado-Silo]],ITERAC3[Variável],0),2)</f>
        <v>0</v>
      </c>
      <c r="U226">
        <f>INDEX(ITERAC6[],MATCH(Produtor_Silo[[#This Row],[Variaveis Decisão Transporte Estado-Silo]],ITERAC6[Variável],0),2)</f>
        <v>0</v>
      </c>
      <c r="V226">
        <v>0</v>
      </c>
      <c r="W226">
        <v>1116.67</v>
      </c>
      <c r="X226" s="8">
        <v>1317.6705999999999</v>
      </c>
      <c r="Y226">
        <v>15.45</v>
      </c>
      <c r="Z226" t="str">
        <f>Produtor_Silo[[#This Row],[Estado Origem]]&amp;Produtor_Silo[[#This Row],[Estado Silo]]</f>
        <v>MGMG</v>
      </c>
      <c r="AA226" t="str">
        <f>Produtor_Silo[[#This Row],[destino]]&amp;Produtor_Silo[[#This Row],[Periodo]]&amp;Produtor_Silo[[#This Row],[Safra]]</f>
        <v>PATOS DE MINAS-MG_32Safra Principal</v>
      </c>
    </row>
    <row r="227" spans="1:27" x14ac:dyDescent="0.25">
      <c r="A227" t="s">
        <v>721</v>
      </c>
      <c r="B227" t="s">
        <v>643</v>
      </c>
      <c r="C227" t="s">
        <v>719</v>
      </c>
      <c r="D227">
        <v>-18.628119999999999</v>
      </c>
      <c r="E227">
        <v>-46.31335</v>
      </c>
      <c r="F227">
        <v>234962</v>
      </c>
      <c r="G227" s="7">
        <v>234.96199999999999</v>
      </c>
      <c r="H227">
        <v>461126.39999999997</v>
      </c>
      <c r="I227" t="s">
        <v>720</v>
      </c>
      <c r="J227" t="s">
        <v>720</v>
      </c>
      <c r="K227">
        <v>10.92</v>
      </c>
      <c r="L227">
        <v>2</v>
      </c>
      <c r="M227" t="s">
        <v>706</v>
      </c>
      <c r="N227">
        <v>265216</v>
      </c>
      <c r="O227" s="10">
        <v>2.63E-4</v>
      </c>
      <c r="P227">
        <v>0.6</v>
      </c>
      <c r="Q227" t="s">
        <v>480</v>
      </c>
      <c r="R227">
        <f>INDEX(Val_Min_CO2[],MATCH(Produtor_Silo[[#This Row],[Variaveis Decisão Transporte Estado-Silo]],Val_Min_CO2[Variável],0),2)</f>
        <v>0</v>
      </c>
      <c r="S227">
        <f>INDEX(Val_min_Custo[],MATCH(Produtor_Silo[[#This Row],[Variaveis Decisão Transporte Estado-Silo]],Val_min_Custo[Variável],0),2)</f>
        <v>0</v>
      </c>
      <c r="T227">
        <f>INDEX(ITERAC3[],MATCH(Produtor_Silo[[#This Row],[Variaveis Decisão Transporte Estado-Silo]],ITERAC3[Variável],0),2)</f>
        <v>0</v>
      </c>
      <c r="U227">
        <f>INDEX(ITERAC6[],MATCH(Produtor_Silo[[#This Row],[Variaveis Decisão Transporte Estado-Silo]],ITERAC6[Variável],0),2)</f>
        <v>0</v>
      </c>
      <c r="V227">
        <v>0</v>
      </c>
      <c r="W227">
        <v>1116.67</v>
      </c>
      <c r="X227" s="8">
        <v>1317.6705999999999</v>
      </c>
      <c r="Y227">
        <v>15.45</v>
      </c>
      <c r="Z227" t="str">
        <f>Produtor_Silo[[#This Row],[Estado Origem]]&amp;Produtor_Silo[[#This Row],[Estado Silo]]</f>
        <v>MGMG</v>
      </c>
      <c r="AA227" t="str">
        <f>Produtor_Silo[[#This Row],[destino]]&amp;Produtor_Silo[[#This Row],[Periodo]]&amp;Produtor_Silo[[#This Row],[Safra]]</f>
        <v>PATOS DE MINAS-MG_32Safra Principal</v>
      </c>
    </row>
    <row r="228" spans="1:27" x14ac:dyDescent="0.25">
      <c r="A228" t="s">
        <v>719</v>
      </c>
      <c r="B228" t="s">
        <v>643</v>
      </c>
      <c r="C228" t="s">
        <v>719</v>
      </c>
      <c r="D228">
        <v>-18.628119999999999</v>
      </c>
      <c r="E228">
        <v>-46.31335</v>
      </c>
      <c r="F228">
        <v>25790</v>
      </c>
      <c r="G228" s="7">
        <v>25.79</v>
      </c>
      <c r="H228">
        <v>461126.39999999997</v>
      </c>
      <c r="I228" t="s">
        <v>720</v>
      </c>
      <c r="J228" t="s">
        <v>720</v>
      </c>
      <c r="K228">
        <v>10.92</v>
      </c>
      <c r="L228">
        <v>2</v>
      </c>
      <c r="M228" t="s">
        <v>709</v>
      </c>
      <c r="N228">
        <v>265216</v>
      </c>
      <c r="O228" s="10">
        <v>2.63E-4</v>
      </c>
      <c r="P228">
        <v>0.6</v>
      </c>
      <c r="Q228" t="s">
        <v>361</v>
      </c>
      <c r="R228">
        <f>INDEX(Val_Min_CO2[],MATCH(Produtor_Silo[[#This Row],[Variaveis Decisão Transporte Estado-Silo]],Val_Min_CO2[Variável],0),2)</f>
        <v>0</v>
      </c>
      <c r="S228">
        <f>INDEX(Val_min_Custo[],MATCH(Produtor_Silo[[#This Row],[Variaveis Decisão Transporte Estado-Silo]],Val_min_Custo[Variável],0),2)</f>
        <v>0</v>
      </c>
      <c r="T228">
        <f>INDEX(ITERAC3[],MATCH(Produtor_Silo[[#This Row],[Variaveis Decisão Transporte Estado-Silo]],ITERAC3[Variável],0),2)</f>
        <v>0</v>
      </c>
      <c r="U228">
        <f>INDEX(ITERAC6[],MATCH(Produtor_Silo[[#This Row],[Variaveis Decisão Transporte Estado-Silo]],ITERAC6[Variável],0),2)</f>
        <v>0</v>
      </c>
      <c r="V228">
        <v>0</v>
      </c>
      <c r="W228">
        <v>1116.67</v>
      </c>
      <c r="X228" s="8">
        <v>1317.6705999999999</v>
      </c>
      <c r="Y228">
        <v>15.45</v>
      </c>
      <c r="Z228" t="str">
        <f>Produtor_Silo[[#This Row],[Estado Origem]]&amp;Produtor_Silo[[#This Row],[Estado Silo]]</f>
        <v>MGMG</v>
      </c>
      <c r="AA228" t="str">
        <f>Produtor_Silo[[#This Row],[destino]]&amp;Produtor_Silo[[#This Row],[Periodo]]&amp;Produtor_Silo[[#This Row],[Safra]]</f>
        <v>PATOS DE MINAS-MG_32Safra Secundaria</v>
      </c>
    </row>
    <row r="229" spans="1:27" x14ac:dyDescent="0.25">
      <c r="A229" t="s">
        <v>721</v>
      </c>
      <c r="B229" t="s">
        <v>643</v>
      </c>
      <c r="C229" t="s">
        <v>719</v>
      </c>
      <c r="D229">
        <v>-18.628119999999999</v>
      </c>
      <c r="E229">
        <v>-46.31335</v>
      </c>
      <c r="F229">
        <v>234962</v>
      </c>
      <c r="G229" s="7">
        <v>234.96199999999999</v>
      </c>
      <c r="H229">
        <v>461126.39999999997</v>
      </c>
      <c r="I229" t="s">
        <v>720</v>
      </c>
      <c r="J229" t="s">
        <v>720</v>
      </c>
      <c r="K229">
        <v>10.92</v>
      </c>
      <c r="L229">
        <v>2</v>
      </c>
      <c r="M229" t="s">
        <v>709</v>
      </c>
      <c r="N229">
        <v>265216</v>
      </c>
      <c r="O229" s="10">
        <v>2.63E-4</v>
      </c>
      <c r="P229">
        <v>0.6</v>
      </c>
      <c r="Q229" t="s">
        <v>481</v>
      </c>
      <c r="R229">
        <f>INDEX(Val_Min_CO2[],MATCH(Produtor_Silo[[#This Row],[Variaveis Decisão Transporte Estado-Silo]],Val_Min_CO2[Variável],0),2)</f>
        <v>0</v>
      </c>
      <c r="S229">
        <f>INDEX(Val_min_Custo[],MATCH(Produtor_Silo[[#This Row],[Variaveis Decisão Transporte Estado-Silo]],Val_min_Custo[Variável],0),2)</f>
        <v>0</v>
      </c>
      <c r="T229">
        <f>INDEX(ITERAC3[],MATCH(Produtor_Silo[[#This Row],[Variaveis Decisão Transporte Estado-Silo]],ITERAC3[Variável],0),2)</f>
        <v>0</v>
      </c>
      <c r="U229">
        <f>INDEX(ITERAC6[],MATCH(Produtor_Silo[[#This Row],[Variaveis Decisão Transporte Estado-Silo]],ITERAC6[Variável],0),2)</f>
        <v>0</v>
      </c>
      <c r="V229">
        <v>0</v>
      </c>
      <c r="W229">
        <v>1116.67</v>
      </c>
      <c r="X229" s="8">
        <v>1317.6705999999999</v>
      </c>
      <c r="Y229">
        <v>15.45</v>
      </c>
      <c r="Z229" t="str">
        <f>Produtor_Silo[[#This Row],[Estado Origem]]&amp;Produtor_Silo[[#This Row],[Estado Silo]]</f>
        <v>MGMG</v>
      </c>
      <c r="AA229" t="str">
        <f>Produtor_Silo[[#This Row],[destino]]&amp;Produtor_Silo[[#This Row],[Periodo]]&amp;Produtor_Silo[[#This Row],[Safra]]</f>
        <v>PATOS DE MINAS-MG_32Safra Secundaria</v>
      </c>
    </row>
    <row r="230" spans="1:27" x14ac:dyDescent="0.25">
      <c r="A230" t="s">
        <v>719</v>
      </c>
      <c r="B230" t="s">
        <v>644</v>
      </c>
      <c r="C230" t="s">
        <v>721</v>
      </c>
      <c r="D230">
        <v>-18.841950000000001</v>
      </c>
      <c r="E230">
        <v>-48.289589999999997</v>
      </c>
      <c r="F230">
        <v>223529</v>
      </c>
      <c r="G230" s="7">
        <v>223.529</v>
      </c>
      <c r="H230">
        <v>1295616</v>
      </c>
      <c r="I230" t="s">
        <v>720</v>
      </c>
      <c r="J230" t="s">
        <v>720</v>
      </c>
      <c r="K230">
        <v>8.5950000000000006</v>
      </c>
      <c r="L230">
        <v>2</v>
      </c>
      <c r="M230" t="s">
        <v>706</v>
      </c>
      <c r="N230">
        <v>430625</v>
      </c>
      <c r="O230" s="10">
        <v>2.63E-4</v>
      </c>
      <c r="P230">
        <v>0.6</v>
      </c>
      <c r="Q230" t="s">
        <v>364</v>
      </c>
      <c r="R230">
        <f>INDEX(Val_Min_CO2[],MATCH(Produtor_Silo[[#This Row],[Variaveis Decisão Transporte Estado-Silo]],Val_Min_CO2[Variável],0),2)</f>
        <v>0</v>
      </c>
      <c r="S230">
        <f>INDEX(Val_min_Custo[],MATCH(Produtor_Silo[[#This Row],[Variaveis Decisão Transporte Estado-Silo]],Val_min_Custo[Variável],0),2)</f>
        <v>0</v>
      </c>
      <c r="T230">
        <f>INDEX(ITERAC3[],MATCH(Produtor_Silo[[#This Row],[Variaveis Decisão Transporte Estado-Silo]],ITERAC3[Variável],0),2)</f>
        <v>0</v>
      </c>
      <c r="U230">
        <f>INDEX(ITERAC6[],MATCH(Produtor_Silo[[#This Row],[Variaveis Decisão Transporte Estado-Silo]],ITERAC6[Variável],0),2)</f>
        <v>0</v>
      </c>
      <c r="V230">
        <v>0</v>
      </c>
      <c r="W230">
        <v>1116.67</v>
      </c>
      <c r="X230" s="8">
        <v>1317.6705999999999</v>
      </c>
      <c r="Y230">
        <v>15.45</v>
      </c>
      <c r="Z230" t="str">
        <f>Produtor_Silo[[#This Row],[Estado Origem]]&amp;Produtor_Silo[[#This Row],[Estado Silo]]</f>
        <v>MGMG</v>
      </c>
      <c r="AA230" t="str">
        <f>Produtor_Silo[[#This Row],[destino]]&amp;Produtor_Silo[[#This Row],[Periodo]]&amp;Produtor_Silo[[#This Row],[Safra]]</f>
        <v>UBERLÂNDIA-MG_12Safra Principal</v>
      </c>
    </row>
    <row r="231" spans="1:27" x14ac:dyDescent="0.25">
      <c r="A231" t="s">
        <v>721</v>
      </c>
      <c r="B231" t="s">
        <v>644</v>
      </c>
      <c r="C231" t="s">
        <v>721</v>
      </c>
      <c r="D231">
        <v>-18.841950000000001</v>
      </c>
      <c r="E231">
        <v>-48.289589999999997</v>
      </c>
      <c r="F231">
        <v>13702</v>
      </c>
      <c r="G231" s="7">
        <v>13.702</v>
      </c>
      <c r="H231">
        <v>1295616</v>
      </c>
      <c r="I231" t="s">
        <v>720</v>
      </c>
      <c r="J231" t="s">
        <v>720</v>
      </c>
      <c r="K231">
        <v>8.5950000000000006</v>
      </c>
      <c r="L231">
        <v>2</v>
      </c>
      <c r="M231" t="s">
        <v>706</v>
      </c>
      <c r="N231">
        <v>430625</v>
      </c>
      <c r="O231" s="10">
        <v>2.63E-4</v>
      </c>
      <c r="P231">
        <v>0.6</v>
      </c>
      <c r="Q231" t="s">
        <v>484</v>
      </c>
      <c r="R231">
        <f>INDEX(Val_Min_CO2[],MATCH(Produtor_Silo[[#This Row],[Variaveis Decisão Transporte Estado-Silo]],Val_Min_CO2[Variável],0),2)</f>
        <v>0</v>
      </c>
      <c r="S231">
        <f>INDEX(Val_min_Custo[],MATCH(Produtor_Silo[[#This Row],[Variaveis Decisão Transporte Estado-Silo]],Val_min_Custo[Variável],0),2)</f>
        <v>0</v>
      </c>
      <c r="T231">
        <f>INDEX(ITERAC3[],MATCH(Produtor_Silo[[#This Row],[Variaveis Decisão Transporte Estado-Silo]],ITERAC3[Variável],0),2)</f>
        <v>1107748.8</v>
      </c>
      <c r="U231">
        <f>INDEX(ITERAC6[],MATCH(Produtor_Silo[[#This Row],[Variaveis Decisão Transporte Estado-Silo]],ITERAC6[Variável],0),2)</f>
        <v>0</v>
      </c>
      <c r="V231">
        <v>0</v>
      </c>
      <c r="W231">
        <v>1116.67</v>
      </c>
      <c r="X231" s="8">
        <v>1317.6705999999999</v>
      </c>
      <c r="Y231">
        <v>15.45</v>
      </c>
      <c r="Z231" t="str">
        <f>Produtor_Silo[[#This Row],[Estado Origem]]&amp;Produtor_Silo[[#This Row],[Estado Silo]]</f>
        <v>MGMG</v>
      </c>
      <c r="AA231" t="str">
        <f>Produtor_Silo[[#This Row],[destino]]&amp;Produtor_Silo[[#This Row],[Periodo]]&amp;Produtor_Silo[[#This Row],[Safra]]</f>
        <v>UBERLÂNDIA-MG_12Safra Principal</v>
      </c>
    </row>
    <row r="232" spans="1:27" x14ac:dyDescent="0.25">
      <c r="A232" t="s">
        <v>719</v>
      </c>
      <c r="B232" t="s">
        <v>644</v>
      </c>
      <c r="C232" t="s">
        <v>721</v>
      </c>
      <c r="D232">
        <v>-18.841950000000001</v>
      </c>
      <c r="E232">
        <v>-48.289589999999997</v>
      </c>
      <c r="F232">
        <v>223529</v>
      </c>
      <c r="G232" s="7">
        <v>223.529</v>
      </c>
      <c r="H232">
        <v>1295616</v>
      </c>
      <c r="I232" t="s">
        <v>720</v>
      </c>
      <c r="J232" t="s">
        <v>720</v>
      </c>
      <c r="K232">
        <v>8.5950000000000006</v>
      </c>
      <c r="L232">
        <v>2</v>
      </c>
      <c r="M232" t="s">
        <v>709</v>
      </c>
      <c r="N232">
        <v>430625</v>
      </c>
      <c r="O232" s="10">
        <v>2.63E-4</v>
      </c>
      <c r="P232">
        <v>0.6</v>
      </c>
      <c r="Q232" t="s">
        <v>365</v>
      </c>
      <c r="R232">
        <f>INDEX(Val_Min_CO2[],MATCH(Produtor_Silo[[#This Row],[Variaveis Decisão Transporte Estado-Silo]],Val_Min_CO2[Variável],0),2)</f>
        <v>0</v>
      </c>
      <c r="S232">
        <f>INDEX(Val_min_Custo[],MATCH(Produtor_Silo[[#This Row],[Variaveis Decisão Transporte Estado-Silo]],Val_min_Custo[Variável],0),2)</f>
        <v>187867.2</v>
      </c>
      <c r="T232">
        <f>INDEX(ITERAC3[],MATCH(Produtor_Silo[[#This Row],[Variaveis Decisão Transporte Estado-Silo]],ITERAC3[Variável],0),2)</f>
        <v>187867.2</v>
      </c>
      <c r="U232">
        <f>INDEX(ITERAC6[],MATCH(Produtor_Silo[[#This Row],[Variaveis Decisão Transporte Estado-Silo]],ITERAC6[Variável],0),2)</f>
        <v>187867.2</v>
      </c>
      <c r="V232">
        <v>0</v>
      </c>
      <c r="W232">
        <v>1116.67</v>
      </c>
      <c r="X232" s="8">
        <v>1317.6705999999999</v>
      </c>
      <c r="Y232">
        <v>15.45</v>
      </c>
      <c r="Z232" t="str">
        <f>Produtor_Silo[[#This Row],[Estado Origem]]&amp;Produtor_Silo[[#This Row],[Estado Silo]]</f>
        <v>MGMG</v>
      </c>
      <c r="AA232" t="str">
        <f>Produtor_Silo[[#This Row],[destino]]&amp;Produtor_Silo[[#This Row],[Periodo]]&amp;Produtor_Silo[[#This Row],[Safra]]</f>
        <v>UBERLÂNDIA-MG_12Safra Secundaria</v>
      </c>
    </row>
    <row r="233" spans="1:27" x14ac:dyDescent="0.25">
      <c r="A233" t="s">
        <v>721</v>
      </c>
      <c r="B233" t="s">
        <v>644</v>
      </c>
      <c r="C233" t="s">
        <v>721</v>
      </c>
      <c r="D233">
        <v>-18.841950000000001</v>
      </c>
      <c r="E233">
        <v>-48.289589999999997</v>
      </c>
      <c r="F233">
        <v>13702</v>
      </c>
      <c r="G233" s="7">
        <v>13.702</v>
      </c>
      <c r="H233">
        <v>1295616</v>
      </c>
      <c r="I233" t="s">
        <v>720</v>
      </c>
      <c r="J233" t="s">
        <v>720</v>
      </c>
      <c r="K233">
        <v>8.5950000000000006</v>
      </c>
      <c r="L233">
        <v>2</v>
      </c>
      <c r="M233" t="s">
        <v>709</v>
      </c>
      <c r="N233">
        <v>430625</v>
      </c>
      <c r="O233" s="10">
        <v>2.63E-4</v>
      </c>
      <c r="P233">
        <v>0.6</v>
      </c>
      <c r="Q233" t="s">
        <v>485</v>
      </c>
      <c r="R233">
        <f>INDEX(Val_Min_CO2[],MATCH(Produtor_Silo[[#This Row],[Variaveis Decisão Transporte Estado-Silo]],Val_Min_CO2[Variável],0),2)</f>
        <v>1295616</v>
      </c>
      <c r="S233">
        <f>INDEX(Val_min_Custo[],MATCH(Produtor_Silo[[#This Row],[Variaveis Decisão Transporte Estado-Silo]],Val_min_Custo[Variável],0),2)</f>
        <v>1107748.8</v>
      </c>
      <c r="T233">
        <f>INDEX(ITERAC3[],MATCH(Produtor_Silo[[#This Row],[Variaveis Decisão Transporte Estado-Silo]],ITERAC3[Variável],0),2)</f>
        <v>0</v>
      </c>
      <c r="U233">
        <f>INDEX(ITERAC6[],MATCH(Produtor_Silo[[#This Row],[Variaveis Decisão Transporte Estado-Silo]],ITERAC6[Variável],0),2)</f>
        <v>1107748.8</v>
      </c>
      <c r="V233">
        <v>0</v>
      </c>
      <c r="W233">
        <v>1116.67</v>
      </c>
      <c r="X233" s="8">
        <v>1317.6705999999999</v>
      </c>
      <c r="Y233">
        <v>15.45</v>
      </c>
      <c r="Z233" t="str">
        <f>Produtor_Silo[[#This Row],[Estado Origem]]&amp;Produtor_Silo[[#This Row],[Estado Silo]]</f>
        <v>MGMG</v>
      </c>
      <c r="AA233" t="str">
        <f>Produtor_Silo[[#This Row],[destino]]&amp;Produtor_Silo[[#This Row],[Periodo]]&amp;Produtor_Silo[[#This Row],[Safra]]</f>
        <v>UBERLÂNDIA-MG_12Safra Secundaria</v>
      </c>
    </row>
    <row r="234" spans="1:27" x14ac:dyDescent="0.25">
      <c r="A234" t="s">
        <v>719</v>
      </c>
      <c r="B234" t="s">
        <v>645</v>
      </c>
      <c r="C234" t="s">
        <v>721</v>
      </c>
      <c r="D234">
        <v>-18.84451</v>
      </c>
      <c r="E234">
        <v>-48.287599999999998</v>
      </c>
      <c r="F234">
        <v>223136</v>
      </c>
      <c r="G234" s="7">
        <v>223.136</v>
      </c>
      <c r="H234">
        <v>701568</v>
      </c>
      <c r="I234" t="s">
        <v>720</v>
      </c>
      <c r="J234" t="s">
        <v>720</v>
      </c>
      <c r="K234">
        <v>12.13</v>
      </c>
      <c r="L234">
        <v>2</v>
      </c>
      <c r="M234" t="s">
        <v>706</v>
      </c>
      <c r="N234">
        <v>347442</v>
      </c>
      <c r="O234" s="10">
        <v>2.63E-4</v>
      </c>
      <c r="P234">
        <v>0.6</v>
      </c>
      <c r="Q234" t="s">
        <v>368</v>
      </c>
      <c r="R234">
        <f>INDEX(Val_Min_CO2[],MATCH(Produtor_Silo[[#This Row],[Variaveis Decisão Transporte Estado-Silo]],Val_Min_CO2[Variável],0),2)</f>
        <v>0</v>
      </c>
      <c r="S234">
        <f>INDEX(Val_min_Custo[],MATCH(Produtor_Silo[[#This Row],[Variaveis Decisão Transporte Estado-Silo]],Val_min_Custo[Variável],0),2)</f>
        <v>0</v>
      </c>
      <c r="T234">
        <f>INDEX(ITERAC3[],MATCH(Produtor_Silo[[#This Row],[Variaveis Decisão Transporte Estado-Silo]],ITERAC3[Variável],0),2)</f>
        <v>0</v>
      </c>
      <c r="U234">
        <f>INDEX(ITERAC6[],MATCH(Produtor_Silo[[#This Row],[Variaveis Decisão Transporte Estado-Silo]],ITERAC6[Variável],0),2)</f>
        <v>0</v>
      </c>
      <c r="V234">
        <v>0</v>
      </c>
      <c r="W234">
        <v>1116.67</v>
      </c>
      <c r="X234" s="8">
        <v>1317.6705999999999</v>
      </c>
      <c r="Y234">
        <v>15.45</v>
      </c>
      <c r="Z234" t="str">
        <f>Produtor_Silo[[#This Row],[Estado Origem]]&amp;Produtor_Silo[[#This Row],[Estado Silo]]</f>
        <v>MGMG</v>
      </c>
      <c r="AA234" t="str">
        <f>Produtor_Silo[[#This Row],[destino]]&amp;Produtor_Silo[[#This Row],[Periodo]]&amp;Produtor_Silo[[#This Row],[Safra]]</f>
        <v>UBERLÂNDIA-MG_22Safra Principal</v>
      </c>
    </row>
    <row r="235" spans="1:27" x14ac:dyDescent="0.25">
      <c r="A235" t="s">
        <v>721</v>
      </c>
      <c r="B235" t="s">
        <v>645</v>
      </c>
      <c r="C235" t="s">
        <v>721</v>
      </c>
      <c r="D235">
        <v>-18.84451</v>
      </c>
      <c r="E235">
        <v>-48.287599999999998</v>
      </c>
      <c r="F235">
        <v>13309</v>
      </c>
      <c r="G235" s="7">
        <v>13.308999999999999</v>
      </c>
      <c r="H235">
        <v>701568</v>
      </c>
      <c r="I235" t="s">
        <v>720</v>
      </c>
      <c r="J235" t="s">
        <v>720</v>
      </c>
      <c r="K235">
        <v>12.13</v>
      </c>
      <c r="L235">
        <v>2</v>
      </c>
      <c r="M235" t="s">
        <v>706</v>
      </c>
      <c r="N235">
        <v>347442</v>
      </c>
      <c r="O235" s="10">
        <v>2.63E-4</v>
      </c>
      <c r="P235">
        <v>0.6</v>
      </c>
      <c r="Q235" t="s">
        <v>488</v>
      </c>
      <c r="R235">
        <f>INDEX(Val_Min_CO2[],MATCH(Produtor_Silo[[#This Row],[Variaveis Decisão Transporte Estado-Silo]],Val_Min_CO2[Variável],0),2)</f>
        <v>701568</v>
      </c>
      <c r="S235">
        <f>INDEX(Val_min_Custo[],MATCH(Produtor_Silo[[#This Row],[Variaveis Decisão Transporte Estado-Silo]],Val_min_Custo[Variável],0),2)</f>
        <v>701568</v>
      </c>
      <c r="T235">
        <f>INDEX(ITERAC3[],MATCH(Produtor_Silo[[#This Row],[Variaveis Decisão Transporte Estado-Silo]],ITERAC3[Variável],0),2)</f>
        <v>701568</v>
      </c>
      <c r="U235">
        <f>INDEX(ITERAC6[],MATCH(Produtor_Silo[[#This Row],[Variaveis Decisão Transporte Estado-Silo]],ITERAC6[Variável],0),2)</f>
        <v>701568</v>
      </c>
      <c r="V235">
        <v>0</v>
      </c>
      <c r="W235">
        <v>1116.67</v>
      </c>
      <c r="X235" s="8">
        <v>1317.6705999999999</v>
      </c>
      <c r="Y235">
        <v>15.45</v>
      </c>
      <c r="Z235" t="str">
        <f>Produtor_Silo[[#This Row],[Estado Origem]]&amp;Produtor_Silo[[#This Row],[Estado Silo]]</f>
        <v>MGMG</v>
      </c>
      <c r="AA235" t="str">
        <f>Produtor_Silo[[#This Row],[destino]]&amp;Produtor_Silo[[#This Row],[Periodo]]&amp;Produtor_Silo[[#This Row],[Safra]]</f>
        <v>UBERLÂNDIA-MG_22Safra Principal</v>
      </c>
    </row>
    <row r="236" spans="1:27" x14ac:dyDescent="0.25">
      <c r="A236" t="s">
        <v>719</v>
      </c>
      <c r="B236" t="s">
        <v>645</v>
      </c>
      <c r="C236" t="s">
        <v>721</v>
      </c>
      <c r="D236">
        <v>-18.84451</v>
      </c>
      <c r="E236">
        <v>-48.287599999999998</v>
      </c>
      <c r="F236">
        <v>223136</v>
      </c>
      <c r="G236" s="7">
        <v>223.136</v>
      </c>
      <c r="H236">
        <v>701568</v>
      </c>
      <c r="I236" t="s">
        <v>720</v>
      </c>
      <c r="J236" t="s">
        <v>720</v>
      </c>
      <c r="K236">
        <v>12.13</v>
      </c>
      <c r="L236">
        <v>2</v>
      </c>
      <c r="M236" t="s">
        <v>709</v>
      </c>
      <c r="N236">
        <v>347442</v>
      </c>
      <c r="O236" s="10">
        <v>2.63E-4</v>
      </c>
      <c r="P236">
        <v>0.6</v>
      </c>
      <c r="Q236" t="s">
        <v>369</v>
      </c>
      <c r="R236">
        <f>INDEX(Val_Min_CO2[],MATCH(Produtor_Silo[[#This Row],[Variaveis Decisão Transporte Estado-Silo]],Val_Min_CO2[Variável],0),2)</f>
        <v>0</v>
      </c>
      <c r="S236">
        <f>INDEX(Val_min_Custo[],MATCH(Produtor_Silo[[#This Row],[Variaveis Decisão Transporte Estado-Silo]],Val_min_Custo[Variável],0),2)</f>
        <v>0</v>
      </c>
      <c r="T236">
        <f>INDEX(ITERAC3[],MATCH(Produtor_Silo[[#This Row],[Variaveis Decisão Transporte Estado-Silo]],ITERAC3[Variável],0),2)</f>
        <v>0</v>
      </c>
      <c r="U236">
        <f>INDEX(ITERAC6[],MATCH(Produtor_Silo[[#This Row],[Variaveis Decisão Transporte Estado-Silo]],ITERAC6[Variável],0),2)</f>
        <v>0</v>
      </c>
      <c r="V236">
        <v>0</v>
      </c>
      <c r="W236">
        <v>1116.67</v>
      </c>
      <c r="X236" s="8">
        <v>1317.6705999999999</v>
      </c>
      <c r="Y236">
        <v>15.45</v>
      </c>
      <c r="Z236" t="str">
        <f>Produtor_Silo[[#This Row],[Estado Origem]]&amp;Produtor_Silo[[#This Row],[Estado Silo]]</f>
        <v>MGMG</v>
      </c>
      <c r="AA236" t="str">
        <f>Produtor_Silo[[#This Row],[destino]]&amp;Produtor_Silo[[#This Row],[Periodo]]&amp;Produtor_Silo[[#This Row],[Safra]]</f>
        <v>UBERLÂNDIA-MG_22Safra Secundaria</v>
      </c>
    </row>
    <row r="237" spans="1:27" x14ac:dyDescent="0.25">
      <c r="A237" t="s">
        <v>721</v>
      </c>
      <c r="B237" t="s">
        <v>645</v>
      </c>
      <c r="C237" t="s">
        <v>721</v>
      </c>
      <c r="D237">
        <v>-18.84451</v>
      </c>
      <c r="E237">
        <v>-48.287599999999998</v>
      </c>
      <c r="F237">
        <v>13309</v>
      </c>
      <c r="G237" s="7">
        <v>13.308999999999999</v>
      </c>
      <c r="H237">
        <v>701568</v>
      </c>
      <c r="I237" t="s">
        <v>720</v>
      </c>
      <c r="J237" t="s">
        <v>720</v>
      </c>
      <c r="K237">
        <v>12.13</v>
      </c>
      <c r="L237">
        <v>2</v>
      </c>
      <c r="M237" t="s">
        <v>709</v>
      </c>
      <c r="N237">
        <v>347442</v>
      </c>
      <c r="O237" s="10">
        <v>2.63E-4</v>
      </c>
      <c r="P237">
        <v>0.6</v>
      </c>
      <c r="Q237" t="s">
        <v>489</v>
      </c>
      <c r="R237">
        <f>INDEX(Val_Min_CO2[],MATCH(Produtor_Silo[[#This Row],[Variaveis Decisão Transporte Estado-Silo]],Val_Min_CO2[Variável],0),2)</f>
        <v>0</v>
      </c>
      <c r="S237">
        <f>INDEX(Val_min_Custo[],MATCH(Produtor_Silo[[#This Row],[Variaveis Decisão Transporte Estado-Silo]],Val_min_Custo[Variável],0),2)</f>
        <v>0</v>
      </c>
      <c r="T237">
        <f>INDEX(ITERAC3[],MATCH(Produtor_Silo[[#This Row],[Variaveis Decisão Transporte Estado-Silo]],ITERAC3[Variável],0),2)</f>
        <v>0</v>
      </c>
      <c r="U237">
        <f>INDEX(ITERAC6[],MATCH(Produtor_Silo[[#This Row],[Variaveis Decisão Transporte Estado-Silo]],ITERAC6[Variável],0),2)</f>
        <v>0</v>
      </c>
      <c r="V237">
        <v>0</v>
      </c>
      <c r="W237">
        <v>1116.67</v>
      </c>
      <c r="X237" s="8">
        <v>1317.6705999999999</v>
      </c>
      <c r="Y237">
        <v>15.45</v>
      </c>
      <c r="Z237" t="str">
        <f>Produtor_Silo[[#This Row],[Estado Origem]]&amp;Produtor_Silo[[#This Row],[Estado Silo]]</f>
        <v>MGMG</v>
      </c>
      <c r="AA237" t="str">
        <f>Produtor_Silo[[#This Row],[destino]]&amp;Produtor_Silo[[#This Row],[Periodo]]&amp;Produtor_Silo[[#This Row],[Safra]]</f>
        <v>UBERLÂNDIA-MG_22Safra Secundaria</v>
      </c>
    </row>
    <row r="238" spans="1:27" x14ac:dyDescent="0.25">
      <c r="A238" t="s">
        <v>719</v>
      </c>
      <c r="B238" t="s">
        <v>646</v>
      </c>
      <c r="C238" t="s">
        <v>721</v>
      </c>
      <c r="D238">
        <v>-18.849430000000002</v>
      </c>
      <c r="E238">
        <v>-48.283250000000002</v>
      </c>
      <c r="F238">
        <v>228277</v>
      </c>
      <c r="G238" s="7">
        <v>228.27699999999999</v>
      </c>
      <c r="H238">
        <v>475271.99999999994</v>
      </c>
      <c r="I238" t="s">
        <v>720</v>
      </c>
      <c r="J238" t="s">
        <v>720</v>
      </c>
      <c r="K238">
        <v>10.015000000000001</v>
      </c>
      <c r="L238">
        <v>2</v>
      </c>
      <c r="M238" t="s">
        <v>706</v>
      </c>
      <c r="N238">
        <v>169928</v>
      </c>
      <c r="O238" s="10">
        <v>2.63E-4</v>
      </c>
      <c r="P238">
        <v>0.6</v>
      </c>
      <c r="Q238" t="s">
        <v>372</v>
      </c>
      <c r="R238">
        <f>INDEX(Val_Min_CO2[],MATCH(Produtor_Silo[[#This Row],[Variaveis Decisão Transporte Estado-Silo]],Val_Min_CO2[Variável],0),2)</f>
        <v>0</v>
      </c>
      <c r="S238">
        <f>INDEX(Val_min_Custo[],MATCH(Produtor_Silo[[#This Row],[Variaveis Decisão Transporte Estado-Silo]],Val_min_Custo[Variável],0),2)</f>
        <v>0</v>
      </c>
      <c r="T238">
        <f>INDEX(ITERAC3[],MATCH(Produtor_Silo[[#This Row],[Variaveis Decisão Transporte Estado-Silo]],ITERAC3[Variável],0),2)</f>
        <v>0</v>
      </c>
      <c r="U238">
        <f>INDEX(ITERAC6[],MATCH(Produtor_Silo[[#This Row],[Variaveis Decisão Transporte Estado-Silo]],ITERAC6[Variável],0),2)</f>
        <v>0</v>
      </c>
      <c r="V238">
        <v>0</v>
      </c>
      <c r="W238">
        <v>1116.67</v>
      </c>
      <c r="X238" s="8">
        <v>1317.6705999999999</v>
      </c>
      <c r="Y238">
        <v>15.45</v>
      </c>
      <c r="Z238" t="str">
        <f>Produtor_Silo[[#This Row],[Estado Origem]]&amp;Produtor_Silo[[#This Row],[Estado Silo]]</f>
        <v>MGMG</v>
      </c>
      <c r="AA238" t="str">
        <f>Produtor_Silo[[#This Row],[destino]]&amp;Produtor_Silo[[#This Row],[Periodo]]&amp;Produtor_Silo[[#This Row],[Safra]]</f>
        <v>UBERLÂNDIA-MG_32Safra Principal</v>
      </c>
    </row>
    <row r="239" spans="1:27" x14ac:dyDescent="0.25">
      <c r="A239" t="s">
        <v>721</v>
      </c>
      <c r="B239" t="s">
        <v>646</v>
      </c>
      <c r="C239" t="s">
        <v>721</v>
      </c>
      <c r="D239">
        <v>-18.849430000000002</v>
      </c>
      <c r="E239">
        <v>-48.283250000000002</v>
      </c>
      <c r="F239">
        <v>14383</v>
      </c>
      <c r="G239" s="7">
        <v>14.382999999999999</v>
      </c>
      <c r="H239">
        <v>475271.99999999994</v>
      </c>
      <c r="I239" t="s">
        <v>720</v>
      </c>
      <c r="J239" t="s">
        <v>720</v>
      </c>
      <c r="K239">
        <v>10.015000000000001</v>
      </c>
      <c r="L239">
        <v>2</v>
      </c>
      <c r="M239" t="s">
        <v>706</v>
      </c>
      <c r="N239">
        <v>169928</v>
      </c>
      <c r="O239" s="10">
        <v>2.63E-4</v>
      </c>
      <c r="P239">
        <v>0.6</v>
      </c>
      <c r="Q239" t="s">
        <v>492</v>
      </c>
      <c r="R239">
        <f>INDEX(Val_Min_CO2[],MATCH(Produtor_Silo[[#This Row],[Variaveis Decisão Transporte Estado-Silo]],Val_Min_CO2[Variável],0),2)</f>
        <v>0</v>
      </c>
      <c r="S239">
        <f>INDEX(Val_min_Custo[],MATCH(Produtor_Silo[[#This Row],[Variaveis Decisão Transporte Estado-Silo]],Val_min_Custo[Variável],0),2)</f>
        <v>0</v>
      </c>
      <c r="T239">
        <f>INDEX(ITERAC3[],MATCH(Produtor_Silo[[#This Row],[Variaveis Decisão Transporte Estado-Silo]],ITERAC3[Variável],0),2)</f>
        <v>0</v>
      </c>
      <c r="U239">
        <f>INDEX(ITERAC6[],MATCH(Produtor_Silo[[#This Row],[Variaveis Decisão Transporte Estado-Silo]],ITERAC6[Variável],0),2)</f>
        <v>0</v>
      </c>
      <c r="V239">
        <v>0</v>
      </c>
      <c r="W239">
        <v>1116.67</v>
      </c>
      <c r="X239" s="8">
        <v>1317.6705999999999</v>
      </c>
      <c r="Y239">
        <v>15.45</v>
      </c>
      <c r="Z239" t="str">
        <f>Produtor_Silo[[#This Row],[Estado Origem]]&amp;Produtor_Silo[[#This Row],[Estado Silo]]</f>
        <v>MGMG</v>
      </c>
      <c r="AA239" t="str">
        <f>Produtor_Silo[[#This Row],[destino]]&amp;Produtor_Silo[[#This Row],[Periodo]]&amp;Produtor_Silo[[#This Row],[Safra]]</f>
        <v>UBERLÂNDIA-MG_32Safra Principal</v>
      </c>
    </row>
    <row r="240" spans="1:27" x14ac:dyDescent="0.25">
      <c r="A240" t="s">
        <v>719</v>
      </c>
      <c r="B240" t="s">
        <v>646</v>
      </c>
      <c r="C240" t="s">
        <v>721</v>
      </c>
      <c r="D240">
        <v>-18.849430000000002</v>
      </c>
      <c r="E240">
        <v>-48.283250000000002</v>
      </c>
      <c r="F240">
        <v>228277</v>
      </c>
      <c r="G240" s="7">
        <v>228.27699999999999</v>
      </c>
      <c r="H240">
        <v>475271.99999999994</v>
      </c>
      <c r="I240" t="s">
        <v>720</v>
      </c>
      <c r="J240" t="s">
        <v>720</v>
      </c>
      <c r="K240">
        <v>10.015000000000001</v>
      </c>
      <c r="L240">
        <v>2</v>
      </c>
      <c r="M240" t="s">
        <v>709</v>
      </c>
      <c r="N240">
        <v>169928</v>
      </c>
      <c r="O240" s="10">
        <v>2.63E-4</v>
      </c>
      <c r="P240">
        <v>0.6</v>
      </c>
      <c r="Q240" t="s">
        <v>373</v>
      </c>
      <c r="R240">
        <f>INDEX(Val_Min_CO2[],MATCH(Produtor_Silo[[#This Row],[Variaveis Decisão Transporte Estado-Silo]],Val_Min_CO2[Variável],0),2)</f>
        <v>0</v>
      </c>
      <c r="S240">
        <f>INDEX(Val_min_Custo[],MATCH(Produtor_Silo[[#This Row],[Variaveis Decisão Transporte Estado-Silo]],Val_min_Custo[Variável],0),2)</f>
        <v>0</v>
      </c>
      <c r="T240">
        <f>INDEX(ITERAC3[],MATCH(Produtor_Silo[[#This Row],[Variaveis Decisão Transporte Estado-Silo]],ITERAC3[Variável],0),2)</f>
        <v>0</v>
      </c>
      <c r="U240">
        <f>INDEX(ITERAC6[],MATCH(Produtor_Silo[[#This Row],[Variaveis Decisão Transporte Estado-Silo]],ITERAC6[Variável],0),2)</f>
        <v>0</v>
      </c>
      <c r="V240">
        <v>0</v>
      </c>
      <c r="W240">
        <v>1116.67</v>
      </c>
      <c r="X240" s="8">
        <v>1317.6705999999999</v>
      </c>
      <c r="Y240">
        <v>15.45</v>
      </c>
      <c r="Z240" t="str">
        <f>Produtor_Silo[[#This Row],[Estado Origem]]&amp;Produtor_Silo[[#This Row],[Estado Silo]]</f>
        <v>MGMG</v>
      </c>
      <c r="AA240" t="str">
        <f>Produtor_Silo[[#This Row],[destino]]&amp;Produtor_Silo[[#This Row],[Periodo]]&amp;Produtor_Silo[[#This Row],[Safra]]</f>
        <v>UBERLÂNDIA-MG_32Safra Secundaria</v>
      </c>
    </row>
    <row r="241" spans="1:27" x14ac:dyDescent="0.25">
      <c r="A241" t="s">
        <v>721</v>
      </c>
      <c r="B241" t="s">
        <v>646</v>
      </c>
      <c r="C241" t="s">
        <v>721</v>
      </c>
      <c r="D241">
        <v>-18.849430000000002</v>
      </c>
      <c r="E241">
        <v>-48.283250000000002</v>
      </c>
      <c r="F241">
        <v>14383</v>
      </c>
      <c r="G241" s="7">
        <v>14.382999999999999</v>
      </c>
      <c r="H241">
        <v>475271.99999999994</v>
      </c>
      <c r="I241" t="s">
        <v>720</v>
      </c>
      <c r="J241" t="s">
        <v>720</v>
      </c>
      <c r="K241">
        <v>10.015000000000001</v>
      </c>
      <c r="L241">
        <v>2</v>
      </c>
      <c r="M241" t="s">
        <v>709</v>
      </c>
      <c r="N241">
        <v>169928</v>
      </c>
      <c r="O241" s="10">
        <v>2.63E-4</v>
      </c>
      <c r="P241">
        <v>0.6</v>
      </c>
      <c r="Q241" t="s">
        <v>493</v>
      </c>
      <c r="R241">
        <f>INDEX(Val_Min_CO2[],MATCH(Produtor_Silo[[#This Row],[Variaveis Decisão Transporte Estado-Silo]],Val_Min_CO2[Variável],0),2)</f>
        <v>0</v>
      </c>
      <c r="S241">
        <f>INDEX(Val_min_Custo[],MATCH(Produtor_Silo[[#This Row],[Variaveis Decisão Transporte Estado-Silo]],Val_min_Custo[Variável],0),2)</f>
        <v>0</v>
      </c>
      <c r="T241">
        <f>INDEX(ITERAC3[],MATCH(Produtor_Silo[[#This Row],[Variaveis Decisão Transporte Estado-Silo]],ITERAC3[Variável],0),2)</f>
        <v>0</v>
      </c>
      <c r="U241">
        <f>INDEX(ITERAC6[],MATCH(Produtor_Silo[[#This Row],[Variaveis Decisão Transporte Estado-Silo]],ITERAC6[Variável],0),2)</f>
        <v>0</v>
      </c>
      <c r="V241">
        <v>0</v>
      </c>
      <c r="W241">
        <v>1116.67</v>
      </c>
      <c r="X241" s="8">
        <v>1317.6705999999999</v>
      </c>
      <c r="Y241">
        <v>15.45</v>
      </c>
      <c r="Z241" t="str">
        <f>Produtor_Silo[[#This Row],[Estado Origem]]&amp;Produtor_Silo[[#This Row],[Estado Silo]]</f>
        <v>MGMG</v>
      </c>
      <c r="AA241" t="str">
        <f>Produtor_Silo[[#This Row],[destino]]&amp;Produtor_Silo[[#This Row],[Periodo]]&amp;Produtor_Silo[[#This Row],[Safra]]</f>
        <v>UBERLÂNDIA-MG_32Safra Secundaria</v>
      </c>
    </row>
    <row r="242" spans="1:27" x14ac:dyDescent="0.25">
      <c r="A242" t="s">
        <v>713</v>
      </c>
      <c r="B242" t="s">
        <v>635</v>
      </c>
      <c r="C242" t="s">
        <v>714</v>
      </c>
      <c r="D242">
        <v>-22.368849999999998</v>
      </c>
      <c r="E242">
        <v>-54.801079999999999</v>
      </c>
      <c r="F242">
        <v>110552</v>
      </c>
      <c r="G242" s="7">
        <v>110.55200000000001</v>
      </c>
      <c r="H242">
        <v>612584</v>
      </c>
      <c r="I242" t="s">
        <v>715</v>
      </c>
      <c r="J242" t="s">
        <v>715</v>
      </c>
      <c r="K242">
        <v>10.555</v>
      </c>
      <c r="L242">
        <v>2</v>
      </c>
      <c r="M242" t="s">
        <v>706</v>
      </c>
      <c r="N242">
        <v>371715</v>
      </c>
      <c r="O242" s="10">
        <v>2.05E-4</v>
      </c>
      <c r="P242">
        <v>1</v>
      </c>
      <c r="Q242" t="s">
        <v>232</v>
      </c>
      <c r="R242">
        <f>INDEX(Val_Min_CO2[],MATCH(Produtor_Silo[[#This Row],[Variaveis Decisão Transporte Estado-Silo]],Val_Min_CO2[Variável],0),2)</f>
        <v>0</v>
      </c>
      <c r="S242">
        <f>INDEX(Val_min_Custo[],MATCH(Produtor_Silo[[#This Row],[Variaveis Decisão Transporte Estado-Silo]],Val_min_Custo[Variável],0),2)</f>
        <v>0</v>
      </c>
      <c r="T242">
        <f>INDEX(ITERAC3[],MATCH(Produtor_Silo[[#This Row],[Variaveis Decisão Transporte Estado-Silo]],ITERAC3[Variável],0),2)</f>
        <v>0</v>
      </c>
      <c r="U242">
        <f>INDEX(ITERAC6[],MATCH(Produtor_Silo[[#This Row],[Variaveis Decisão Transporte Estado-Silo]],ITERAC6[Variável],0),2)</f>
        <v>0</v>
      </c>
      <c r="V242">
        <v>0</v>
      </c>
      <c r="W242">
        <v>1116.67</v>
      </c>
      <c r="X242" s="8">
        <v>1306.5038999999999</v>
      </c>
      <c r="Y242">
        <v>3.2</v>
      </c>
      <c r="Z242" t="str">
        <f>Produtor_Silo[[#This Row],[Estado Origem]]&amp;Produtor_Silo[[#This Row],[Estado Silo]]</f>
        <v>MSMS</v>
      </c>
      <c r="AA242" t="str">
        <f>Produtor_Silo[[#This Row],[destino]]&amp;Produtor_Silo[[#This Row],[Periodo]]&amp;Produtor_Silo[[#This Row],[Safra]]</f>
        <v>DOURADOS-MS_12Safra Principal</v>
      </c>
    </row>
    <row r="243" spans="1:27" x14ac:dyDescent="0.25">
      <c r="A243" t="s">
        <v>714</v>
      </c>
      <c r="B243" t="s">
        <v>635</v>
      </c>
      <c r="C243" t="s">
        <v>714</v>
      </c>
      <c r="D243">
        <v>-22.368849999999998</v>
      </c>
      <c r="E243">
        <v>-54.801079999999999</v>
      </c>
      <c r="F243">
        <v>18163</v>
      </c>
      <c r="G243" s="7">
        <v>18.163</v>
      </c>
      <c r="H243">
        <v>612584</v>
      </c>
      <c r="I243" t="s">
        <v>715</v>
      </c>
      <c r="J243" t="s">
        <v>715</v>
      </c>
      <c r="K243">
        <v>10.555</v>
      </c>
      <c r="L243">
        <v>2</v>
      </c>
      <c r="M243" t="s">
        <v>706</v>
      </c>
      <c r="N243">
        <v>371715</v>
      </c>
      <c r="O243" s="10">
        <v>2.05E-4</v>
      </c>
      <c r="P243">
        <v>1</v>
      </c>
      <c r="Q243" t="s">
        <v>184</v>
      </c>
      <c r="R243">
        <f>INDEX(Val_Min_CO2[],MATCH(Produtor_Silo[[#This Row],[Variaveis Decisão Transporte Estado-Silo]],Val_Min_CO2[Variável],0),2)</f>
        <v>0</v>
      </c>
      <c r="S243">
        <f>INDEX(Val_min_Custo[],MATCH(Produtor_Silo[[#This Row],[Variaveis Decisão Transporte Estado-Silo]],Val_min_Custo[Variável],0),2)</f>
        <v>0</v>
      </c>
      <c r="T243">
        <f>INDEX(ITERAC3[],MATCH(Produtor_Silo[[#This Row],[Variaveis Decisão Transporte Estado-Silo]],ITERAC3[Variável],0),2)</f>
        <v>0</v>
      </c>
      <c r="U243">
        <f>INDEX(ITERAC6[],MATCH(Produtor_Silo[[#This Row],[Variaveis Decisão Transporte Estado-Silo]],ITERAC6[Variável],0),2)</f>
        <v>612584</v>
      </c>
      <c r="V243">
        <v>0</v>
      </c>
      <c r="W243">
        <v>1116.67</v>
      </c>
      <c r="X243" s="8">
        <v>1306.5038999999999</v>
      </c>
      <c r="Y243">
        <v>3.2</v>
      </c>
      <c r="Z243" t="str">
        <f>Produtor_Silo[[#This Row],[Estado Origem]]&amp;Produtor_Silo[[#This Row],[Estado Silo]]</f>
        <v>MSMS</v>
      </c>
      <c r="AA243" t="str">
        <f>Produtor_Silo[[#This Row],[destino]]&amp;Produtor_Silo[[#This Row],[Periodo]]&amp;Produtor_Silo[[#This Row],[Safra]]</f>
        <v>DOURADOS-MS_12Safra Principal</v>
      </c>
    </row>
    <row r="244" spans="1:27" x14ac:dyDescent="0.25">
      <c r="A244" t="s">
        <v>713</v>
      </c>
      <c r="B244" t="s">
        <v>635</v>
      </c>
      <c r="C244" t="s">
        <v>714</v>
      </c>
      <c r="D244">
        <v>-22.368849999999998</v>
      </c>
      <c r="E244">
        <v>-54.801079999999999</v>
      </c>
      <c r="F244">
        <v>110552</v>
      </c>
      <c r="G244" s="7">
        <v>110.55200000000001</v>
      </c>
      <c r="H244">
        <v>612584</v>
      </c>
      <c r="I244" t="s">
        <v>715</v>
      </c>
      <c r="J244" t="s">
        <v>715</v>
      </c>
      <c r="K244">
        <v>10.555</v>
      </c>
      <c r="L244">
        <v>2</v>
      </c>
      <c r="M244" t="s">
        <v>709</v>
      </c>
      <c r="N244">
        <v>371715</v>
      </c>
      <c r="O244" s="10">
        <v>2.05E-4</v>
      </c>
      <c r="P244">
        <v>1</v>
      </c>
      <c r="Q244" t="s">
        <v>233</v>
      </c>
      <c r="R244">
        <f>INDEX(Val_Min_CO2[],MATCH(Produtor_Silo[[#This Row],[Variaveis Decisão Transporte Estado-Silo]],Val_Min_CO2[Variável],0),2)</f>
        <v>0</v>
      </c>
      <c r="S244">
        <f>INDEX(Val_min_Custo[],MATCH(Produtor_Silo[[#This Row],[Variaveis Decisão Transporte Estado-Silo]],Val_min_Custo[Variável],0),2)</f>
        <v>0</v>
      </c>
      <c r="T244">
        <f>INDEX(ITERAC3[],MATCH(Produtor_Silo[[#This Row],[Variaveis Decisão Transporte Estado-Silo]],ITERAC3[Variável],0),2)</f>
        <v>0</v>
      </c>
      <c r="U244">
        <f>INDEX(ITERAC6[],MATCH(Produtor_Silo[[#This Row],[Variaveis Decisão Transporte Estado-Silo]],ITERAC6[Variável],0),2)</f>
        <v>0</v>
      </c>
      <c r="V244">
        <v>0</v>
      </c>
      <c r="W244">
        <v>1116.67</v>
      </c>
      <c r="X244" s="8">
        <v>1306.5038999999999</v>
      </c>
      <c r="Y244">
        <v>3.2</v>
      </c>
      <c r="Z244" t="str">
        <f>Produtor_Silo[[#This Row],[Estado Origem]]&amp;Produtor_Silo[[#This Row],[Estado Silo]]</f>
        <v>MSMS</v>
      </c>
      <c r="AA244" t="str">
        <f>Produtor_Silo[[#This Row],[destino]]&amp;Produtor_Silo[[#This Row],[Periodo]]&amp;Produtor_Silo[[#This Row],[Safra]]</f>
        <v>DOURADOS-MS_12Safra Secundaria</v>
      </c>
    </row>
    <row r="245" spans="1:27" x14ac:dyDescent="0.25">
      <c r="A245" t="s">
        <v>714</v>
      </c>
      <c r="B245" t="s">
        <v>635</v>
      </c>
      <c r="C245" t="s">
        <v>714</v>
      </c>
      <c r="D245">
        <v>-22.368849999999998</v>
      </c>
      <c r="E245">
        <v>-54.801079999999999</v>
      </c>
      <c r="F245">
        <v>18163</v>
      </c>
      <c r="G245" s="7">
        <v>18.163</v>
      </c>
      <c r="H245">
        <v>612584</v>
      </c>
      <c r="I245" t="s">
        <v>715</v>
      </c>
      <c r="J245" t="s">
        <v>715</v>
      </c>
      <c r="K245">
        <v>10.555</v>
      </c>
      <c r="L245">
        <v>2</v>
      </c>
      <c r="M245" t="s">
        <v>709</v>
      </c>
      <c r="N245">
        <v>371715</v>
      </c>
      <c r="O245" s="10">
        <v>2.05E-4</v>
      </c>
      <c r="P245">
        <v>1</v>
      </c>
      <c r="Q245" t="s">
        <v>185</v>
      </c>
      <c r="R245">
        <f>INDEX(Val_Min_CO2[],MATCH(Produtor_Silo[[#This Row],[Variaveis Decisão Transporte Estado-Silo]],Val_Min_CO2[Variável],0),2)</f>
        <v>612584</v>
      </c>
      <c r="S245">
        <f>INDEX(Val_min_Custo[],MATCH(Produtor_Silo[[#This Row],[Variaveis Decisão Transporte Estado-Silo]],Val_min_Custo[Variável],0),2)</f>
        <v>612584</v>
      </c>
      <c r="T245">
        <f>INDEX(ITERAC3[],MATCH(Produtor_Silo[[#This Row],[Variaveis Decisão Transporte Estado-Silo]],ITERAC3[Variável],0),2)</f>
        <v>612584</v>
      </c>
      <c r="U245">
        <f>INDEX(ITERAC6[],MATCH(Produtor_Silo[[#This Row],[Variaveis Decisão Transporte Estado-Silo]],ITERAC6[Variável],0),2)</f>
        <v>0</v>
      </c>
      <c r="V245">
        <v>0</v>
      </c>
      <c r="W245">
        <v>1116.67</v>
      </c>
      <c r="X245" s="8">
        <v>1306.5038999999999</v>
      </c>
      <c r="Y245">
        <v>3.2</v>
      </c>
      <c r="Z245" t="str">
        <f>Produtor_Silo[[#This Row],[Estado Origem]]&amp;Produtor_Silo[[#This Row],[Estado Silo]]</f>
        <v>MSMS</v>
      </c>
      <c r="AA245" t="str">
        <f>Produtor_Silo[[#This Row],[destino]]&amp;Produtor_Silo[[#This Row],[Periodo]]&amp;Produtor_Silo[[#This Row],[Safra]]</f>
        <v>DOURADOS-MS_12Safra Secundaria</v>
      </c>
    </row>
    <row r="246" spans="1:27" x14ac:dyDescent="0.25">
      <c r="A246" t="s">
        <v>713</v>
      </c>
      <c r="B246" t="s">
        <v>636</v>
      </c>
      <c r="C246" t="s">
        <v>714</v>
      </c>
      <c r="D246">
        <v>-22.220690000000001</v>
      </c>
      <c r="E246">
        <v>-54.718330000000002</v>
      </c>
      <c r="F246">
        <v>103052</v>
      </c>
      <c r="G246" s="7">
        <v>103.05200000000001</v>
      </c>
      <c r="H246">
        <v>455672</v>
      </c>
      <c r="I246" t="s">
        <v>715</v>
      </c>
      <c r="J246" t="s">
        <v>715</v>
      </c>
      <c r="K246">
        <v>9.6349999999999998</v>
      </c>
      <c r="L246">
        <v>2</v>
      </c>
      <c r="M246" t="s">
        <v>706</v>
      </c>
      <c r="N246">
        <v>388786</v>
      </c>
      <c r="O246" s="10">
        <v>2.05E-4</v>
      </c>
      <c r="P246">
        <v>1</v>
      </c>
      <c r="Q246" t="s">
        <v>236</v>
      </c>
      <c r="R246">
        <f>INDEX(Val_Min_CO2[],MATCH(Produtor_Silo[[#This Row],[Variaveis Decisão Transporte Estado-Silo]],Val_Min_CO2[Variável],0),2)</f>
        <v>0</v>
      </c>
      <c r="S246">
        <f>INDEX(Val_min_Custo[],MATCH(Produtor_Silo[[#This Row],[Variaveis Decisão Transporte Estado-Silo]],Val_min_Custo[Variável],0),2)</f>
        <v>0</v>
      </c>
      <c r="T246">
        <f>INDEX(ITERAC3[],MATCH(Produtor_Silo[[#This Row],[Variaveis Decisão Transporte Estado-Silo]],ITERAC3[Variável],0),2)</f>
        <v>0</v>
      </c>
      <c r="U246">
        <f>INDEX(ITERAC6[],MATCH(Produtor_Silo[[#This Row],[Variaveis Decisão Transporte Estado-Silo]],ITERAC6[Variável],0),2)</f>
        <v>0</v>
      </c>
      <c r="V246">
        <v>0</v>
      </c>
      <c r="W246">
        <v>1116.67</v>
      </c>
      <c r="X246" s="8">
        <v>1306.5038999999999</v>
      </c>
      <c r="Y246">
        <v>3.2</v>
      </c>
      <c r="Z246" t="str">
        <f>Produtor_Silo[[#This Row],[Estado Origem]]&amp;Produtor_Silo[[#This Row],[Estado Silo]]</f>
        <v>MSMS</v>
      </c>
      <c r="AA246" t="str">
        <f>Produtor_Silo[[#This Row],[destino]]&amp;Produtor_Silo[[#This Row],[Periodo]]&amp;Produtor_Silo[[#This Row],[Safra]]</f>
        <v>DOURADOS-MS_22Safra Principal</v>
      </c>
    </row>
    <row r="247" spans="1:27" x14ac:dyDescent="0.25">
      <c r="A247" t="s">
        <v>714</v>
      </c>
      <c r="B247" t="s">
        <v>636</v>
      </c>
      <c r="C247" t="s">
        <v>714</v>
      </c>
      <c r="D247">
        <v>-22.220690000000001</v>
      </c>
      <c r="E247">
        <v>-54.718330000000002</v>
      </c>
      <c r="F247">
        <v>11534</v>
      </c>
      <c r="G247" s="7">
        <v>11.534000000000001</v>
      </c>
      <c r="H247">
        <v>455672</v>
      </c>
      <c r="I247" t="s">
        <v>715</v>
      </c>
      <c r="J247" t="s">
        <v>715</v>
      </c>
      <c r="K247">
        <v>9.6349999999999998</v>
      </c>
      <c r="L247">
        <v>2</v>
      </c>
      <c r="M247" t="s">
        <v>706</v>
      </c>
      <c r="N247">
        <v>388786</v>
      </c>
      <c r="O247" s="10">
        <v>2.05E-4</v>
      </c>
      <c r="P247">
        <v>1</v>
      </c>
      <c r="Q247" t="s">
        <v>188</v>
      </c>
      <c r="R247">
        <f>INDEX(Val_Min_CO2[],MATCH(Produtor_Silo[[#This Row],[Variaveis Decisão Transporte Estado-Silo]],Val_Min_CO2[Variável],0),2)</f>
        <v>455672</v>
      </c>
      <c r="S247">
        <f>INDEX(Val_min_Custo[],MATCH(Produtor_Silo[[#This Row],[Variaveis Decisão Transporte Estado-Silo]],Val_min_Custo[Variável],0),2)</f>
        <v>455672</v>
      </c>
      <c r="T247">
        <f>INDEX(ITERAC3[],MATCH(Produtor_Silo[[#This Row],[Variaveis Decisão Transporte Estado-Silo]],ITERAC3[Variável],0),2)</f>
        <v>0</v>
      </c>
      <c r="U247">
        <f>INDEX(ITERAC6[],MATCH(Produtor_Silo[[#This Row],[Variaveis Decisão Transporte Estado-Silo]],ITERAC6[Variável],0),2)</f>
        <v>455672</v>
      </c>
      <c r="V247">
        <v>0</v>
      </c>
      <c r="W247">
        <v>1116.67</v>
      </c>
      <c r="X247" s="8">
        <v>1306.5038999999999</v>
      </c>
      <c r="Y247">
        <v>3.2</v>
      </c>
      <c r="Z247" t="str">
        <f>Produtor_Silo[[#This Row],[Estado Origem]]&amp;Produtor_Silo[[#This Row],[Estado Silo]]</f>
        <v>MSMS</v>
      </c>
      <c r="AA247" t="str">
        <f>Produtor_Silo[[#This Row],[destino]]&amp;Produtor_Silo[[#This Row],[Periodo]]&amp;Produtor_Silo[[#This Row],[Safra]]</f>
        <v>DOURADOS-MS_22Safra Principal</v>
      </c>
    </row>
    <row r="248" spans="1:27" x14ac:dyDescent="0.25">
      <c r="A248" t="s">
        <v>713</v>
      </c>
      <c r="B248" t="s">
        <v>636</v>
      </c>
      <c r="C248" t="s">
        <v>714</v>
      </c>
      <c r="D248">
        <v>-22.220690000000001</v>
      </c>
      <c r="E248">
        <v>-54.718330000000002</v>
      </c>
      <c r="F248">
        <v>103052</v>
      </c>
      <c r="G248" s="7">
        <v>103.05200000000001</v>
      </c>
      <c r="H248">
        <v>455672</v>
      </c>
      <c r="I248" t="s">
        <v>715</v>
      </c>
      <c r="J248" t="s">
        <v>715</v>
      </c>
      <c r="K248">
        <v>9.6349999999999998</v>
      </c>
      <c r="L248">
        <v>2</v>
      </c>
      <c r="M248" t="s">
        <v>709</v>
      </c>
      <c r="N248">
        <v>388786</v>
      </c>
      <c r="O248" s="10">
        <v>2.05E-4</v>
      </c>
      <c r="P248">
        <v>1</v>
      </c>
      <c r="Q248" t="s">
        <v>237</v>
      </c>
      <c r="R248">
        <f>INDEX(Val_Min_CO2[],MATCH(Produtor_Silo[[#This Row],[Variaveis Decisão Transporte Estado-Silo]],Val_Min_CO2[Variável],0),2)</f>
        <v>0</v>
      </c>
      <c r="S248">
        <f>INDEX(Val_min_Custo[],MATCH(Produtor_Silo[[#This Row],[Variaveis Decisão Transporte Estado-Silo]],Val_min_Custo[Variável],0),2)</f>
        <v>0</v>
      </c>
      <c r="T248">
        <f>INDEX(ITERAC3[],MATCH(Produtor_Silo[[#This Row],[Variaveis Decisão Transporte Estado-Silo]],ITERAC3[Variável],0),2)</f>
        <v>0</v>
      </c>
      <c r="U248">
        <f>INDEX(ITERAC6[],MATCH(Produtor_Silo[[#This Row],[Variaveis Decisão Transporte Estado-Silo]],ITERAC6[Variável],0),2)</f>
        <v>0</v>
      </c>
      <c r="V248">
        <v>0</v>
      </c>
      <c r="W248">
        <v>1116.67</v>
      </c>
      <c r="X248" s="8">
        <v>1306.5038999999999</v>
      </c>
      <c r="Y248">
        <v>3.2</v>
      </c>
      <c r="Z248" t="str">
        <f>Produtor_Silo[[#This Row],[Estado Origem]]&amp;Produtor_Silo[[#This Row],[Estado Silo]]</f>
        <v>MSMS</v>
      </c>
      <c r="AA248" t="str">
        <f>Produtor_Silo[[#This Row],[destino]]&amp;Produtor_Silo[[#This Row],[Periodo]]&amp;Produtor_Silo[[#This Row],[Safra]]</f>
        <v>DOURADOS-MS_22Safra Secundaria</v>
      </c>
    </row>
    <row r="249" spans="1:27" x14ac:dyDescent="0.25">
      <c r="A249" t="s">
        <v>714</v>
      </c>
      <c r="B249" t="s">
        <v>636</v>
      </c>
      <c r="C249" t="s">
        <v>714</v>
      </c>
      <c r="D249">
        <v>-22.220690000000001</v>
      </c>
      <c r="E249">
        <v>-54.718330000000002</v>
      </c>
      <c r="F249">
        <v>11534</v>
      </c>
      <c r="G249" s="7">
        <v>11.534000000000001</v>
      </c>
      <c r="H249">
        <v>455672</v>
      </c>
      <c r="I249" t="s">
        <v>715</v>
      </c>
      <c r="J249" t="s">
        <v>715</v>
      </c>
      <c r="K249">
        <v>9.6349999999999998</v>
      </c>
      <c r="L249">
        <v>2</v>
      </c>
      <c r="M249" t="s">
        <v>709</v>
      </c>
      <c r="N249">
        <v>388786</v>
      </c>
      <c r="O249" s="10">
        <v>2.05E-4</v>
      </c>
      <c r="P249">
        <v>1</v>
      </c>
      <c r="Q249" t="s">
        <v>189</v>
      </c>
      <c r="R249">
        <f>INDEX(Val_Min_CO2[],MATCH(Produtor_Silo[[#This Row],[Variaveis Decisão Transporte Estado-Silo]],Val_Min_CO2[Variável],0),2)</f>
        <v>0</v>
      </c>
      <c r="S249">
        <f>INDEX(Val_min_Custo[],MATCH(Produtor_Silo[[#This Row],[Variaveis Decisão Transporte Estado-Silo]],Val_min_Custo[Variável],0),2)</f>
        <v>0</v>
      </c>
      <c r="T249">
        <f>INDEX(ITERAC3[],MATCH(Produtor_Silo[[#This Row],[Variaveis Decisão Transporte Estado-Silo]],ITERAC3[Variável],0),2)</f>
        <v>455672</v>
      </c>
      <c r="U249">
        <f>INDEX(ITERAC6[],MATCH(Produtor_Silo[[#This Row],[Variaveis Decisão Transporte Estado-Silo]],ITERAC6[Variável],0),2)</f>
        <v>0</v>
      </c>
      <c r="V249">
        <v>0</v>
      </c>
      <c r="W249">
        <v>1116.67</v>
      </c>
      <c r="X249" s="8">
        <v>1306.5038999999999</v>
      </c>
      <c r="Y249">
        <v>3.2</v>
      </c>
      <c r="Z249" t="str">
        <f>Produtor_Silo[[#This Row],[Estado Origem]]&amp;Produtor_Silo[[#This Row],[Estado Silo]]</f>
        <v>MSMS</v>
      </c>
      <c r="AA249" t="str">
        <f>Produtor_Silo[[#This Row],[destino]]&amp;Produtor_Silo[[#This Row],[Periodo]]&amp;Produtor_Silo[[#This Row],[Safra]]</f>
        <v>DOURADOS-MS_22Safra Secundaria</v>
      </c>
    </row>
    <row r="250" spans="1:27" x14ac:dyDescent="0.25">
      <c r="A250" t="s">
        <v>713</v>
      </c>
      <c r="B250" t="s">
        <v>637</v>
      </c>
      <c r="C250" t="s">
        <v>714</v>
      </c>
      <c r="D250">
        <v>-22.20974</v>
      </c>
      <c r="E250">
        <v>-54.860210000000002</v>
      </c>
      <c r="F250">
        <v>95933</v>
      </c>
      <c r="G250" s="7">
        <v>95.933000000000007</v>
      </c>
      <c r="H250">
        <v>425320</v>
      </c>
      <c r="I250" t="s">
        <v>715</v>
      </c>
      <c r="J250" t="s">
        <v>715</v>
      </c>
      <c r="K250">
        <v>9.6850000000000005</v>
      </c>
      <c r="L250">
        <v>2</v>
      </c>
      <c r="M250" t="s">
        <v>706</v>
      </c>
      <c r="N250">
        <v>174604</v>
      </c>
      <c r="O250" s="10">
        <v>2.05E-4</v>
      </c>
      <c r="P250">
        <v>1</v>
      </c>
      <c r="Q250" t="s">
        <v>240</v>
      </c>
      <c r="R250">
        <f>INDEX(Val_Min_CO2[],MATCH(Produtor_Silo[[#This Row],[Variaveis Decisão Transporte Estado-Silo]],Val_Min_CO2[Variável],0),2)</f>
        <v>0</v>
      </c>
      <c r="S250">
        <f>INDEX(Val_min_Custo[],MATCH(Produtor_Silo[[#This Row],[Variaveis Decisão Transporte Estado-Silo]],Val_min_Custo[Variável],0),2)</f>
        <v>0</v>
      </c>
      <c r="T250">
        <f>INDEX(ITERAC3[],MATCH(Produtor_Silo[[#This Row],[Variaveis Decisão Transporte Estado-Silo]],ITERAC3[Variável],0),2)</f>
        <v>0</v>
      </c>
      <c r="U250">
        <f>INDEX(ITERAC6[],MATCH(Produtor_Silo[[#This Row],[Variaveis Decisão Transporte Estado-Silo]],ITERAC6[Variável],0),2)</f>
        <v>0</v>
      </c>
      <c r="V250">
        <v>0</v>
      </c>
      <c r="W250">
        <v>1116.67</v>
      </c>
      <c r="X250" s="8">
        <v>1306.5038999999999</v>
      </c>
      <c r="Y250">
        <v>3.2</v>
      </c>
      <c r="Z250" t="str">
        <f>Produtor_Silo[[#This Row],[Estado Origem]]&amp;Produtor_Silo[[#This Row],[Estado Silo]]</f>
        <v>MSMS</v>
      </c>
      <c r="AA250" t="str">
        <f>Produtor_Silo[[#This Row],[destino]]&amp;Produtor_Silo[[#This Row],[Periodo]]&amp;Produtor_Silo[[#This Row],[Safra]]</f>
        <v>DOURADOS-MS_32Safra Principal</v>
      </c>
    </row>
    <row r="251" spans="1:27" x14ac:dyDescent="0.25">
      <c r="A251" t="s">
        <v>714</v>
      </c>
      <c r="B251" t="s">
        <v>637</v>
      </c>
      <c r="C251" t="s">
        <v>714</v>
      </c>
      <c r="D251">
        <v>-22.20974</v>
      </c>
      <c r="E251">
        <v>-54.860210000000002</v>
      </c>
      <c r="F251">
        <v>6255</v>
      </c>
      <c r="G251" s="7">
        <v>6.2549999999999999</v>
      </c>
      <c r="H251">
        <v>425320</v>
      </c>
      <c r="I251" t="s">
        <v>715</v>
      </c>
      <c r="J251" t="s">
        <v>715</v>
      </c>
      <c r="K251">
        <v>9.6850000000000005</v>
      </c>
      <c r="L251">
        <v>2</v>
      </c>
      <c r="M251" t="s">
        <v>706</v>
      </c>
      <c r="N251">
        <v>174604</v>
      </c>
      <c r="O251" s="10">
        <v>2.05E-4</v>
      </c>
      <c r="P251">
        <v>1</v>
      </c>
      <c r="Q251" t="s">
        <v>192</v>
      </c>
      <c r="R251">
        <f>INDEX(Val_Min_CO2[],MATCH(Produtor_Silo[[#This Row],[Variaveis Decisão Transporte Estado-Silo]],Val_Min_CO2[Variável],0),2)</f>
        <v>0</v>
      </c>
      <c r="S251">
        <f>INDEX(Val_min_Custo[],MATCH(Produtor_Silo[[#This Row],[Variaveis Decisão Transporte Estado-Silo]],Val_min_Custo[Variável],0),2)</f>
        <v>0</v>
      </c>
      <c r="T251">
        <f>INDEX(ITERAC3[],MATCH(Produtor_Silo[[#This Row],[Variaveis Decisão Transporte Estado-Silo]],ITERAC3[Variável],0),2)</f>
        <v>0</v>
      </c>
      <c r="U251">
        <f>INDEX(ITERAC6[],MATCH(Produtor_Silo[[#This Row],[Variaveis Decisão Transporte Estado-Silo]],ITERAC6[Variável],0),2)</f>
        <v>0</v>
      </c>
      <c r="V251">
        <v>0</v>
      </c>
      <c r="W251">
        <v>1116.67</v>
      </c>
      <c r="X251" s="8">
        <v>1306.5038999999999</v>
      </c>
      <c r="Y251">
        <v>3.2</v>
      </c>
      <c r="Z251" t="str">
        <f>Produtor_Silo[[#This Row],[Estado Origem]]&amp;Produtor_Silo[[#This Row],[Estado Silo]]</f>
        <v>MSMS</v>
      </c>
      <c r="AA251" t="str">
        <f>Produtor_Silo[[#This Row],[destino]]&amp;Produtor_Silo[[#This Row],[Periodo]]&amp;Produtor_Silo[[#This Row],[Safra]]</f>
        <v>DOURADOS-MS_32Safra Principal</v>
      </c>
    </row>
    <row r="252" spans="1:27" x14ac:dyDescent="0.25">
      <c r="A252" t="s">
        <v>713</v>
      </c>
      <c r="B252" t="s">
        <v>637</v>
      </c>
      <c r="C252" t="s">
        <v>714</v>
      </c>
      <c r="D252">
        <v>-22.20974</v>
      </c>
      <c r="E252">
        <v>-54.860210000000002</v>
      </c>
      <c r="F252">
        <v>95933</v>
      </c>
      <c r="G252" s="7">
        <v>95.933000000000007</v>
      </c>
      <c r="H252">
        <v>425320</v>
      </c>
      <c r="I252" t="s">
        <v>715</v>
      </c>
      <c r="J252" t="s">
        <v>715</v>
      </c>
      <c r="K252">
        <v>9.6850000000000005</v>
      </c>
      <c r="L252">
        <v>2</v>
      </c>
      <c r="M252" t="s">
        <v>709</v>
      </c>
      <c r="N252">
        <v>174604</v>
      </c>
      <c r="O252" s="10">
        <v>2.05E-4</v>
      </c>
      <c r="P252">
        <v>1</v>
      </c>
      <c r="Q252" t="s">
        <v>241</v>
      </c>
      <c r="R252">
        <f>INDEX(Val_Min_CO2[],MATCH(Produtor_Silo[[#This Row],[Variaveis Decisão Transporte Estado-Silo]],Val_Min_CO2[Variável],0),2)</f>
        <v>0</v>
      </c>
      <c r="S252">
        <f>INDEX(Val_min_Custo[],MATCH(Produtor_Silo[[#This Row],[Variaveis Decisão Transporte Estado-Silo]],Val_min_Custo[Variável],0),2)</f>
        <v>0</v>
      </c>
      <c r="T252">
        <f>INDEX(ITERAC3[],MATCH(Produtor_Silo[[#This Row],[Variaveis Decisão Transporte Estado-Silo]],ITERAC3[Variável],0),2)</f>
        <v>0</v>
      </c>
      <c r="U252">
        <f>INDEX(ITERAC6[],MATCH(Produtor_Silo[[#This Row],[Variaveis Decisão Transporte Estado-Silo]],ITERAC6[Variável],0),2)</f>
        <v>0</v>
      </c>
      <c r="V252">
        <v>0</v>
      </c>
      <c r="W252">
        <v>1116.67</v>
      </c>
      <c r="X252" s="8">
        <v>1306.5038999999999</v>
      </c>
      <c r="Y252">
        <v>3.2</v>
      </c>
      <c r="Z252" t="str">
        <f>Produtor_Silo[[#This Row],[Estado Origem]]&amp;Produtor_Silo[[#This Row],[Estado Silo]]</f>
        <v>MSMS</v>
      </c>
      <c r="AA252" t="str">
        <f>Produtor_Silo[[#This Row],[destino]]&amp;Produtor_Silo[[#This Row],[Periodo]]&amp;Produtor_Silo[[#This Row],[Safra]]</f>
        <v>DOURADOS-MS_32Safra Secundaria</v>
      </c>
    </row>
    <row r="253" spans="1:27" x14ac:dyDescent="0.25">
      <c r="A253" t="s">
        <v>714</v>
      </c>
      <c r="B253" t="s">
        <v>637</v>
      </c>
      <c r="C253" t="s">
        <v>714</v>
      </c>
      <c r="D253">
        <v>-22.20974</v>
      </c>
      <c r="E253">
        <v>-54.860210000000002</v>
      </c>
      <c r="F253">
        <v>6255</v>
      </c>
      <c r="G253" s="7">
        <v>6.2549999999999999</v>
      </c>
      <c r="H253">
        <v>425320</v>
      </c>
      <c r="I253" t="s">
        <v>715</v>
      </c>
      <c r="J253" t="s">
        <v>715</v>
      </c>
      <c r="K253">
        <v>9.6850000000000005</v>
      </c>
      <c r="L253">
        <v>2</v>
      </c>
      <c r="M253" t="s">
        <v>709</v>
      </c>
      <c r="N253">
        <v>174604</v>
      </c>
      <c r="O253" s="10">
        <v>2.05E-4</v>
      </c>
      <c r="P253">
        <v>1</v>
      </c>
      <c r="Q253" t="s">
        <v>193</v>
      </c>
      <c r="R253">
        <f>INDEX(Val_Min_CO2[],MATCH(Produtor_Silo[[#This Row],[Variaveis Decisão Transporte Estado-Silo]],Val_Min_CO2[Variável],0),2)</f>
        <v>0</v>
      </c>
      <c r="S253">
        <f>INDEX(Val_min_Custo[],MATCH(Produtor_Silo[[#This Row],[Variaveis Decisão Transporte Estado-Silo]],Val_min_Custo[Variável],0),2)</f>
        <v>0</v>
      </c>
      <c r="T253">
        <f>INDEX(ITERAC3[],MATCH(Produtor_Silo[[#This Row],[Variaveis Decisão Transporte Estado-Silo]],ITERAC3[Variável],0),2)</f>
        <v>0</v>
      </c>
      <c r="U253">
        <f>INDEX(ITERAC6[],MATCH(Produtor_Silo[[#This Row],[Variaveis Decisão Transporte Estado-Silo]],ITERAC6[Variável],0),2)</f>
        <v>0</v>
      </c>
      <c r="V253">
        <v>0</v>
      </c>
      <c r="W253">
        <v>1116.67</v>
      </c>
      <c r="X253" s="8">
        <v>1306.5038999999999</v>
      </c>
      <c r="Y253">
        <v>3.2</v>
      </c>
      <c r="Z253" t="str">
        <f>Produtor_Silo[[#This Row],[Estado Origem]]&amp;Produtor_Silo[[#This Row],[Estado Silo]]</f>
        <v>MSMS</v>
      </c>
      <c r="AA253" t="str">
        <f>Produtor_Silo[[#This Row],[destino]]&amp;Produtor_Silo[[#This Row],[Periodo]]&amp;Produtor_Silo[[#This Row],[Safra]]</f>
        <v>DOURADOS-MS_32Safra Secundaria</v>
      </c>
    </row>
    <row r="254" spans="1:27" x14ac:dyDescent="0.25">
      <c r="A254" t="s">
        <v>713</v>
      </c>
      <c r="B254" t="s">
        <v>638</v>
      </c>
      <c r="C254" t="s">
        <v>713</v>
      </c>
      <c r="D254">
        <v>-21.77366</v>
      </c>
      <c r="E254">
        <v>-54.958689999999997</v>
      </c>
      <c r="F254">
        <v>30983</v>
      </c>
      <c r="G254" s="7">
        <v>30.983000000000001</v>
      </c>
      <c r="H254">
        <v>601748</v>
      </c>
      <c r="I254" t="s">
        <v>715</v>
      </c>
      <c r="J254" t="s">
        <v>715</v>
      </c>
      <c r="K254">
        <v>9.8049999999999997</v>
      </c>
      <c r="L254">
        <v>2</v>
      </c>
      <c r="M254" t="s">
        <v>706</v>
      </c>
      <c r="N254">
        <v>246718</v>
      </c>
      <c r="O254" s="10">
        <v>2.05E-4</v>
      </c>
      <c r="P254">
        <v>1</v>
      </c>
      <c r="Q254" t="s">
        <v>244</v>
      </c>
      <c r="R254">
        <f>INDEX(Val_Min_CO2[],MATCH(Produtor_Silo[[#This Row],[Variaveis Decisão Transporte Estado-Silo]],Val_Min_CO2[Variável],0),2)</f>
        <v>601748</v>
      </c>
      <c r="S254">
        <f>INDEX(Val_min_Custo[],MATCH(Produtor_Silo[[#This Row],[Variaveis Decisão Transporte Estado-Silo]],Val_min_Custo[Variável],0),2)</f>
        <v>0</v>
      </c>
      <c r="T254">
        <f>INDEX(ITERAC3[],MATCH(Produtor_Silo[[#This Row],[Variaveis Decisão Transporte Estado-Silo]],ITERAC3[Variável],0),2)</f>
        <v>601748</v>
      </c>
      <c r="U254">
        <f>INDEX(ITERAC6[],MATCH(Produtor_Silo[[#This Row],[Variaveis Decisão Transporte Estado-Silo]],ITERAC6[Variável],0),2)</f>
        <v>0</v>
      </c>
      <c r="V254">
        <v>0</v>
      </c>
      <c r="W254">
        <v>1116.67</v>
      </c>
      <c r="X254" s="8">
        <v>1306.5038999999999</v>
      </c>
      <c r="Y254">
        <v>3.2</v>
      </c>
      <c r="Z254" t="str">
        <f>Produtor_Silo[[#This Row],[Estado Origem]]&amp;Produtor_Silo[[#This Row],[Estado Silo]]</f>
        <v>MSMS</v>
      </c>
      <c r="AA254" t="str">
        <f>Produtor_Silo[[#This Row],[destino]]&amp;Produtor_Silo[[#This Row],[Periodo]]&amp;Produtor_Silo[[#This Row],[Safra]]</f>
        <v>MARACAJU-MS_12Safra Principal</v>
      </c>
    </row>
    <row r="255" spans="1:27" x14ac:dyDescent="0.25">
      <c r="A255" t="s">
        <v>714</v>
      </c>
      <c r="B255" t="s">
        <v>638</v>
      </c>
      <c r="C255" t="s">
        <v>713</v>
      </c>
      <c r="D255">
        <v>-21.77366</v>
      </c>
      <c r="E255">
        <v>-54.958689999999997</v>
      </c>
      <c r="F255">
        <v>66544</v>
      </c>
      <c r="G255" s="7">
        <v>66.543999999999997</v>
      </c>
      <c r="H255">
        <v>601748</v>
      </c>
      <c r="I255" t="s">
        <v>715</v>
      </c>
      <c r="J255" t="s">
        <v>715</v>
      </c>
      <c r="K255">
        <v>9.8049999999999997</v>
      </c>
      <c r="L255">
        <v>2</v>
      </c>
      <c r="M255" t="s">
        <v>706</v>
      </c>
      <c r="N255">
        <v>246718</v>
      </c>
      <c r="O255" s="10">
        <v>2.05E-4</v>
      </c>
      <c r="P255">
        <v>1</v>
      </c>
      <c r="Q255" t="s">
        <v>196</v>
      </c>
      <c r="R255">
        <f>INDEX(Val_Min_CO2[],MATCH(Produtor_Silo[[#This Row],[Variaveis Decisão Transporte Estado-Silo]],Val_Min_CO2[Variável],0),2)</f>
        <v>0</v>
      </c>
      <c r="S255">
        <f>INDEX(Val_min_Custo[],MATCH(Produtor_Silo[[#This Row],[Variaveis Decisão Transporte Estado-Silo]],Val_min_Custo[Variável],0),2)</f>
        <v>0</v>
      </c>
      <c r="T255">
        <f>INDEX(ITERAC3[],MATCH(Produtor_Silo[[#This Row],[Variaveis Decisão Transporte Estado-Silo]],ITERAC3[Variável],0),2)</f>
        <v>0</v>
      </c>
      <c r="U255">
        <f>INDEX(ITERAC6[],MATCH(Produtor_Silo[[#This Row],[Variaveis Decisão Transporte Estado-Silo]],ITERAC6[Variável],0),2)</f>
        <v>0</v>
      </c>
      <c r="V255">
        <v>0</v>
      </c>
      <c r="W255">
        <v>1116.67</v>
      </c>
      <c r="X255" s="8">
        <v>1306.5038999999999</v>
      </c>
      <c r="Y255">
        <v>3.2</v>
      </c>
      <c r="Z255" t="str">
        <f>Produtor_Silo[[#This Row],[Estado Origem]]&amp;Produtor_Silo[[#This Row],[Estado Silo]]</f>
        <v>MSMS</v>
      </c>
      <c r="AA255" t="str">
        <f>Produtor_Silo[[#This Row],[destino]]&amp;Produtor_Silo[[#This Row],[Periodo]]&amp;Produtor_Silo[[#This Row],[Safra]]</f>
        <v>MARACAJU-MS_12Safra Principal</v>
      </c>
    </row>
    <row r="256" spans="1:27" x14ac:dyDescent="0.25">
      <c r="A256" t="s">
        <v>713</v>
      </c>
      <c r="B256" t="s">
        <v>638</v>
      </c>
      <c r="C256" t="s">
        <v>713</v>
      </c>
      <c r="D256">
        <v>-21.77366</v>
      </c>
      <c r="E256">
        <v>-54.958689999999997</v>
      </c>
      <c r="F256">
        <v>30983</v>
      </c>
      <c r="G256" s="7">
        <v>30.983000000000001</v>
      </c>
      <c r="H256">
        <v>601748</v>
      </c>
      <c r="I256" t="s">
        <v>715</v>
      </c>
      <c r="J256" t="s">
        <v>715</v>
      </c>
      <c r="K256">
        <v>9.8049999999999997</v>
      </c>
      <c r="L256">
        <v>2</v>
      </c>
      <c r="M256" t="s">
        <v>709</v>
      </c>
      <c r="N256">
        <v>246718</v>
      </c>
      <c r="O256" s="10">
        <v>2.05E-4</v>
      </c>
      <c r="P256">
        <v>1</v>
      </c>
      <c r="Q256" t="s">
        <v>245</v>
      </c>
      <c r="R256">
        <f>INDEX(Val_Min_CO2[],MATCH(Produtor_Silo[[#This Row],[Variaveis Decisão Transporte Estado-Silo]],Val_Min_CO2[Variável],0),2)</f>
        <v>0</v>
      </c>
      <c r="S256">
        <f>INDEX(Val_min_Custo[],MATCH(Produtor_Silo[[#This Row],[Variaveis Decisão Transporte Estado-Silo]],Val_min_Custo[Variável],0),2)</f>
        <v>601748</v>
      </c>
      <c r="T256">
        <f>INDEX(ITERAC3[],MATCH(Produtor_Silo[[#This Row],[Variaveis Decisão Transporte Estado-Silo]],ITERAC3[Variável],0),2)</f>
        <v>0</v>
      </c>
      <c r="U256">
        <f>INDEX(ITERAC6[],MATCH(Produtor_Silo[[#This Row],[Variaveis Decisão Transporte Estado-Silo]],ITERAC6[Variável],0),2)</f>
        <v>601748</v>
      </c>
      <c r="V256">
        <v>0</v>
      </c>
      <c r="W256">
        <v>1116.67</v>
      </c>
      <c r="X256" s="8">
        <v>1306.5038999999999</v>
      </c>
      <c r="Y256">
        <v>3.2</v>
      </c>
      <c r="Z256" t="str">
        <f>Produtor_Silo[[#This Row],[Estado Origem]]&amp;Produtor_Silo[[#This Row],[Estado Silo]]</f>
        <v>MSMS</v>
      </c>
      <c r="AA256" t="str">
        <f>Produtor_Silo[[#This Row],[destino]]&amp;Produtor_Silo[[#This Row],[Periodo]]&amp;Produtor_Silo[[#This Row],[Safra]]</f>
        <v>MARACAJU-MS_12Safra Secundaria</v>
      </c>
    </row>
    <row r="257" spans="1:27" x14ac:dyDescent="0.25">
      <c r="A257" t="s">
        <v>714</v>
      </c>
      <c r="B257" t="s">
        <v>638</v>
      </c>
      <c r="C257" t="s">
        <v>713</v>
      </c>
      <c r="D257">
        <v>-21.77366</v>
      </c>
      <c r="E257">
        <v>-54.958689999999997</v>
      </c>
      <c r="F257">
        <v>66544</v>
      </c>
      <c r="G257" s="7">
        <v>66.543999999999997</v>
      </c>
      <c r="H257">
        <v>601748</v>
      </c>
      <c r="I257" t="s">
        <v>715</v>
      </c>
      <c r="J257" t="s">
        <v>715</v>
      </c>
      <c r="K257">
        <v>9.8049999999999997</v>
      </c>
      <c r="L257">
        <v>2</v>
      </c>
      <c r="M257" t="s">
        <v>709</v>
      </c>
      <c r="N257">
        <v>246718</v>
      </c>
      <c r="O257" s="10">
        <v>2.05E-4</v>
      </c>
      <c r="P257">
        <v>1</v>
      </c>
      <c r="Q257" t="s">
        <v>197</v>
      </c>
      <c r="R257">
        <f>INDEX(Val_Min_CO2[],MATCH(Produtor_Silo[[#This Row],[Variaveis Decisão Transporte Estado-Silo]],Val_Min_CO2[Variável],0),2)</f>
        <v>0</v>
      </c>
      <c r="S257">
        <f>INDEX(Val_min_Custo[],MATCH(Produtor_Silo[[#This Row],[Variaveis Decisão Transporte Estado-Silo]],Val_min_Custo[Variável],0),2)</f>
        <v>0</v>
      </c>
      <c r="T257">
        <f>INDEX(ITERAC3[],MATCH(Produtor_Silo[[#This Row],[Variaveis Decisão Transporte Estado-Silo]],ITERAC3[Variável],0),2)</f>
        <v>0</v>
      </c>
      <c r="U257">
        <f>INDEX(ITERAC6[],MATCH(Produtor_Silo[[#This Row],[Variaveis Decisão Transporte Estado-Silo]],ITERAC6[Variável],0),2)</f>
        <v>0</v>
      </c>
      <c r="V257">
        <v>0</v>
      </c>
      <c r="W257">
        <v>1116.67</v>
      </c>
      <c r="X257" s="8">
        <v>1306.5038999999999</v>
      </c>
      <c r="Y257">
        <v>3.2</v>
      </c>
      <c r="Z257" t="str">
        <f>Produtor_Silo[[#This Row],[Estado Origem]]&amp;Produtor_Silo[[#This Row],[Estado Silo]]</f>
        <v>MSMS</v>
      </c>
      <c r="AA257" t="str">
        <f>Produtor_Silo[[#This Row],[destino]]&amp;Produtor_Silo[[#This Row],[Periodo]]&amp;Produtor_Silo[[#This Row],[Safra]]</f>
        <v>MARACAJU-MS_12Safra Secundaria</v>
      </c>
    </row>
    <row r="258" spans="1:27" x14ac:dyDescent="0.25">
      <c r="A258" t="s">
        <v>713</v>
      </c>
      <c r="B258" t="s">
        <v>639</v>
      </c>
      <c r="C258" t="s">
        <v>713</v>
      </c>
      <c r="D258">
        <v>-21.618272999999999</v>
      </c>
      <c r="E258">
        <v>-55.448493999999997</v>
      </c>
      <c r="F258">
        <v>33631</v>
      </c>
      <c r="G258" s="7">
        <v>33.631</v>
      </c>
      <c r="H258">
        <v>561456</v>
      </c>
      <c r="I258" t="s">
        <v>715</v>
      </c>
      <c r="J258" t="s">
        <v>715</v>
      </c>
      <c r="K258">
        <v>10.53</v>
      </c>
      <c r="L258">
        <v>2</v>
      </c>
      <c r="M258" t="s">
        <v>706</v>
      </c>
      <c r="N258">
        <v>372223</v>
      </c>
      <c r="O258" s="10">
        <v>2.05E-4</v>
      </c>
      <c r="P258">
        <v>1</v>
      </c>
      <c r="Q258" t="s">
        <v>248</v>
      </c>
      <c r="R258">
        <f>INDEX(Val_Min_CO2[],MATCH(Produtor_Silo[[#This Row],[Variaveis Decisão Transporte Estado-Silo]],Val_Min_CO2[Variável],0),2)</f>
        <v>0</v>
      </c>
      <c r="S258">
        <f>INDEX(Val_min_Custo[],MATCH(Produtor_Silo[[#This Row],[Variaveis Decisão Transporte Estado-Silo]],Val_min_Custo[Variável],0),2)</f>
        <v>561456</v>
      </c>
      <c r="T258">
        <f>INDEX(ITERAC3[],MATCH(Produtor_Silo[[#This Row],[Variaveis Decisão Transporte Estado-Silo]],ITERAC3[Variável],0),2)</f>
        <v>0</v>
      </c>
      <c r="U258">
        <f>INDEX(ITERAC6[],MATCH(Produtor_Silo[[#This Row],[Variaveis Decisão Transporte Estado-Silo]],ITERAC6[Variável],0),2)</f>
        <v>561456</v>
      </c>
      <c r="V258">
        <v>0</v>
      </c>
      <c r="W258">
        <v>1116.67</v>
      </c>
      <c r="X258" s="8">
        <v>1306.5038999999999</v>
      </c>
      <c r="Y258">
        <v>3.2</v>
      </c>
      <c r="Z258" t="str">
        <f>Produtor_Silo[[#This Row],[Estado Origem]]&amp;Produtor_Silo[[#This Row],[Estado Silo]]</f>
        <v>MSMS</v>
      </c>
      <c r="AA258" t="str">
        <f>Produtor_Silo[[#This Row],[destino]]&amp;Produtor_Silo[[#This Row],[Periodo]]&amp;Produtor_Silo[[#This Row],[Safra]]</f>
        <v>MARACAJU-MS_22Safra Principal</v>
      </c>
    </row>
    <row r="259" spans="1:27" x14ac:dyDescent="0.25">
      <c r="A259" t="s">
        <v>714</v>
      </c>
      <c r="B259" t="s">
        <v>639</v>
      </c>
      <c r="C259" t="s">
        <v>713</v>
      </c>
      <c r="D259">
        <v>-21.618272999999999</v>
      </c>
      <c r="E259">
        <v>-55.448493999999997</v>
      </c>
      <c r="F259">
        <v>122898</v>
      </c>
      <c r="G259" s="7">
        <v>122.898</v>
      </c>
      <c r="H259">
        <v>561456</v>
      </c>
      <c r="I259" t="s">
        <v>715</v>
      </c>
      <c r="J259" t="s">
        <v>715</v>
      </c>
      <c r="K259">
        <v>10.53</v>
      </c>
      <c r="L259">
        <v>2</v>
      </c>
      <c r="M259" t="s">
        <v>706</v>
      </c>
      <c r="N259">
        <v>372223</v>
      </c>
      <c r="O259" s="10">
        <v>2.05E-4</v>
      </c>
      <c r="P259">
        <v>1</v>
      </c>
      <c r="Q259" t="s">
        <v>200</v>
      </c>
      <c r="R259">
        <f>INDEX(Val_Min_CO2[],MATCH(Produtor_Silo[[#This Row],[Variaveis Decisão Transporte Estado-Silo]],Val_Min_CO2[Variável],0),2)</f>
        <v>0</v>
      </c>
      <c r="S259">
        <f>INDEX(Val_min_Custo[],MATCH(Produtor_Silo[[#This Row],[Variaveis Decisão Transporte Estado-Silo]],Val_min_Custo[Variável],0),2)</f>
        <v>0</v>
      </c>
      <c r="T259">
        <f>INDEX(ITERAC3[],MATCH(Produtor_Silo[[#This Row],[Variaveis Decisão Transporte Estado-Silo]],ITERAC3[Variável],0),2)</f>
        <v>0</v>
      </c>
      <c r="U259">
        <f>INDEX(ITERAC6[],MATCH(Produtor_Silo[[#This Row],[Variaveis Decisão Transporte Estado-Silo]],ITERAC6[Variável],0),2)</f>
        <v>0</v>
      </c>
      <c r="V259">
        <v>0</v>
      </c>
      <c r="W259">
        <v>1116.67</v>
      </c>
      <c r="X259" s="8">
        <v>1306.5038999999999</v>
      </c>
      <c r="Y259">
        <v>3.2</v>
      </c>
      <c r="Z259" t="str">
        <f>Produtor_Silo[[#This Row],[Estado Origem]]&amp;Produtor_Silo[[#This Row],[Estado Silo]]</f>
        <v>MSMS</v>
      </c>
      <c r="AA259" t="str">
        <f>Produtor_Silo[[#This Row],[destino]]&amp;Produtor_Silo[[#This Row],[Periodo]]&amp;Produtor_Silo[[#This Row],[Safra]]</f>
        <v>MARACAJU-MS_22Safra Principal</v>
      </c>
    </row>
    <row r="260" spans="1:27" x14ac:dyDescent="0.25">
      <c r="A260" t="s">
        <v>713</v>
      </c>
      <c r="B260" t="s">
        <v>639</v>
      </c>
      <c r="C260" t="s">
        <v>713</v>
      </c>
      <c r="D260">
        <v>-21.618272999999999</v>
      </c>
      <c r="E260">
        <v>-55.448493999999997</v>
      </c>
      <c r="F260">
        <v>33631</v>
      </c>
      <c r="G260" s="7">
        <v>33.631</v>
      </c>
      <c r="H260">
        <v>561456</v>
      </c>
      <c r="I260" t="s">
        <v>715</v>
      </c>
      <c r="J260" t="s">
        <v>715</v>
      </c>
      <c r="K260">
        <v>10.53</v>
      </c>
      <c r="L260">
        <v>2</v>
      </c>
      <c r="M260" t="s">
        <v>709</v>
      </c>
      <c r="N260">
        <v>372223</v>
      </c>
      <c r="O260" s="10">
        <v>2.05E-4</v>
      </c>
      <c r="P260">
        <v>1</v>
      </c>
      <c r="Q260" t="s">
        <v>249</v>
      </c>
      <c r="R260">
        <f>INDEX(Val_Min_CO2[],MATCH(Produtor_Silo[[#This Row],[Variaveis Decisão Transporte Estado-Silo]],Val_Min_CO2[Variável],0),2)</f>
        <v>561456</v>
      </c>
      <c r="S260">
        <f>INDEX(Val_min_Custo[],MATCH(Produtor_Silo[[#This Row],[Variaveis Decisão Transporte Estado-Silo]],Val_min_Custo[Variável],0),2)</f>
        <v>0</v>
      </c>
      <c r="T260">
        <f>INDEX(ITERAC3[],MATCH(Produtor_Silo[[#This Row],[Variaveis Decisão Transporte Estado-Silo]],ITERAC3[Variável],0),2)</f>
        <v>561456</v>
      </c>
      <c r="U260">
        <f>INDEX(ITERAC6[],MATCH(Produtor_Silo[[#This Row],[Variaveis Decisão Transporte Estado-Silo]],ITERAC6[Variável],0),2)</f>
        <v>0</v>
      </c>
      <c r="V260">
        <v>0</v>
      </c>
      <c r="W260">
        <v>1116.67</v>
      </c>
      <c r="X260" s="8">
        <v>1306.5038999999999</v>
      </c>
      <c r="Y260">
        <v>3.2</v>
      </c>
      <c r="Z260" t="str">
        <f>Produtor_Silo[[#This Row],[Estado Origem]]&amp;Produtor_Silo[[#This Row],[Estado Silo]]</f>
        <v>MSMS</v>
      </c>
      <c r="AA260" t="str">
        <f>Produtor_Silo[[#This Row],[destino]]&amp;Produtor_Silo[[#This Row],[Periodo]]&amp;Produtor_Silo[[#This Row],[Safra]]</f>
        <v>MARACAJU-MS_22Safra Secundaria</v>
      </c>
    </row>
    <row r="261" spans="1:27" x14ac:dyDescent="0.25">
      <c r="A261" t="s">
        <v>714</v>
      </c>
      <c r="B261" t="s">
        <v>639</v>
      </c>
      <c r="C261" t="s">
        <v>713</v>
      </c>
      <c r="D261">
        <v>-21.618272999999999</v>
      </c>
      <c r="E261">
        <v>-55.448493999999997</v>
      </c>
      <c r="F261">
        <v>122898</v>
      </c>
      <c r="G261" s="7">
        <v>122.898</v>
      </c>
      <c r="H261">
        <v>561456</v>
      </c>
      <c r="I261" t="s">
        <v>715</v>
      </c>
      <c r="J261" t="s">
        <v>715</v>
      </c>
      <c r="K261">
        <v>10.53</v>
      </c>
      <c r="L261">
        <v>2</v>
      </c>
      <c r="M261" t="s">
        <v>709</v>
      </c>
      <c r="N261">
        <v>372223</v>
      </c>
      <c r="O261" s="10">
        <v>2.05E-4</v>
      </c>
      <c r="P261">
        <v>1</v>
      </c>
      <c r="Q261" t="s">
        <v>201</v>
      </c>
      <c r="R261">
        <f>INDEX(Val_Min_CO2[],MATCH(Produtor_Silo[[#This Row],[Variaveis Decisão Transporte Estado-Silo]],Val_Min_CO2[Variável],0),2)</f>
        <v>0</v>
      </c>
      <c r="S261">
        <f>INDEX(Val_min_Custo[],MATCH(Produtor_Silo[[#This Row],[Variaveis Decisão Transporte Estado-Silo]],Val_min_Custo[Variável],0),2)</f>
        <v>0</v>
      </c>
      <c r="T261">
        <f>INDEX(ITERAC3[],MATCH(Produtor_Silo[[#This Row],[Variaveis Decisão Transporte Estado-Silo]],ITERAC3[Variável],0),2)</f>
        <v>0</v>
      </c>
      <c r="U261">
        <f>INDEX(ITERAC6[],MATCH(Produtor_Silo[[#This Row],[Variaveis Decisão Transporte Estado-Silo]],ITERAC6[Variável],0),2)</f>
        <v>0</v>
      </c>
      <c r="V261">
        <v>0</v>
      </c>
      <c r="W261">
        <v>1116.67</v>
      </c>
      <c r="X261" s="8">
        <v>1306.5038999999999</v>
      </c>
      <c r="Y261">
        <v>3.2</v>
      </c>
      <c r="Z261" t="str">
        <f>Produtor_Silo[[#This Row],[Estado Origem]]&amp;Produtor_Silo[[#This Row],[Estado Silo]]</f>
        <v>MSMS</v>
      </c>
      <c r="AA261" t="str">
        <f>Produtor_Silo[[#This Row],[destino]]&amp;Produtor_Silo[[#This Row],[Periodo]]&amp;Produtor_Silo[[#This Row],[Safra]]</f>
        <v>MARACAJU-MS_22Safra Secundaria</v>
      </c>
    </row>
    <row r="262" spans="1:27" x14ac:dyDescent="0.25">
      <c r="A262" t="s">
        <v>713</v>
      </c>
      <c r="B262" t="s">
        <v>640</v>
      </c>
      <c r="C262" t="s">
        <v>713</v>
      </c>
      <c r="D262">
        <v>-21.611305999999999</v>
      </c>
      <c r="E262">
        <v>-55.178969000000002</v>
      </c>
      <c r="F262">
        <v>1505</v>
      </c>
      <c r="G262" s="7">
        <v>1.5049999999999999</v>
      </c>
      <c r="H262">
        <v>463959.99999999994</v>
      </c>
      <c r="I262" t="s">
        <v>715</v>
      </c>
      <c r="J262" t="s">
        <v>715</v>
      </c>
      <c r="K262">
        <v>12.255000000000001</v>
      </c>
      <c r="L262">
        <v>2</v>
      </c>
      <c r="M262" t="s">
        <v>706</v>
      </c>
      <c r="N262">
        <v>404681</v>
      </c>
      <c r="O262" s="10">
        <v>2.05E-4</v>
      </c>
      <c r="P262">
        <v>1</v>
      </c>
      <c r="Q262" t="s">
        <v>252</v>
      </c>
      <c r="R262">
        <f>INDEX(Val_Min_CO2[],MATCH(Produtor_Silo[[#This Row],[Variaveis Decisão Transporte Estado-Silo]],Val_Min_CO2[Variável],0),2)</f>
        <v>0</v>
      </c>
      <c r="S262">
        <f>INDEX(Val_min_Custo[],MATCH(Produtor_Silo[[#This Row],[Variaveis Decisão Transporte Estado-Silo]],Val_min_Custo[Variável],0),2)</f>
        <v>0</v>
      </c>
      <c r="T262">
        <f>INDEX(ITERAC3[],MATCH(Produtor_Silo[[#This Row],[Variaveis Decisão Transporte Estado-Silo]],ITERAC3[Variável],0),2)</f>
        <v>0</v>
      </c>
      <c r="U262">
        <f>INDEX(ITERAC6[],MATCH(Produtor_Silo[[#This Row],[Variaveis Decisão Transporte Estado-Silo]],ITERAC6[Variável],0),2)</f>
        <v>0</v>
      </c>
      <c r="V262">
        <v>0</v>
      </c>
      <c r="W262">
        <v>1116.67</v>
      </c>
      <c r="X262" s="8">
        <v>1306.5038999999999</v>
      </c>
      <c r="Y262">
        <v>3.2</v>
      </c>
      <c r="Z262" t="str">
        <f>Produtor_Silo[[#This Row],[Estado Origem]]&amp;Produtor_Silo[[#This Row],[Estado Silo]]</f>
        <v>MSMS</v>
      </c>
      <c r="AA262" t="str">
        <f>Produtor_Silo[[#This Row],[destino]]&amp;Produtor_Silo[[#This Row],[Periodo]]&amp;Produtor_Silo[[#This Row],[Safra]]</f>
        <v>MARACAJU-MS_32Safra Principal</v>
      </c>
    </row>
    <row r="263" spans="1:27" x14ac:dyDescent="0.25">
      <c r="A263" t="s">
        <v>714</v>
      </c>
      <c r="B263" t="s">
        <v>640</v>
      </c>
      <c r="C263" t="s">
        <v>713</v>
      </c>
      <c r="D263">
        <v>-21.611305999999999</v>
      </c>
      <c r="E263">
        <v>-55.178969000000002</v>
      </c>
      <c r="F263">
        <v>95088</v>
      </c>
      <c r="G263" s="7">
        <v>95.088000000000008</v>
      </c>
      <c r="H263">
        <v>463959.99999999994</v>
      </c>
      <c r="I263" t="s">
        <v>715</v>
      </c>
      <c r="J263" t="s">
        <v>715</v>
      </c>
      <c r="K263">
        <v>12.255000000000001</v>
      </c>
      <c r="L263">
        <v>2</v>
      </c>
      <c r="M263" t="s">
        <v>706</v>
      </c>
      <c r="N263">
        <v>404681</v>
      </c>
      <c r="O263" s="10">
        <v>2.05E-4</v>
      </c>
      <c r="P263">
        <v>1</v>
      </c>
      <c r="Q263" t="s">
        <v>204</v>
      </c>
      <c r="R263">
        <f>INDEX(Val_Min_CO2[],MATCH(Produtor_Silo[[#This Row],[Variaveis Decisão Transporte Estado-Silo]],Val_Min_CO2[Variável],0),2)</f>
        <v>0</v>
      </c>
      <c r="S263">
        <f>INDEX(Val_min_Custo[],MATCH(Produtor_Silo[[#This Row],[Variaveis Decisão Transporte Estado-Silo]],Val_min_Custo[Variável],0),2)</f>
        <v>0</v>
      </c>
      <c r="T263">
        <f>INDEX(ITERAC3[],MATCH(Produtor_Silo[[#This Row],[Variaveis Decisão Transporte Estado-Silo]],ITERAC3[Variável],0),2)</f>
        <v>0</v>
      </c>
      <c r="U263">
        <f>INDEX(ITERAC6[],MATCH(Produtor_Silo[[#This Row],[Variaveis Decisão Transporte Estado-Silo]],ITERAC6[Variável],0),2)</f>
        <v>0</v>
      </c>
      <c r="V263">
        <v>0</v>
      </c>
      <c r="W263">
        <v>1116.67</v>
      </c>
      <c r="X263" s="8">
        <v>1306.5038999999999</v>
      </c>
      <c r="Y263">
        <v>3.2</v>
      </c>
      <c r="Z263" t="str">
        <f>Produtor_Silo[[#This Row],[Estado Origem]]&amp;Produtor_Silo[[#This Row],[Estado Silo]]</f>
        <v>MSMS</v>
      </c>
      <c r="AA263" t="str">
        <f>Produtor_Silo[[#This Row],[destino]]&amp;Produtor_Silo[[#This Row],[Periodo]]&amp;Produtor_Silo[[#This Row],[Safra]]</f>
        <v>MARACAJU-MS_32Safra Principal</v>
      </c>
    </row>
    <row r="264" spans="1:27" x14ac:dyDescent="0.25">
      <c r="A264" t="s">
        <v>713</v>
      </c>
      <c r="B264" t="s">
        <v>640</v>
      </c>
      <c r="C264" t="s">
        <v>713</v>
      </c>
      <c r="D264">
        <v>-21.611305999999999</v>
      </c>
      <c r="E264">
        <v>-55.178969000000002</v>
      </c>
      <c r="F264">
        <v>1505</v>
      </c>
      <c r="G264" s="7">
        <v>1.5049999999999999</v>
      </c>
      <c r="H264">
        <v>463959.99999999994</v>
      </c>
      <c r="I264" t="s">
        <v>715</v>
      </c>
      <c r="J264" t="s">
        <v>715</v>
      </c>
      <c r="K264">
        <v>12.255000000000001</v>
      </c>
      <c r="L264">
        <v>2</v>
      </c>
      <c r="M264" t="s">
        <v>709</v>
      </c>
      <c r="N264">
        <v>404681</v>
      </c>
      <c r="O264" s="10">
        <v>2.05E-4</v>
      </c>
      <c r="P264">
        <v>1</v>
      </c>
      <c r="Q264" t="s">
        <v>253</v>
      </c>
      <c r="R264">
        <f>INDEX(Val_Min_CO2[],MATCH(Produtor_Silo[[#This Row],[Variaveis Decisão Transporte Estado-Silo]],Val_Min_CO2[Variável],0),2)</f>
        <v>0</v>
      </c>
      <c r="S264">
        <f>INDEX(Val_min_Custo[],MATCH(Produtor_Silo[[#This Row],[Variaveis Decisão Transporte Estado-Silo]],Val_min_Custo[Variável],0),2)</f>
        <v>0</v>
      </c>
      <c r="T264">
        <f>INDEX(ITERAC3[],MATCH(Produtor_Silo[[#This Row],[Variaveis Decisão Transporte Estado-Silo]],ITERAC3[Variável],0),2)</f>
        <v>0</v>
      </c>
      <c r="U264">
        <f>INDEX(ITERAC6[],MATCH(Produtor_Silo[[#This Row],[Variaveis Decisão Transporte Estado-Silo]],ITERAC6[Variável],0),2)</f>
        <v>0</v>
      </c>
      <c r="V264">
        <v>0</v>
      </c>
      <c r="W264">
        <v>1116.67</v>
      </c>
      <c r="X264" s="8">
        <v>1306.5038999999999</v>
      </c>
      <c r="Y264">
        <v>3.2</v>
      </c>
      <c r="Z264" t="str">
        <f>Produtor_Silo[[#This Row],[Estado Origem]]&amp;Produtor_Silo[[#This Row],[Estado Silo]]</f>
        <v>MSMS</v>
      </c>
      <c r="AA264" t="str">
        <f>Produtor_Silo[[#This Row],[destino]]&amp;Produtor_Silo[[#This Row],[Periodo]]&amp;Produtor_Silo[[#This Row],[Safra]]</f>
        <v>MARACAJU-MS_32Safra Secundaria</v>
      </c>
    </row>
    <row r="265" spans="1:27" x14ac:dyDescent="0.25">
      <c r="A265" t="s">
        <v>714</v>
      </c>
      <c r="B265" t="s">
        <v>640</v>
      </c>
      <c r="C265" t="s">
        <v>713</v>
      </c>
      <c r="D265">
        <v>-21.611305999999999</v>
      </c>
      <c r="E265">
        <v>-55.178969000000002</v>
      </c>
      <c r="F265">
        <v>95088</v>
      </c>
      <c r="G265" s="7">
        <v>95.088000000000008</v>
      </c>
      <c r="H265">
        <v>463959.99999999994</v>
      </c>
      <c r="I265" t="s">
        <v>715</v>
      </c>
      <c r="J265" t="s">
        <v>715</v>
      </c>
      <c r="K265">
        <v>12.255000000000001</v>
      </c>
      <c r="L265">
        <v>2</v>
      </c>
      <c r="M265" t="s">
        <v>709</v>
      </c>
      <c r="N265">
        <v>404681</v>
      </c>
      <c r="O265" s="10">
        <v>2.05E-4</v>
      </c>
      <c r="P265">
        <v>1</v>
      </c>
      <c r="Q265" t="s">
        <v>205</v>
      </c>
      <c r="R265">
        <f>INDEX(Val_Min_CO2[],MATCH(Produtor_Silo[[#This Row],[Variaveis Decisão Transporte Estado-Silo]],Val_Min_CO2[Variável],0),2)</f>
        <v>0</v>
      </c>
      <c r="S265">
        <f>INDEX(Val_min_Custo[],MATCH(Produtor_Silo[[#This Row],[Variaveis Decisão Transporte Estado-Silo]],Val_min_Custo[Variável],0),2)</f>
        <v>0</v>
      </c>
      <c r="T265">
        <f>INDEX(ITERAC3[],MATCH(Produtor_Silo[[#This Row],[Variaveis Decisão Transporte Estado-Silo]],ITERAC3[Variável],0),2)</f>
        <v>0</v>
      </c>
      <c r="U265">
        <f>INDEX(ITERAC6[],MATCH(Produtor_Silo[[#This Row],[Variaveis Decisão Transporte Estado-Silo]],ITERAC6[Variável],0),2)</f>
        <v>0</v>
      </c>
      <c r="V265">
        <v>0</v>
      </c>
      <c r="W265">
        <v>1116.67</v>
      </c>
      <c r="X265" s="8">
        <v>1306.5038999999999</v>
      </c>
      <c r="Y265">
        <v>3.2</v>
      </c>
      <c r="Z265" t="str">
        <f>Produtor_Silo[[#This Row],[Estado Origem]]&amp;Produtor_Silo[[#This Row],[Estado Silo]]</f>
        <v>MSMS</v>
      </c>
      <c r="AA265" t="str">
        <f>Produtor_Silo[[#This Row],[destino]]&amp;Produtor_Silo[[#This Row],[Periodo]]&amp;Produtor_Silo[[#This Row],[Safra]]</f>
        <v>MARACAJU-MS_32Safra Secundaria</v>
      </c>
    </row>
    <row r="266" spans="1:27" x14ac:dyDescent="0.25">
      <c r="A266" t="s">
        <v>703</v>
      </c>
      <c r="B266" t="s">
        <v>619</v>
      </c>
      <c r="C266" t="s">
        <v>704</v>
      </c>
      <c r="D266">
        <v>-14.31831</v>
      </c>
      <c r="E266">
        <v>-57.957206999999997</v>
      </c>
      <c r="F266">
        <v>415386</v>
      </c>
      <c r="G266" s="7">
        <v>415.38600000000002</v>
      </c>
      <c r="H266">
        <v>497055.99999999994</v>
      </c>
      <c r="I266" t="s">
        <v>705</v>
      </c>
      <c r="J266" t="s">
        <v>705</v>
      </c>
      <c r="K266">
        <v>8.3049999999999997</v>
      </c>
      <c r="L266">
        <v>2</v>
      </c>
      <c r="M266" t="s">
        <v>706</v>
      </c>
      <c r="N266">
        <v>223999</v>
      </c>
      <c r="O266" s="10">
        <v>2.63E-4</v>
      </c>
      <c r="P266">
        <v>0.6</v>
      </c>
      <c r="Q266" t="s">
        <v>408</v>
      </c>
      <c r="R266">
        <f>INDEX(Val_Min_CO2[],MATCH(Produtor_Silo[[#This Row],[Variaveis Decisão Transporte Estado-Silo]],Val_Min_CO2[Variável],0),2)</f>
        <v>0</v>
      </c>
      <c r="S266">
        <f>INDEX(Val_min_Custo[],MATCH(Produtor_Silo[[#This Row],[Variaveis Decisão Transporte Estado-Silo]],Val_min_Custo[Variável],0),2)</f>
        <v>0</v>
      </c>
      <c r="T266">
        <f>INDEX(ITERAC3[],MATCH(Produtor_Silo[[#This Row],[Variaveis Decisão Transporte Estado-Silo]],ITERAC3[Variável],0),2)</f>
        <v>0</v>
      </c>
      <c r="U266">
        <f>INDEX(ITERAC6[],MATCH(Produtor_Silo[[#This Row],[Variaveis Decisão Transporte Estado-Silo]],ITERAC6[Variável],0),2)</f>
        <v>0</v>
      </c>
      <c r="V266">
        <v>0</v>
      </c>
      <c r="W266">
        <v>1116.67</v>
      </c>
      <c r="X266" s="8">
        <v>1306.5038999999999</v>
      </c>
      <c r="Y266">
        <v>2.2999999999999998</v>
      </c>
      <c r="Z266" t="str">
        <f>Produtor_Silo[[#This Row],[Estado Origem]]&amp;Produtor_Silo[[#This Row],[Estado Silo]]</f>
        <v>MTMT</v>
      </c>
      <c r="AA266" t="str">
        <f>Produtor_Silo[[#This Row],[destino]]&amp;Produtor_Silo[[#This Row],[Periodo]]&amp;Produtor_Silo[[#This Row],[Safra]]</f>
        <v>CAMPO NOVO DO PARECIS-MT_32Safra Principal</v>
      </c>
    </row>
    <row r="267" spans="1:27" x14ac:dyDescent="0.25">
      <c r="A267" t="s">
        <v>707</v>
      </c>
      <c r="B267" t="s">
        <v>619</v>
      </c>
      <c r="C267" t="s">
        <v>704</v>
      </c>
      <c r="D267">
        <v>-14.31831</v>
      </c>
      <c r="E267">
        <v>-57.957206999999997</v>
      </c>
      <c r="F267">
        <v>445644</v>
      </c>
      <c r="G267" s="7">
        <v>445.64400000000001</v>
      </c>
      <c r="H267">
        <v>497055.99999999994</v>
      </c>
      <c r="I267" t="s">
        <v>705</v>
      </c>
      <c r="J267" t="s">
        <v>705</v>
      </c>
      <c r="K267">
        <v>8.3049999999999997</v>
      </c>
      <c r="L267">
        <v>2</v>
      </c>
      <c r="M267" t="s">
        <v>706</v>
      </c>
      <c r="N267">
        <v>223999</v>
      </c>
      <c r="O267" s="10">
        <v>2.63E-4</v>
      </c>
      <c r="P267">
        <v>0.6</v>
      </c>
      <c r="Q267" t="s">
        <v>312</v>
      </c>
      <c r="R267">
        <f>INDEX(Val_Min_CO2[],MATCH(Produtor_Silo[[#This Row],[Variaveis Decisão Transporte Estado-Silo]],Val_Min_CO2[Variável],0),2)</f>
        <v>0</v>
      </c>
      <c r="S267">
        <f>INDEX(Val_min_Custo[],MATCH(Produtor_Silo[[#This Row],[Variaveis Decisão Transporte Estado-Silo]],Val_min_Custo[Variável],0),2)</f>
        <v>0</v>
      </c>
      <c r="T267">
        <f>INDEX(ITERAC3[],MATCH(Produtor_Silo[[#This Row],[Variaveis Decisão Transporte Estado-Silo]],ITERAC3[Variável],0),2)</f>
        <v>0</v>
      </c>
      <c r="U267">
        <f>INDEX(ITERAC6[],MATCH(Produtor_Silo[[#This Row],[Variaveis Decisão Transporte Estado-Silo]],ITERAC6[Variável],0),2)</f>
        <v>0</v>
      </c>
      <c r="V267">
        <v>0</v>
      </c>
      <c r="W267">
        <v>1116.67</v>
      </c>
      <c r="X267" s="8">
        <v>1306.5038999999999</v>
      </c>
      <c r="Y267">
        <v>2.2999999999999998</v>
      </c>
      <c r="Z267" t="str">
        <f>Produtor_Silo[[#This Row],[Estado Origem]]&amp;Produtor_Silo[[#This Row],[Estado Silo]]</f>
        <v>MTMT</v>
      </c>
      <c r="AA267" t="str">
        <f>Produtor_Silo[[#This Row],[destino]]&amp;Produtor_Silo[[#This Row],[Periodo]]&amp;Produtor_Silo[[#This Row],[Safra]]</f>
        <v>CAMPO NOVO DO PARECIS-MT_32Safra Principal</v>
      </c>
    </row>
    <row r="268" spans="1:27" x14ac:dyDescent="0.25">
      <c r="A268" t="s">
        <v>708</v>
      </c>
      <c r="B268" t="s">
        <v>619</v>
      </c>
      <c r="C268" t="s">
        <v>704</v>
      </c>
      <c r="D268">
        <v>-14.31831</v>
      </c>
      <c r="E268">
        <v>-57.957206999999997</v>
      </c>
      <c r="F268">
        <v>256584</v>
      </c>
      <c r="G268" s="7">
        <v>256.584</v>
      </c>
      <c r="H268">
        <v>497055.99999999994</v>
      </c>
      <c r="I268" t="s">
        <v>705</v>
      </c>
      <c r="J268" t="s">
        <v>705</v>
      </c>
      <c r="K268">
        <v>8.3049999999999997</v>
      </c>
      <c r="L268">
        <v>2</v>
      </c>
      <c r="M268" t="s">
        <v>706</v>
      </c>
      <c r="N268">
        <v>223999</v>
      </c>
      <c r="O268" s="10">
        <v>2.63E-4</v>
      </c>
      <c r="P268">
        <v>0.6</v>
      </c>
      <c r="Q268" t="s">
        <v>264</v>
      </c>
      <c r="R268">
        <f>INDEX(Val_Min_CO2[],MATCH(Produtor_Silo[[#This Row],[Variaveis Decisão Transporte Estado-Silo]],Val_Min_CO2[Variável],0),2)</f>
        <v>0</v>
      </c>
      <c r="S268">
        <f>INDEX(Val_min_Custo[],MATCH(Produtor_Silo[[#This Row],[Variaveis Decisão Transporte Estado-Silo]],Val_min_Custo[Variável],0),2)</f>
        <v>0</v>
      </c>
      <c r="T268">
        <f>INDEX(ITERAC3[],MATCH(Produtor_Silo[[#This Row],[Variaveis Decisão Transporte Estado-Silo]],ITERAC3[Variável],0),2)</f>
        <v>0</v>
      </c>
      <c r="U268">
        <f>INDEX(ITERAC6[],MATCH(Produtor_Silo[[#This Row],[Variaveis Decisão Transporte Estado-Silo]],ITERAC6[Variável],0),2)</f>
        <v>0</v>
      </c>
      <c r="V268">
        <v>0</v>
      </c>
      <c r="W268">
        <v>1116.67</v>
      </c>
      <c r="X268" s="8">
        <v>1306.5038999999999</v>
      </c>
      <c r="Y268">
        <v>2.2999999999999998</v>
      </c>
      <c r="Z268" t="str">
        <f>Produtor_Silo[[#This Row],[Estado Origem]]&amp;Produtor_Silo[[#This Row],[Estado Silo]]</f>
        <v>MTMT</v>
      </c>
      <c r="AA268" t="str">
        <f>Produtor_Silo[[#This Row],[destino]]&amp;Produtor_Silo[[#This Row],[Periodo]]&amp;Produtor_Silo[[#This Row],[Safra]]</f>
        <v>CAMPO NOVO DO PARECIS-MT_32Safra Principal</v>
      </c>
    </row>
    <row r="269" spans="1:27" x14ac:dyDescent="0.25">
      <c r="A269" t="s">
        <v>704</v>
      </c>
      <c r="B269" t="s">
        <v>619</v>
      </c>
      <c r="C269" t="s">
        <v>704</v>
      </c>
      <c r="D269">
        <v>-14.31831</v>
      </c>
      <c r="E269">
        <v>-57.957206999999997</v>
      </c>
      <c r="F269">
        <v>78765</v>
      </c>
      <c r="G269" s="7">
        <v>78.765000000000001</v>
      </c>
      <c r="H269">
        <v>497055.99999999994</v>
      </c>
      <c r="I269" t="s">
        <v>705</v>
      </c>
      <c r="J269" t="s">
        <v>705</v>
      </c>
      <c r="K269">
        <v>8.3049999999999997</v>
      </c>
      <c r="L269">
        <v>2</v>
      </c>
      <c r="M269" t="s">
        <v>706</v>
      </c>
      <c r="N269">
        <v>223999</v>
      </c>
      <c r="O269" s="10">
        <v>2.63E-4</v>
      </c>
      <c r="P269">
        <v>0.6</v>
      </c>
      <c r="Q269" t="s">
        <v>120</v>
      </c>
      <c r="R269">
        <f>INDEX(Val_Min_CO2[],MATCH(Produtor_Silo[[#This Row],[Variaveis Decisão Transporte Estado-Silo]],Val_Min_CO2[Variável],0),2)</f>
        <v>0</v>
      </c>
      <c r="S269">
        <f>INDEX(Val_min_Custo[],MATCH(Produtor_Silo[[#This Row],[Variaveis Decisão Transporte Estado-Silo]],Val_min_Custo[Variável],0),2)</f>
        <v>0</v>
      </c>
      <c r="T269">
        <f>INDEX(ITERAC3[],MATCH(Produtor_Silo[[#This Row],[Variaveis Decisão Transporte Estado-Silo]],ITERAC3[Variável],0),2)</f>
        <v>0</v>
      </c>
      <c r="U269">
        <f>INDEX(ITERAC6[],MATCH(Produtor_Silo[[#This Row],[Variaveis Decisão Transporte Estado-Silo]],ITERAC6[Variável],0),2)</f>
        <v>0</v>
      </c>
      <c r="V269">
        <v>0</v>
      </c>
      <c r="W269">
        <v>1116.67</v>
      </c>
      <c r="X269" s="8">
        <v>1306.5038999999999</v>
      </c>
      <c r="Y269">
        <v>2.2999999999999998</v>
      </c>
      <c r="Z269" t="str">
        <f>Produtor_Silo[[#This Row],[Estado Origem]]&amp;Produtor_Silo[[#This Row],[Estado Silo]]</f>
        <v>MTMT</v>
      </c>
      <c r="AA269" t="str">
        <f>Produtor_Silo[[#This Row],[destino]]&amp;Produtor_Silo[[#This Row],[Periodo]]&amp;Produtor_Silo[[#This Row],[Safra]]</f>
        <v>CAMPO NOVO DO PARECIS-MT_32Safra Principal</v>
      </c>
    </row>
    <row r="270" spans="1:27" x14ac:dyDescent="0.25">
      <c r="A270" t="s">
        <v>703</v>
      </c>
      <c r="B270" t="s">
        <v>619</v>
      </c>
      <c r="C270" t="s">
        <v>704</v>
      </c>
      <c r="D270">
        <v>-14.31831</v>
      </c>
      <c r="E270">
        <v>-57.957206999999997</v>
      </c>
      <c r="F270">
        <v>415386</v>
      </c>
      <c r="G270" s="7">
        <v>415.38600000000002</v>
      </c>
      <c r="H270">
        <v>497055.99999999994</v>
      </c>
      <c r="I270" t="s">
        <v>705</v>
      </c>
      <c r="J270" t="s">
        <v>705</v>
      </c>
      <c r="K270">
        <v>8.3049999999999997</v>
      </c>
      <c r="L270">
        <v>2</v>
      </c>
      <c r="M270" t="s">
        <v>709</v>
      </c>
      <c r="N270">
        <v>223999</v>
      </c>
      <c r="O270" s="10">
        <v>2.63E-4</v>
      </c>
      <c r="P270">
        <v>0.6</v>
      </c>
      <c r="Q270" t="s">
        <v>409</v>
      </c>
      <c r="R270">
        <f>INDEX(Val_Min_CO2[],MATCH(Produtor_Silo[[#This Row],[Variaveis Decisão Transporte Estado-Silo]],Val_Min_CO2[Variável],0),2)</f>
        <v>0</v>
      </c>
      <c r="S270">
        <f>INDEX(Val_min_Custo[],MATCH(Produtor_Silo[[#This Row],[Variaveis Decisão Transporte Estado-Silo]],Val_min_Custo[Variável],0),2)</f>
        <v>0</v>
      </c>
      <c r="T270">
        <f>INDEX(ITERAC3[],MATCH(Produtor_Silo[[#This Row],[Variaveis Decisão Transporte Estado-Silo]],ITERAC3[Variável],0),2)</f>
        <v>0</v>
      </c>
      <c r="U270">
        <f>INDEX(ITERAC6[],MATCH(Produtor_Silo[[#This Row],[Variaveis Decisão Transporte Estado-Silo]],ITERAC6[Variável],0),2)</f>
        <v>0</v>
      </c>
      <c r="V270">
        <v>0</v>
      </c>
      <c r="W270">
        <v>1116.67</v>
      </c>
      <c r="X270" s="8">
        <v>1306.5038999999999</v>
      </c>
      <c r="Y270">
        <v>2.2999999999999998</v>
      </c>
      <c r="Z270" t="str">
        <f>Produtor_Silo[[#This Row],[Estado Origem]]&amp;Produtor_Silo[[#This Row],[Estado Silo]]</f>
        <v>MTMT</v>
      </c>
      <c r="AA270" t="str">
        <f>Produtor_Silo[[#This Row],[destino]]&amp;Produtor_Silo[[#This Row],[Periodo]]&amp;Produtor_Silo[[#This Row],[Safra]]</f>
        <v>CAMPO NOVO DO PARECIS-MT_32Safra Secundaria</v>
      </c>
    </row>
    <row r="271" spans="1:27" x14ac:dyDescent="0.25">
      <c r="A271" t="s">
        <v>707</v>
      </c>
      <c r="B271" t="s">
        <v>619</v>
      </c>
      <c r="C271" t="s">
        <v>704</v>
      </c>
      <c r="D271">
        <v>-14.31831</v>
      </c>
      <c r="E271">
        <v>-57.957206999999997</v>
      </c>
      <c r="F271">
        <v>445644</v>
      </c>
      <c r="G271" s="7">
        <v>445.64400000000001</v>
      </c>
      <c r="H271">
        <v>497055.99999999994</v>
      </c>
      <c r="I271" t="s">
        <v>705</v>
      </c>
      <c r="J271" t="s">
        <v>705</v>
      </c>
      <c r="K271">
        <v>8.3049999999999997</v>
      </c>
      <c r="L271">
        <v>2</v>
      </c>
      <c r="M271" t="s">
        <v>709</v>
      </c>
      <c r="N271">
        <v>223999</v>
      </c>
      <c r="O271" s="10">
        <v>2.63E-4</v>
      </c>
      <c r="P271">
        <v>0.6</v>
      </c>
      <c r="Q271" t="s">
        <v>313</v>
      </c>
      <c r="R271">
        <f>INDEX(Val_Min_CO2[],MATCH(Produtor_Silo[[#This Row],[Variaveis Decisão Transporte Estado-Silo]],Val_Min_CO2[Variável],0),2)</f>
        <v>0</v>
      </c>
      <c r="S271">
        <f>INDEX(Val_min_Custo[],MATCH(Produtor_Silo[[#This Row],[Variaveis Decisão Transporte Estado-Silo]],Val_min_Custo[Variável],0),2)</f>
        <v>0</v>
      </c>
      <c r="T271">
        <f>INDEX(ITERAC3[],MATCH(Produtor_Silo[[#This Row],[Variaveis Decisão Transporte Estado-Silo]],ITERAC3[Variável],0),2)</f>
        <v>0</v>
      </c>
      <c r="U271">
        <f>INDEX(ITERAC6[],MATCH(Produtor_Silo[[#This Row],[Variaveis Decisão Transporte Estado-Silo]],ITERAC6[Variável],0),2)</f>
        <v>0</v>
      </c>
      <c r="V271">
        <v>0</v>
      </c>
      <c r="W271">
        <v>1116.67</v>
      </c>
      <c r="X271" s="8">
        <v>1306.5038999999999</v>
      </c>
      <c r="Y271">
        <v>2.2999999999999998</v>
      </c>
      <c r="Z271" t="str">
        <f>Produtor_Silo[[#This Row],[Estado Origem]]&amp;Produtor_Silo[[#This Row],[Estado Silo]]</f>
        <v>MTMT</v>
      </c>
      <c r="AA271" t="str">
        <f>Produtor_Silo[[#This Row],[destino]]&amp;Produtor_Silo[[#This Row],[Periodo]]&amp;Produtor_Silo[[#This Row],[Safra]]</f>
        <v>CAMPO NOVO DO PARECIS-MT_32Safra Secundaria</v>
      </c>
    </row>
    <row r="272" spans="1:27" x14ac:dyDescent="0.25">
      <c r="A272" t="s">
        <v>708</v>
      </c>
      <c r="B272" t="s">
        <v>619</v>
      </c>
      <c r="C272" t="s">
        <v>704</v>
      </c>
      <c r="D272">
        <v>-14.31831</v>
      </c>
      <c r="E272">
        <v>-57.957206999999997</v>
      </c>
      <c r="F272">
        <v>256584</v>
      </c>
      <c r="G272" s="7">
        <v>256.584</v>
      </c>
      <c r="H272">
        <v>497055.99999999994</v>
      </c>
      <c r="I272" t="s">
        <v>705</v>
      </c>
      <c r="J272" t="s">
        <v>705</v>
      </c>
      <c r="K272">
        <v>8.3049999999999997</v>
      </c>
      <c r="L272">
        <v>2</v>
      </c>
      <c r="M272" t="s">
        <v>709</v>
      </c>
      <c r="N272">
        <v>223999</v>
      </c>
      <c r="O272" s="10">
        <v>2.63E-4</v>
      </c>
      <c r="P272">
        <v>0.6</v>
      </c>
      <c r="Q272" t="s">
        <v>265</v>
      </c>
      <c r="R272">
        <f>INDEX(Val_Min_CO2[],MATCH(Produtor_Silo[[#This Row],[Variaveis Decisão Transporte Estado-Silo]],Val_Min_CO2[Variável],0),2)</f>
        <v>0</v>
      </c>
      <c r="S272">
        <f>INDEX(Val_min_Custo[],MATCH(Produtor_Silo[[#This Row],[Variaveis Decisão Transporte Estado-Silo]],Val_min_Custo[Variável],0),2)</f>
        <v>0</v>
      </c>
      <c r="T272">
        <f>INDEX(ITERAC3[],MATCH(Produtor_Silo[[#This Row],[Variaveis Decisão Transporte Estado-Silo]],ITERAC3[Variável],0),2)</f>
        <v>0</v>
      </c>
      <c r="U272">
        <f>INDEX(ITERAC6[],MATCH(Produtor_Silo[[#This Row],[Variaveis Decisão Transporte Estado-Silo]],ITERAC6[Variável],0),2)</f>
        <v>0</v>
      </c>
      <c r="V272">
        <v>0</v>
      </c>
      <c r="W272">
        <v>1116.67</v>
      </c>
      <c r="X272" s="8">
        <v>1306.5038999999999</v>
      </c>
      <c r="Y272">
        <v>2.2999999999999998</v>
      </c>
      <c r="Z272" t="str">
        <f>Produtor_Silo[[#This Row],[Estado Origem]]&amp;Produtor_Silo[[#This Row],[Estado Silo]]</f>
        <v>MTMT</v>
      </c>
      <c r="AA272" t="str">
        <f>Produtor_Silo[[#This Row],[destino]]&amp;Produtor_Silo[[#This Row],[Periodo]]&amp;Produtor_Silo[[#This Row],[Safra]]</f>
        <v>CAMPO NOVO DO PARECIS-MT_32Safra Secundaria</v>
      </c>
    </row>
    <row r="273" spans="1:27" x14ac:dyDescent="0.25">
      <c r="A273" t="s">
        <v>704</v>
      </c>
      <c r="B273" t="s">
        <v>619</v>
      </c>
      <c r="C273" t="s">
        <v>704</v>
      </c>
      <c r="D273">
        <v>-14.31831</v>
      </c>
      <c r="E273">
        <v>-57.957206999999997</v>
      </c>
      <c r="F273">
        <v>78765</v>
      </c>
      <c r="G273" s="7">
        <v>78.765000000000001</v>
      </c>
      <c r="H273">
        <v>497055.99999999994</v>
      </c>
      <c r="I273" t="s">
        <v>705</v>
      </c>
      <c r="J273" t="s">
        <v>705</v>
      </c>
      <c r="K273">
        <v>8.3049999999999997</v>
      </c>
      <c r="L273">
        <v>2</v>
      </c>
      <c r="M273" t="s">
        <v>709</v>
      </c>
      <c r="N273">
        <v>223999</v>
      </c>
      <c r="O273" s="10">
        <v>2.63E-4</v>
      </c>
      <c r="P273">
        <v>0.6</v>
      </c>
      <c r="Q273" t="s">
        <v>121</v>
      </c>
      <c r="R273">
        <f>INDEX(Val_Min_CO2[],MATCH(Produtor_Silo[[#This Row],[Variaveis Decisão Transporte Estado-Silo]],Val_Min_CO2[Variável],0),2)</f>
        <v>0</v>
      </c>
      <c r="S273">
        <f>INDEX(Val_min_Custo[],MATCH(Produtor_Silo[[#This Row],[Variaveis Decisão Transporte Estado-Silo]],Val_min_Custo[Variável],0),2)</f>
        <v>0</v>
      </c>
      <c r="T273">
        <f>INDEX(ITERAC3[],MATCH(Produtor_Silo[[#This Row],[Variaveis Decisão Transporte Estado-Silo]],ITERAC3[Variável],0),2)</f>
        <v>0</v>
      </c>
      <c r="U273">
        <f>INDEX(ITERAC6[],MATCH(Produtor_Silo[[#This Row],[Variaveis Decisão Transporte Estado-Silo]],ITERAC6[Variável],0),2)</f>
        <v>0</v>
      </c>
      <c r="V273">
        <v>0</v>
      </c>
      <c r="W273">
        <v>1116.67</v>
      </c>
      <c r="X273" s="8">
        <v>1306.5038999999999</v>
      </c>
      <c r="Y273">
        <v>2.2999999999999998</v>
      </c>
      <c r="Z273" t="str">
        <f>Produtor_Silo[[#This Row],[Estado Origem]]&amp;Produtor_Silo[[#This Row],[Estado Silo]]</f>
        <v>MTMT</v>
      </c>
      <c r="AA273" t="str">
        <f>Produtor_Silo[[#This Row],[destino]]&amp;Produtor_Silo[[#This Row],[Periodo]]&amp;Produtor_Silo[[#This Row],[Safra]]</f>
        <v>CAMPO NOVO DO PARECIS-MT_32Safra Secundaria</v>
      </c>
    </row>
    <row r="274" spans="1:27" x14ac:dyDescent="0.25">
      <c r="A274" t="s">
        <v>703</v>
      </c>
      <c r="B274" t="s">
        <v>625</v>
      </c>
      <c r="C274" t="s">
        <v>707</v>
      </c>
      <c r="D274">
        <v>-12.7453</v>
      </c>
      <c r="E274">
        <v>-54.437899999999999</v>
      </c>
      <c r="F274">
        <v>195133</v>
      </c>
      <c r="G274" s="7">
        <v>195.13300000000001</v>
      </c>
      <c r="H274">
        <v>471071.99999999994</v>
      </c>
      <c r="I274" t="s">
        <v>705</v>
      </c>
      <c r="J274" t="s">
        <v>705</v>
      </c>
      <c r="K274">
        <v>8.76</v>
      </c>
      <c r="L274">
        <v>2</v>
      </c>
      <c r="M274" t="s">
        <v>706</v>
      </c>
      <c r="N274">
        <v>365024</v>
      </c>
      <c r="O274" s="10">
        <v>2.63E-4</v>
      </c>
      <c r="P274">
        <v>0.6</v>
      </c>
      <c r="Q274" t="s">
        <v>432</v>
      </c>
      <c r="R274">
        <f>INDEX(Val_Min_CO2[],MATCH(Produtor_Silo[[#This Row],[Variaveis Decisão Transporte Estado-Silo]],Val_Min_CO2[Variável],0),2)</f>
        <v>0</v>
      </c>
      <c r="S274">
        <f>INDEX(Val_min_Custo[],MATCH(Produtor_Silo[[#This Row],[Variaveis Decisão Transporte Estado-Silo]],Val_min_Custo[Variável],0),2)</f>
        <v>0</v>
      </c>
      <c r="T274">
        <f>INDEX(ITERAC3[],MATCH(Produtor_Silo[[#This Row],[Variaveis Decisão Transporte Estado-Silo]],ITERAC3[Variável],0),2)</f>
        <v>0</v>
      </c>
      <c r="U274">
        <f>INDEX(ITERAC6[],MATCH(Produtor_Silo[[#This Row],[Variaveis Decisão Transporte Estado-Silo]],ITERAC6[Variável],0),2)</f>
        <v>0</v>
      </c>
      <c r="V274">
        <v>0</v>
      </c>
      <c r="W274">
        <v>1116.67</v>
      </c>
      <c r="X274" s="8">
        <v>1306.5038999999999</v>
      </c>
      <c r="Y274">
        <v>2.2999999999999998</v>
      </c>
      <c r="Z274" t="str">
        <f>Produtor_Silo[[#This Row],[Estado Origem]]&amp;Produtor_Silo[[#This Row],[Estado Silo]]</f>
        <v>MTMT</v>
      </c>
      <c r="AA274" t="str">
        <f>Produtor_Silo[[#This Row],[destino]]&amp;Produtor_Silo[[#This Row],[Periodo]]&amp;Produtor_Silo[[#This Row],[Safra]]</f>
        <v>NOVA UBIRATÃ-MT_32Safra Principal</v>
      </c>
    </row>
    <row r="275" spans="1:27" x14ac:dyDescent="0.25">
      <c r="A275" t="s">
        <v>707</v>
      </c>
      <c r="B275" t="s">
        <v>625</v>
      </c>
      <c r="C275" t="s">
        <v>707</v>
      </c>
      <c r="D275">
        <v>-12.7453</v>
      </c>
      <c r="E275">
        <v>-54.437899999999999</v>
      </c>
      <c r="F275">
        <v>108390</v>
      </c>
      <c r="G275" s="7">
        <v>108.39</v>
      </c>
      <c r="H275">
        <v>471071.99999999994</v>
      </c>
      <c r="I275" t="s">
        <v>705</v>
      </c>
      <c r="J275" t="s">
        <v>705</v>
      </c>
      <c r="K275">
        <v>8.76</v>
      </c>
      <c r="L275">
        <v>2</v>
      </c>
      <c r="M275" t="s">
        <v>706</v>
      </c>
      <c r="N275">
        <v>365024</v>
      </c>
      <c r="O275" s="10">
        <v>2.63E-4</v>
      </c>
      <c r="P275">
        <v>0.6</v>
      </c>
      <c r="Q275" t="s">
        <v>336</v>
      </c>
      <c r="R275">
        <f>INDEX(Val_Min_CO2[],MATCH(Produtor_Silo[[#This Row],[Variaveis Decisão Transporte Estado-Silo]],Val_Min_CO2[Variável],0),2)</f>
        <v>0</v>
      </c>
      <c r="S275">
        <f>INDEX(Val_min_Custo[],MATCH(Produtor_Silo[[#This Row],[Variaveis Decisão Transporte Estado-Silo]],Val_min_Custo[Variável],0),2)</f>
        <v>0</v>
      </c>
      <c r="T275">
        <f>INDEX(ITERAC3[],MATCH(Produtor_Silo[[#This Row],[Variaveis Decisão Transporte Estado-Silo]],ITERAC3[Variável],0),2)</f>
        <v>0</v>
      </c>
      <c r="U275">
        <f>INDEX(ITERAC6[],MATCH(Produtor_Silo[[#This Row],[Variaveis Decisão Transporte Estado-Silo]],ITERAC6[Variável],0),2)</f>
        <v>0</v>
      </c>
      <c r="V275">
        <v>0</v>
      </c>
      <c r="W275">
        <v>1116.67</v>
      </c>
      <c r="X275" s="8">
        <v>1306.5038999999999</v>
      </c>
      <c r="Y275">
        <v>2.2999999999999998</v>
      </c>
      <c r="Z275" t="str">
        <f>Produtor_Silo[[#This Row],[Estado Origem]]&amp;Produtor_Silo[[#This Row],[Estado Silo]]</f>
        <v>MTMT</v>
      </c>
      <c r="AA275" t="str">
        <f>Produtor_Silo[[#This Row],[destino]]&amp;Produtor_Silo[[#This Row],[Periodo]]&amp;Produtor_Silo[[#This Row],[Safra]]</f>
        <v>NOVA UBIRATÃ-MT_32Safra Principal</v>
      </c>
    </row>
    <row r="276" spans="1:27" x14ac:dyDescent="0.25">
      <c r="A276" t="s">
        <v>708</v>
      </c>
      <c r="B276" t="s">
        <v>625</v>
      </c>
      <c r="C276" t="s">
        <v>707</v>
      </c>
      <c r="D276">
        <v>-12.7453</v>
      </c>
      <c r="E276">
        <v>-54.437899999999999</v>
      </c>
      <c r="F276">
        <v>295807</v>
      </c>
      <c r="G276" s="7">
        <v>295.80700000000002</v>
      </c>
      <c r="H276">
        <v>471071.99999999994</v>
      </c>
      <c r="I276" t="s">
        <v>705</v>
      </c>
      <c r="J276" t="s">
        <v>705</v>
      </c>
      <c r="K276">
        <v>8.76</v>
      </c>
      <c r="L276">
        <v>2</v>
      </c>
      <c r="M276" t="s">
        <v>706</v>
      </c>
      <c r="N276">
        <v>365024</v>
      </c>
      <c r="O276" s="10">
        <v>2.63E-4</v>
      </c>
      <c r="P276">
        <v>0.6</v>
      </c>
      <c r="Q276" t="s">
        <v>288</v>
      </c>
      <c r="R276">
        <f>INDEX(Val_Min_CO2[],MATCH(Produtor_Silo[[#This Row],[Variaveis Decisão Transporte Estado-Silo]],Val_Min_CO2[Variável],0),2)</f>
        <v>0</v>
      </c>
      <c r="S276">
        <f>INDEX(Val_min_Custo[],MATCH(Produtor_Silo[[#This Row],[Variaveis Decisão Transporte Estado-Silo]],Val_min_Custo[Variável],0),2)</f>
        <v>0</v>
      </c>
      <c r="T276">
        <f>INDEX(ITERAC3[],MATCH(Produtor_Silo[[#This Row],[Variaveis Decisão Transporte Estado-Silo]],ITERAC3[Variável],0),2)</f>
        <v>0</v>
      </c>
      <c r="U276">
        <f>INDEX(ITERAC6[],MATCH(Produtor_Silo[[#This Row],[Variaveis Decisão Transporte Estado-Silo]],ITERAC6[Variável],0),2)</f>
        <v>0</v>
      </c>
      <c r="V276">
        <v>0</v>
      </c>
      <c r="W276">
        <v>1116.67</v>
      </c>
      <c r="X276" s="8">
        <v>1306.5038999999999</v>
      </c>
      <c r="Y276">
        <v>2.2999999999999998</v>
      </c>
      <c r="Z276" t="str">
        <f>Produtor_Silo[[#This Row],[Estado Origem]]&amp;Produtor_Silo[[#This Row],[Estado Silo]]</f>
        <v>MTMT</v>
      </c>
      <c r="AA276" t="str">
        <f>Produtor_Silo[[#This Row],[destino]]&amp;Produtor_Silo[[#This Row],[Periodo]]&amp;Produtor_Silo[[#This Row],[Safra]]</f>
        <v>NOVA UBIRATÃ-MT_32Safra Principal</v>
      </c>
    </row>
    <row r="277" spans="1:27" x14ac:dyDescent="0.25">
      <c r="A277" t="s">
        <v>704</v>
      </c>
      <c r="B277" t="s">
        <v>625</v>
      </c>
      <c r="C277" t="s">
        <v>707</v>
      </c>
      <c r="D277">
        <v>-12.7453</v>
      </c>
      <c r="E277">
        <v>-54.437899999999999</v>
      </c>
      <c r="F277">
        <v>512695</v>
      </c>
      <c r="G277" s="7">
        <v>512.69500000000005</v>
      </c>
      <c r="H277">
        <v>471071.99999999994</v>
      </c>
      <c r="I277" t="s">
        <v>705</v>
      </c>
      <c r="J277" t="s">
        <v>705</v>
      </c>
      <c r="K277">
        <v>8.76</v>
      </c>
      <c r="L277">
        <v>2</v>
      </c>
      <c r="M277" t="s">
        <v>706</v>
      </c>
      <c r="N277">
        <v>365024</v>
      </c>
      <c r="O277" s="10">
        <v>2.63E-4</v>
      </c>
      <c r="P277">
        <v>0.6</v>
      </c>
      <c r="Q277" t="s">
        <v>144</v>
      </c>
      <c r="R277">
        <f>INDEX(Val_Min_CO2[],MATCH(Produtor_Silo[[#This Row],[Variaveis Decisão Transporte Estado-Silo]],Val_Min_CO2[Variável],0),2)</f>
        <v>0</v>
      </c>
      <c r="S277">
        <f>INDEX(Val_min_Custo[],MATCH(Produtor_Silo[[#This Row],[Variaveis Decisão Transporte Estado-Silo]],Val_min_Custo[Variável],0),2)</f>
        <v>0</v>
      </c>
      <c r="T277">
        <f>INDEX(ITERAC3[],MATCH(Produtor_Silo[[#This Row],[Variaveis Decisão Transporte Estado-Silo]],ITERAC3[Variável],0),2)</f>
        <v>0</v>
      </c>
      <c r="U277">
        <f>INDEX(ITERAC6[],MATCH(Produtor_Silo[[#This Row],[Variaveis Decisão Transporte Estado-Silo]],ITERAC6[Variável],0),2)</f>
        <v>0</v>
      </c>
      <c r="V277">
        <v>0</v>
      </c>
      <c r="W277">
        <v>1116.67</v>
      </c>
      <c r="X277" s="8">
        <v>1306.5038999999999</v>
      </c>
      <c r="Y277">
        <v>2.2999999999999998</v>
      </c>
      <c r="Z277" t="str">
        <f>Produtor_Silo[[#This Row],[Estado Origem]]&amp;Produtor_Silo[[#This Row],[Estado Silo]]</f>
        <v>MTMT</v>
      </c>
      <c r="AA277" t="str">
        <f>Produtor_Silo[[#This Row],[destino]]&amp;Produtor_Silo[[#This Row],[Periodo]]&amp;Produtor_Silo[[#This Row],[Safra]]</f>
        <v>NOVA UBIRATÃ-MT_32Safra Principal</v>
      </c>
    </row>
    <row r="278" spans="1:27" x14ac:dyDescent="0.25">
      <c r="A278" t="s">
        <v>703</v>
      </c>
      <c r="B278" t="s">
        <v>625</v>
      </c>
      <c r="C278" t="s">
        <v>707</v>
      </c>
      <c r="D278">
        <v>-12.7453</v>
      </c>
      <c r="E278">
        <v>-54.437899999999999</v>
      </c>
      <c r="F278">
        <v>195133</v>
      </c>
      <c r="G278" s="7">
        <v>195.13300000000001</v>
      </c>
      <c r="H278">
        <v>471071.99999999994</v>
      </c>
      <c r="I278" t="s">
        <v>705</v>
      </c>
      <c r="J278" t="s">
        <v>705</v>
      </c>
      <c r="K278">
        <v>8.76</v>
      </c>
      <c r="L278">
        <v>2</v>
      </c>
      <c r="M278" t="s">
        <v>709</v>
      </c>
      <c r="N278">
        <v>365024</v>
      </c>
      <c r="O278" s="10">
        <v>2.63E-4</v>
      </c>
      <c r="P278">
        <v>0.6</v>
      </c>
      <c r="Q278" t="s">
        <v>433</v>
      </c>
      <c r="R278">
        <f>INDEX(Val_Min_CO2[],MATCH(Produtor_Silo[[#This Row],[Variaveis Decisão Transporte Estado-Silo]],Val_Min_CO2[Variável],0),2)</f>
        <v>0</v>
      </c>
      <c r="S278">
        <f>INDEX(Val_min_Custo[],MATCH(Produtor_Silo[[#This Row],[Variaveis Decisão Transporte Estado-Silo]],Val_min_Custo[Variável],0),2)</f>
        <v>0</v>
      </c>
      <c r="T278">
        <f>INDEX(ITERAC3[],MATCH(Produtor_Silo[[#This Row],[Variaveis Decisão Transporte Estado-Silo]],ITERAC3[Variável],0),2)</f>
        <v>0</v>
      </c>
      <c r="U278">
        <f>INDEX(ITERAC6[],MATCH(Produtor_Silo[[#This Row],[Variaveis Decisão Transporte Estado-Silo]],ITERAC6[Variável],0),2)</f>
        <v>0</v>
      </c>
      <c r="V278">
        <v>0</v>
      </c>
      <c r="W278">
        <v>1116.67</v>
      </c>
      <c r="X278" s="8">
        <v>1306.5038999999999</v>
      </c>
      <c r="Y278">
        <v>2.2999999999999998</v>
      </c>
      <c r="Z278" t="str">
        <f>Produtor_Silo[[#This Row],[Estado Origem]]&amp;Produtor_Silo[[#This Row],[Estado Silo]]</f>
        <v>MTMT</v>
      </c>
      <c r="AA278" t="str">
        <f>Produtor_Silo[[#This Row],[destino]]&amp;Produtor_Silo[[#This Row],[Periodo]]&amp;Produtor_Silo[[#This Row],[Safra]]</f>
        <v>NOVA UBIRATÃ-MT_32Safra Secundaria</v>
      </c>
    </row>
    <row r="279" spans="1:27" x14ac:dyDescent="0.25">
      <c r="A279" t="s">
        <v>707</v>
      </c>
      <c r="B279" t="s">
        <v>625</v>
      </c>
      <c r="C279" t="s">
        <v>707</v>
      </c>
      <c r="D279">
        <v>-12.7453</v>
      </c>
      <c r="E279">
        <v>-54.437899999999999</v>
      </c>
      <c r="F279">
        <v>108390</v>
      </c>
      <c r="G279" s="7">
        <v>108.39</v>
      </c>
      <c r="H279">
        <v>471071.99999999994</v>
      </c>
      <c r="I279" t="s">
        <v>705</v>
      </c>
      <c r="J279" t="s">
        <v>705</v>
      </c>
      <c r="K279">
        <v>8.76</v>
      </c>
      <c r="L279">
        <v>2</v>
      </c>
      <c r="M279" t="s">
        <v>709</v>
      </c>
      <c r="N279">
        <v>365024</v>
      </c>
      <c r="O279" s="10">
        <v>2.63E-4</v>
      </c>
      <c r="P279">
        <v>0.6</v>
      </c>
      <c r="Q279" t="s">
        <v>337</v>
      </c>
      <c r="R279">
        <f>INDEX(Val_Min_CO2[],MATCH(Produtor_Silo[[#This Row],[Variaveis Decisão Transporte Estado-Silo]],Val_Min_CO2[Variável],0),2)</f>
        <v>0</v>
      </c>
      <c r="S279">
        <f>INDEX(Val_min_Custo[],MATCH(Produtor_Silo[[#This Row],[Variaveis Decisão Transporte Estado-Silo]],Val_min_Custo[Variável],0),2)</f>
        <v>0</v>
      </c>
      <c r="T279">
        <f>INDEX(ITERAC3[],MATCH(Produtor_Silo[[#This Row],[Variaveis Decisão Transporte Estado-Silo]],ITERAC3[Variável],0),2)</f>
        <v>0</v>
      </c>
      <c r="U279">
        <f>INDEX(ITERAC6[],MATCH(Produtor_Silo[[#This Row],[Variaveis Decisão Transporte Estado-Silo]],ITERAC6[Variável],0),2)</f>
        <v>0</v>
      </c>
      <c r="V279">
        <v>0</v>
      </c>
      <c r="W279">
        <v>1116.67</v>
      </c>
      <c r="X279" s="8">
        <v>1306.5038999999999</v>
      </c>
      <c r="Y279">
        <v>2.2999999999999998</v>
      </c>
      <c r="Z279" t="str">
        <f>Produtor_Silo[[#This Row],[Estado Origem]]&amp;Produtor_Silo[[#This Row],[Estado Silo]]</f>
        <v>MTMT</v>
      </c>
      <c r="AA279" t="str">
        <f>Produtor_Silo[[#This Row],[destino]]&amp;Produtor_Silo[[#This Row],[Periodo]]&amp;Produtor_Silo[[#This Row],[Safra]]</f>
        <v>NOVA UBIRATÃ-MT_32Safra Secundaria</v>
      </c>
    </row>
    <row r="280" spans="1:27" x14ac:dyDescent="0.25">
      <c r="A280" t="s">
        <v>708</v>
      </c>
      <c r="B280" t="s">
        <v>625</v>
      </c>
      <c r="C280" t="s">
        <v>707</v>
      </c>
      <c r="D280">
        <v>-12.7453</v>
      </c>
      <c r="E280">
        <v>-54.437899999999999</v>
      </c>
      <c r="F280">
        <v>295807</v>
      </c>
      <c r="G280" s="7">
        <v>295.80700000000002</v>
      </c>
      <c r="H280">
        <v>471071.99999999994</v>
      </c>
      <c r="I280" t="s">
        <v>705</v>
      </c>
      <c r="J280" t="s">
        <v>705</v>
      </c>
      <c r="K280">
        <v>8.76</v>
      </c>
      <c r="L280">
        <v>2</v>
      </c>
      <c r="M280" t="s">
        <v>709</v>
      </c>
      <c r="N280">
        <v>365024</v>
      </c>
      <c r="O280" s="10">
        <v>2.63E-4</v>
      </c>
      <c r="P280">
        <v>0.6</v>
      </c>
      <c r="Q280" t="s">
        <v>289</v>
      </c>
      <c r="R280">
        <f>INDEX(Val_Min_CO2[],MATCH(Produtor_Silo[[#This Row],[Variaveis Decisão Transporte Estado-Silo]],Val_Min_CO2[Variável],0),2)</f>
        <v>0</v>
      </c>
      <c r="S280">
        <f>INDEX(Val_min_Custo[],MATCH(Produtor_Silo[[#This Row],[Variaveis Decisão Transporte Estado-Silo]],Val_min_Custo[Variável],0),2)</f>
        <v>0</v>
      </c>
      <c r="T280">
        <f>INDEX(ITERAC3[],MATCH(Produtor_Silo[[#This Row],[Variaveis Decisão Transporte Estado-Silo]],ITERAC3[Variável],0),2)</f>
        <v>0</v>
      </c>
      <c r="U280">
        <f>INDEX(ITERAC6[],MATCH(Produtor_Silo[[#This Row],[Variaveis Decisão Transporte Estado-Silo]],ITERAC6[Variável],0),2)</f>
        <v>0</v>
      </c>
      <c r="V280">
        <v>0</v>
      </c>
      <c r="W280">
        <v>1116.67</v>
      </c>
      <c r="X280" s="8">
        <v>1306.5038999999999</v>
      </c>
      <c r="Y280">
        <v>2.2999999999999998</v>
      </c>
      <c r="Z280" t="str">
        <f>Produtor_Silo[[#This Row],[Estado Origem]]&amp;Produtor_Silo[[#This Row],[Estado Silo]]</f>
        <v>MTMT</v>
      </c>
      <c r="AA280" t="str">
        <f>Produtor_Silo[[#This Row],[destino]]&amp;Produtor_Silo[[#This Row],[Periodo]]&amp;Produtor_Silo[[#This Row],[Safra]]</f>
        <v>NOVA UBIRATÃ-MT_32Safra Secundaria</v>
      </c>
    </row>
    <row r="281" spans="1:27" x14ac:dyDescent="0.25">
      <c r="A281" t="s">
        <v>704</v>
      </c>
      <c r="B281" t="s">
        <v>625</v>
      </c>
      <c r="C281" t="s">
        <v>707</v>
      </c>
      <c r="D281">
        <v>-12.7453</v>
      </c>
      <c r="E281">
        <v>-54.437899999999999</v>
      </c>
      <c r="F281">
        <v>512695</v>
      </c>
      <c r="G281" s="7">
        <v>512.69500000000005</v>
      </c>
      <c r="H281">
        <v>471071.99999999994</v>
      </c>
      <c r="I281" t="s">
        <v>705</v>
      </c>
      <c r="J281" t="s">
        <v>705</v>
      </c>
      <c r="K281">
        <v>8.76</v>
      </c>
      <c r="L281">
        <v>2</v>
      </c>
      <c r="M281" t="s">
        <v>709</v>
      </c>
      <c r="N281">
        <v>365024</v>
      </c>
      <c r="O281" s="10">
        <v>2.63E-4</v>
      </c>
      <c r="P281">
        <v>0.6</v>
      </c>
      <c r="Q281" t="s">
        <v>145</v>
      </c>
      <c r="R281">
        <f>INDEX(Val_Min_CO2[],MATCH(Produtor_Silo[[#This Row],[Variaveis Decisão Transporte Estado-Silo]],Val_Min_CO2[Variável],0),2)</f>
        <v>0</v>
      </c>
      <c r="S281">
        <f>INDEX(Val_min_Custo[],MATCH(Produtor_Silo[[#This Row],[Variaveis Decisão Transporte Estado-Silo]],Val_min_Custo[Variável],0),2)</f>
        <v>0</v>
      </c>
      <c r="T281">
        <f>INDEX(ITERAC3[],MATCH(Produtor_Silo[[#This Row],[Variaveis Decisão Transporte Estado-Silo]],ITERAC3[Variável],0),2)</f>
        <v>0</v>
      </c>
      <c r="U281">
        <f>INDEX(ITERAC6[],MATCH(Produtor_Silo[[#This Row],[Variaveis Decisão Transporte Estado-Silo]],ITERAC6[Variável],0),2)</f>
        <v>0</v>
      </c>
      <c r="V281">
        <v>0</v>
      </c>
      <c r="W281">
        <v>1116.67</v>
      </c>
      <c r="X281" s="8">
        <v>1306.5038999999999</v>
      </c>
      <c r="Y281">
        <v>2.2999999999999998</v>
      </c>
      <c r="Z281" t="str">
        <f>Produtor_Silo[[#This Row],[Estado Origem]]&amp;Produtor_Silo[[#This Row],[Estado Silo]]</f>
        <v>MTMT</v>
      </c>
      <c r="AA281" t="str">
        <f>Produtor_Silo[[#This Row],[destino]]&amp;Produtor_Silo[[#This Row],[Periodo]]&amp;Produtor_Silo[[#This Row],[Safra]]</f>
        <v>NOVA UBIRATÃ-MT_32Safra Secundaria</v>
      </c>
    </row>
    <row r="282" spans="1:27" x14ac:dyDescent="0.25">
      <c r="A282" t="s">
        <v>703</v>
      </c>
      <c r="B282" t="s">
        <v>622</v>
      </c>
      <c r="C282" t="s">
        <v>708</v>
      </c>
      <c r="D282">
        <v>-13.53487</v>
      </c>
      <c r="E282">
        <v>-55.847610000000003</v>
      </c>
      <c r="F282">
        <v>155813</v>
      </c>
      <c r="G282" s="7">
        <v>155.81299999999999</v>
      </c>
      <c r="H282">
        <v>420000</v>
      </c>
      <c r="I282" t="s">
        <v>705</v>
      </c>
      <c r="J282" t="s">
        <v>705</v>
      </c>
      <c r="K282">
        <v>11.105</v>
      </c>
      <c r="L282">
        <v>2</v>
      </c>
      <c r="M282" t="s">
        <v>706</v>
      </c>
      <c r="N282">
        <v>170691</v>
      </c>
      <c r="O282" s="10">
        <v>2.63E-4</v>
      </c>
      <c r="P282">
        <v>0.6</v>
      </c>
      <c r="Q282" t="s">
        <v>420</v>
      </c>
      <c r="R282">
        <f>INDEX(Val_Min_CO2[],MATCH(Produtor_Silo[[#This Row],[Variaveis Decisão Transporte Estado-Silo]],Val_Min_CO2[Variável],0),2)</f>
        <v>0</v>
      </c>
      <c r="S282">
        <f>INDEX(Val_min_Custo[],MATCH(Produtor_Silo[[#This Row],[Variaveis Decisão Transporte Estado-Silo]],Val_min_Custo[Variável],0),2)</f>
        <v>0</v>
      </c>
      <c r="T282">
        <f>INDEX(ITERAC3[],MATCH(Produtor_Silo[[#This Row],[Variaveis Decisão Transporte Estado-Silo]],ITERAC3[Variável],0),2)</f>
        <v>0</v>
      </c>
      <c r="U282">
        <f>INDEX(ITERAC6[],MATCH(Produtor_Silo[[#This Row],[Variaveis Decisão Transporte Estado-Silo]],ITERAC6[Variável],0),2)</f>
        <v>0</v>
      </c>
      <c r="V282">
        <v>0</v>
      </c>
      <c r="W282">
        <v>1116.67</v>
      </c>
      <c r="X282" s="8">
        <v>1306.5038999999999</v>
      </c>
      <c r="Y282">
        <v>2.2999999999999998</v>
      </c>
      <c r="Z282" t="str">
        <f>Produtor_Silo[[#This Row],[Estado Origem]]&amp;Produtor_Silo[[#This Row],[Estado Silo]]</f>
        <v>MTMT</v>
      </c>
      <c r="AA282" t="str">
        <f>Produtor_Silo[[#This Row],[destino]]&amp;Produtor_Silo[[#This Row],[Periodo]]&amp;Produtor_Silo[[#This Row],[Safra]]</f>
        <v>NOVA MUTUM-MT_32Safra Principal</v>
      </c>
    </row>
    <row r="283" spans="1:27" x14ac:dyDescent="0.25">
      <c r="A283" t="s">
        <v>707</v>
      </c>
      <c r="B283" t="s">
        <v>622</v>
      </c>
      <c r="C283" t="s">
        <v>708</v>
      </c>
      <c r="D283">
        <v>-13.53487</v>
      </c>
      <c r="E283">
        <v>-55.847610000000003</v>
      </c>
      <c r="F283">
        <v>221237</v>
      </c>
      <c r="G283" s="7">
        <v>221.23699999999999</v>
      </c>
      <c r="H283">
        <v>420000</v>
      </c>
      <c r="I283" t="s">
        <v>705</v>
      </c>
      <c r="J283" t="s">
        <v>705</v>
      </c>
      <c r="K283">
        <v>11.105</v>
      </c>
      <c r="L283">
        <v>2</v>
      </c>
      <c r="M283" t="s">
        <v>706</v>
      </c>
      <c r="N283">
        <v>170691</v>
      </c>
      <c r="O283" s="10">
        <v>2.63E-4</v>
      </c>
      <c r="P283">
        <v>0.6</v>
      </c>
      <c r="Q283" t="s">
        <v>324</v>
      </c>
      <c r="R283">
        <f>INDEX(Val_Min_CO2[],MATCH(Produtor_Silo[[#This Row],[Variaveis Decisão Transporte Estado-Silo]],Val_Min_CO2[Variável],0),2)</f>
        <v>0</v>
      </c>
      <c r="S283">
        <f>INDEX(Val_min_Custo[],MATCH(Produtor_Silo[[#This Row],[Variaveis Decisão Transporte Estado-Silo]],Val_min_Custo[Variável],0),2)</f>
        <v>0</v>
      </c>
      <c r="T283">
        <f>INDEX(ITERAC3[],MATCH(Produtor_Silo[[#This Row],[Variaveis Decisão Transporte Estado-Silo]],ITERAC3[Variável],0),2)</f>
        <v>0</v>
      </c>
      <c r="U283">
        <f>INDEX(ITERAC6[],MATCH(Produtor_Silo[[#This Row],[Variaveis Decisão Transporte Estado-Silo]],ITERAC6[Variável],0),2)</f>
        <v>0</v>
      </c>
      <c r="V283">
        <v>0</v>
      </c>
      <c r="W283">
        <v>1116.67</v>
      </c>
      <c r="X283" s="8">
        <v>1306.5038999999999</v>
      </c>
      <c r="Y283">
        <v>2.2999999999999998</v>
      </c>
      <c r="Z283" t="str">
        <f>Produtor_Silo[[#This Row],[Estado Origem]]&amp;Produtor_Silo[[#This Row],[Estado Silo]]</f>
        <v>MTMT</v>
      </c>
      <c r="AA283" t="str">
        <f>Produtor_Silo[[#This Row],[destino]]&amp;Produtor_Silo[[#This Row],[Periodo]]&amp;Produtor_Silo[[#This Row],[Safra]]</f>
        <v>NOVA MUTUM-MT_32Safra Principal</v>
      </c>
    </row>
    <row r="284" spans="1:27" x14ac:dyDescent="0.25">
      <c r="A284" t="s">
        <v>708</v>
      </c>
      <c r="B284" t="s">
        <v>622</v>
      </c>
      <c r="C284" t="s">
        <v>708</v>
      </c>
      <c r="D284">
        <v>-13.53487</v>
      </c>
      <c r="E284">
        <v>-55.847610000000003</v>
      </c>
      <c r="F284">
        <v>64277</v>
      </c>
      <c r="G284" s="7">
        <v>64.277000000000001</v>
      </c>
      <c r="H284">
        <v>420000</v>
      </c>
      <c r="I284" t="s">
        <v>705</v>
      </c>
      <c r="J284" t="s">
        <v>705</v>
      </c>
      <c r="K284">
        <v>11.105</v>
      </c>
      <c r="L284">
        <v>2</v>
      </c>
      <c r="M284" t="s">
        <v>706</v>
      </c>
      <c r="N284">
        <v>170691</v>
      </c>
      <c r="O284" s="10">
        <v>2.63E-4</v>
      </c>
      <c r="P284">
        <v>0.6</v>
      </c>
      <c r="Q284" t="s">
        <v>276</v>
      </c>
      <c r="R284">
        <f>INDEX(Val_Min_CO2[],MATCH(Produtor_Silo[[#This Row],[Variaveis Decisão Transporte Estado-Silo]],Val_Min_CO2[Variável],0),2)</f>
        <v>0</v>
      </c>
      <c r="S284">
        <f>INDEX(Val_min_Custo[],MATCH(Produtor_Silo[[#This Row],[Variaveis Decisão Transporte Estado-Silo]],Val_min_Custo[Variável],0),2)</f>
        <v>0</v>
      </c>
      <c r="T284">
        <f>INDEX(ITERAC3[],MATCH(Produtor_Silo[[#This Row],[Variaveis Decisão Transporte Estado-Silo]],ITERAC3[Variável],0),2)</f>
        <v>0</v>
      </c>
      <c r="U284">
        <f>INDEX(ITERAC6[],MATCH(Produtor_Silo[[#This Row],[Variaveis Decisão Transporte Estado-Silo]],ITERAC6[Variável],0),2)</f>
        <v>0</v>
      </c>
      <c r="V284">
        <v>0</v>
      </c>
      <c r="W284">
        <v>1116.67</v>
      </c>
      <c r="X284" s="8">
        <v>1306.5038999999999</v>
      </c>
      <c r="Y284">
        <v>2.2999999999999998</v>
      </c>
      <c r="Z284" t="str">
        <f>Produtor_Silo[[#This Row],[Estado Origem]]&amp;Produtor_Silo[[#This Row],[Estado Silo]]</f>
        <v>MTMT</v>
      </c>
      <c r="AA284" t="str">
        <f>Produtor_Silo[[#This Row],[destino]]&amp;Produtor_Silo[[#This Row],[Periodo]]&amp;Produtor_Silo[[#This Row],[Safra]]</f>
        <v>NOVA MUTUM-MT_32Safra Principal</v>
      </c>
    </row>
    <row r="285" spans="1:27" x14ac:dyDescent="0.25">
      <c r="A285" t="s">
        <v>704</v>
      </c>
      <c r="B285" t="s">
        <v>622</v>
      </c>
      <c r="C285" t="s">
        <v>708</v>
      </c>
      <c r="D285">
        <v>-13.53487</v>
      </c>
      <c r="E285">
        <v>-55.847610000000003</v>
      </c>
      <c r="F285">
        <v>281165</v>
      </c>
      <c r="G285" s="7">
        <v>281.16500000000002</v>
      </c>
      <c r="H285">
        <v>420000</v>
      </c>
      <c r="I285" t="s">
        <v>705</v>
      </c>
      <c r="J285" t="s">
        <v>705</v>
      </c>
      <c r="K285">
        <v>11.105</v>
      </c>
      <c r="L285">
        <v>2</v>
      </c>
      <c r="M285" t="s">
        <v>706</v>
      </c>
      <c r="N285">
        <v>170691</v>
      </c>
      <c r="O285" s="10">
        <v>2.63E-4</v>
      </c>
      <c r="P285">
        <v>0.6</v>
      </c>
      <c r="Q285" t="s">
        <v>132</v>
      </c>
      <c r="R285">
        <f>INDEX(Val_Min_CO2[],MATCH(Produtor_Silo[[#This Row],[Variaveis Decisão Transporte Estado-Silo]],Val_Min_CO2[Variável],0),2)</f>
        <v>0</v>
      </c>
      <c r="S285">
        <f>INDEX(Val_min_Custo[],MATCH(Produtor_Silo[[#This Row],[Variaveis Decisão Transporte Estado-Silo]],Val_min_Custo[Variável],0),2)</f>
        <v>0</v>
      </c>
      <c r="T285">
        <f>INDEX(ITERAC3[],MATCH(Produtor_Silo[[#This Row],[Variaveis Decisão Transporte Estado-Silo]],ITERAC3[Variável],0),2)</f>
        <v>0</v>
      </c>
      <c r="U285">
        <f>INDEX(ITERAC6[],MATCH(Produtor_Silo[[#This Row],[Variaveis Decisão Transporte Estado-Silo]],ITERAC6[Variável],0),2)</f>
        <v>0</v>
      </c>
      <c r="V285">
        <v>0</v>
      </c>
      <c r="W285">
        <v>1116.67</v>
      </c>
      <c r="X285" s="8">
        <v>1306.5038999999999</v>
      </c>
      <c r="Y285">
        <v>2.2999999999999998</v>
      </c>
      <c r="Z285" t="str">
        <f>Produtor_Silo[[#This Row],[Estado Origem]]&amp;Produtor_Silo[[#This Row],[Estado Silo]]</f>
        <v>MTMT</v>
      </c>
      <c r="AA285" t="str">
        <f>Produtor_Silo[[#This Row],[destino]]&amp;Produtor_Silo[[#This Row],[Periodo]]&amp;Produtor_Silo[[#This Row],[Safra]]</f>
        <v>NOVA MUTUM-MT_32Safra Principal</v>
      </c>
    </row>
    <row r="286" spans="1:27" x14ac:dyDescent="0.25">
      <c r="A286" t="s">
        <v>703</v>
      </c>
      <c r="B286" t="s">
        <v>622</v>
      </c>
      <c r="C286" t="s">
        <v>708</v>
      </c>
      <c r="D286">
        <v>-13.53487</v>
      </c>
      <c r="E286">
        <v>-55.847610000000003</v>
      </c>
      <c r="F286">
        <v>155813</v>
      </c>
      <c r="G286" s="7">
        <v>155.81299999999999</v>
      </c>
      <c r="H286">
        <v>420000</v>
      </c>
      <c r="I286" t="s">
        <v>705</v>
      </c>
      <c r="J286" t="s">
        <v>705</v>
      </c>
      <c r="K286">
        <v>11.105</v>
      </c>
      <c r="L286">
        <v>2</v>
      </c>
      <c r="M286" t="s">
        <v>709</v>
      </c>
      <c r="N286">
        <v>170691</v>
      </c>
      <c r="O286" s="10">
        <v>2.63E-4</v>
      </c>
      <c r="P286">
        <v>0.6</v>
      </c>
      <c r="Q286" t="s">
        <v>421</v>
      </c>
      <c r="R286">
        <f>INDEX(Val_Min_CO2[],MATCH(Produtor_Silo[[#This Row],[Variaveis Decisão Transporte Estado-Silo]],Val_Min_CO2[Variável],0),2)</f>
        <v>0</v>
      </c>
      <c r="S286">
        <f>INDEX(Val_min_Custo[],MATCH(Produtor_Silo[[#This Row],[Variaveis Decisão Transporte Estado-Silo]],Val_min_Custo[Variável],0),2)</f>
        <v>0</v>
      </c>
      <c r="T286">
        <f>INDEX(ITERAC3[],MATCH(Produtor_Silo[[#This Row],[Variaveis Decisão Transporte Estado-Silo]],ITERAC3[Variável],0),2)</f>
        <v>0</v>
      </c>
      <c r="U286">
        <f>INDEX(ITERAC6[],MATCH(Produtor_Silo[[#This Row],[Variaveis Decisão Transporte Estado-Silo]],ITERAC6[Variável],0),2)</f>
        <v>0</v>
      </c>
      <c r="V286">
        <v>0</v>
      </c>
      <c r="W286">
        <v>1116.67</v>
      </c>
      <c r="X286" s="8">
        <v>1306.5038999999999</v>
      </c>
      <c r="Y286">
        <v>2.2999999999999998</v>
      </c>
      <c r="Z286" t="str">
        <f>Produtor_Silo[[#This Row],[Estado Origem]]&amp;Produtor_Silo[[#This Row],[Estado Silo]]</f>
        <v>MTMT</v>
      </c>
      <c r="AA286" t="str">
        <f>Produtor_Silo[[#This Row],[destino]]&amp;Produtor_Silo[[#This Row],[Periodo]]&amp;Produtor_Silo[[#This Row],[Safra]]</f>
        <v>NOVA MUTUM-MT_32Safra Secundaria</v>
      </c>
    </row>
    <row r="287" spans="1:27" x14ac:dyDescent="0.25">
      <c r="A287" t="s">
        <v>707</v>
      </c>
      <c r="B287" t="s">
        <v>622</v>
      </c>
      <c r="C287" t="s">
        <v>708</v>
      </c>
      <c r="D287">
        <v>-13.53487</v>
      </c>
      <c r="E287">
        <v>-55.847610000000003</v>
      </c>
      <c r="F287">
        <v>221237</v>
      </c>
      <c r="G287" s="7">
        <v>221.23699999999999</v>
      </c>
      <c r="H287">
        <v>420000</v>
      </c>
      <c r="I287" t="s">
        <v>705</v>
      </c>
      <c r="J287" t="s">
        <v>705</v>
      </c>
      <c r="K287">
        <v>11.105</v>
      </c>
      <c r="L287">
        <v>2</v>
      </c>
      <c r="M287" t="s">
        <v>709</v>
      </c>
      <c r="N287">
        <v>170691</v>
      </c>
      <c r="O287" s="10">
        <v>2.63E-4</v>
      </c>
      <c r="P287">
        <v>0.6</v>
      </c>
      <c r="Q287" t="s">
        <v>325</v>
      </c>
      <c r="R287">
        <f>INDEX(Val_Min_CO2[],MATCH(Produtor_Silo[[#This Row],[Variaveis Decisão Transporte Estado-Silo]],Val_Min_CO2[Variável],0),2)</f>
        <v>0</v>
      </c>
      <c r="S287">
        <f>INDEX(Val_min_Custo[],MATCH(Produtor_Silo[[#This Row],[Variaveis Decisão Transporte Estado-Silo]],Val_min_Custo[Variável],0),2)</f>
        <v>0</v>
      </c>
      <c r="T287">
        <f>INDEX(ITERAC3[],MATCH(Produtor_Silo[[#This Row],[Variaveis Decisão Transporte Estado-Silo]],ITERAC3[Variável],0),2)</f>
        <v>0</v>
      </c>
      <c r="U287">
        <f>INDEX(ITERAC6[],MATCH(Produtor_Silo[[#This Row],[Variaveis Decisão Transporte Estado-Silo]],ITERAC6[Variável],0),2)</f>
        <v>0</v>
      </c>
      <c r="V287">
        <v>0</v>
      </c>
      <c r="W287">
        <v>1116.67</v>
      </c>
      <c r="X287" s="8">
        <v>1306.5038999999999</v>
      </c>
      <c r="Y287">
        <v>2.2999999999999998</v>
      </c>
      <c r="Z287" t="str">
        <f>Produtor_Silo[[#This Row],[Estado Origem]]&amp;Produtor_Silo[[#This Row],[Estado Silo]]</f>
        <v>MTMT</v>
      </c>
      <c r="AA287" t="str">
        <f>Produtor_Silo[[#This Row],[destino]]&amp;Produtor_Silo[[#This Row],[Periodo]]&amp;Produtor_Silo[[#This Row],[Safra]]</f>
        <v>NOVA MUTUM-MT_32Safra Secundaria</v>
      </c>
    </row>
    <row r="288" spans="1:27" x14ac:dyDescent="0.25">
      <c r="A288" t="s">
        <v>708</v>
      </c>
      <c r="B288" t="s">
        <v>622</v>
      </c>
      <c r="C288" t="s">
        <v>708</v>
      </c>
      <c r="D288">
        <v>-13.53487</v>
      </c>
      <c r="E288">
        <v>-55.847610000000003</v>
      </c>
      <c r="F288">
        <v>64277</v>
      </c>
      <c r="G288" s="7">
        <v>64.277000000000001</v>
      </c>
      <c r="H288">
        <v>420000</v>
      </c>
      <c r="I288" t="s">
        <v>705</v>
      </c>
      <c r="J288" t="s">
        <v>705</v>
      </c>
      <c r="K288">
        <v>11.105</v>
      </c>
      <c r="L288">
        <v>2</v>
      </c>
      <c r="M288" t="s">
        <v>709</v>
      </c>
      <c r="N288">
        <v>170691</v>
      </c>
      <c r="O288" s="10">
        <v>2.63E-4</v>
      </c>
      <c r="P288">
        <v>0.6</v>
      </c>
      <c r="Q288" t="s">
        <v>277</v>
      </c>
      <c r="R288">
        <f>INDEX(Val_Min_CO2[],MATCH(Produtor_Silo[[#This Row],[Variaveis Decisão Transporte Estado-Silo]],Val_Min_CO2[Variável],0),2)</f>
        <v>0</v>
      </c>
      <c r="S288">
        <f>INDEX(Val_min_Custo[],MATCH(Produtor_Silo[[#This Row],[Variaveis Decisão Transporte Estado-Silo]],Val_min_Custo[Variável],0),2)</f>
        <v>0</v>
      </c>
      <c r="T288">
        <f>INDEX(ITERAC3[],MATCH(Produtor_Silo[[#This Row],[Variaveis Decisão Transporte Estado-Silo]],ITERAC3[Variável],0),2)</f>
        <v>0</v>
      </c>
      <c r="U288">
        <f>INDEX(ITERAC6[],MATCH(Produtor_Silo[[#This Row],[Variaveis Decisão Transporte Estado-Silo]],ITERAC6[Variável],0),2)</f>
        <v>0</v>
      </c>
      <c r="V288">
        <v>0</v>
      </c>
      <c r="W288">
        <v>1116.67</v>
      </c>
      <c r="X288" s="8">
        <v>1306.5038999999999</v>
      </c>
      <c r="Y288">
        <v>2.2999999999999998</v>
      </c>
      <c r="Z288" t="str">
        <f>Produtor_Silo[[#This Row],[Estado Origem]]&amp;Produtor_Silo[[#This Row],[Estado Silo]]</f>
        <v>MTMT</v>
      </c>
      <c r="AA288" t="str">
        <f>Produtor_Silo[[#This Row],[destino]]&amp;Produtor_Silo[[#This Row],[Periodo]]&amp;Produtor_Silo[[#This Row],[Safra]]</f>
        <v>NOVA MUTUM-MT_32Safra Secundaria</v>
      </c>
    </row>
    <row r="289" spans="1:27" x14ac:dyDescent="0.25">
      <c r="A289" t="s">
        <v>704</v>
      </c>
      <c r="B289" t="s">
        <v>622</v>
      </c>
      <c r="C289" t="s">
        <v>708</v>
      </c>
      <c r="D289">
        <v>-13.53487</v>
      </c>
      <c r="E289">
        <v>-55.847610000000003</v>
      </c>
      <c r="F289">
        <v>281165</v>
      </c>
      <c r="G289" s="7">
        <v>281.16500000000002</v>
      </c>
      <c r="H289">
        <v>420000</v>
      </c>
      <c r="I289" t="s">
        <v>705</v>
      </c>
      <c r="J289" t="s">
        <v>705</v>
      </c>
      <c r="K289">
        <v>11.105</v>
      </c>
      <c r="L289">
        <v>2</v>
      </c>
      <c r="M289" t="s">
        <v>709</v>
      </c>
      <c r="N289">
        <v>170691</v>
      </c>
      <c r="O289" s="10">
        <v>2.63E-4</v>
      </c>
      <c r="P289">
        <v>0.6</v>
      </c>
      <c r="Q289" t="s">
        <v>133</v>
      </c>
      <c r="R289">
        <f>INDEX(Val_Min_CO2[],MATCH(Produtor_Silo[[#This Row],[Variaveis Decisão Transporte Estado-Silo]],Val_Min_CO2[Variável],0),2)</f>
        <v>0</v>
      </c>
      <c r="S289">
        <f>INDEX(Val_min_Custo[],MATCH(Produtor_Silo[[#This Row],[Variaveis Decisão Transporte Estado-Silo]],Val_min_Custo[Variável],0),2)</f>
        <v>0</v>
      </c>
      <c r="T289">
        <f>INDEX(ITERAC3[],MATCH(Produtor_Silo[[#This Row],[Variaveis Decisão Transporte Estado-Silo]],ITERAC3[Variável],0),2)</f>
        <v>0</v>
      </c>
      <c r="U289">
        <f>INDEX(ITERAC6[],MATCH(Produtor_Silo[[#This Row],[Variaveis Decisão Transporte Estado-Silo]],ITERAC6[Variável],0),2)</f>
        <v>0</v>
      </c>
      <c r="V289">
        <v>0</v>
      </c>
      <c r="W289">
        <v>1116.67</v>
      </c>
      <c r="X289" s="8">
        <v>1306.5038999999999</v>
      </c>
      <c r="Y289">
        <v>2.2999999999999998</v>
      </c>
      <c r="Z289" t="str">
        <f>Produtor_Silo[[#This Row],[Estado Origem]]&amp;Produtor_Silo[[#This Row],[Estado Silo]]</f>
        <v>MTMT</v>
      </c>
      <c r="AA289" t="str">
        <f>Produtor_Silo[[#This Row],[destino]]&amp;Produtor_Silo[[#This Row],[Periodo]]&amp;Produtor_Silo[[#This Row],[Safra]]</f>
        <v>NOVA MUTUM-MT_32Safra Secundaria</v>
      </c>
    </row>
    <row r="290" spans="1:27" x14ac:dyDescent="0.25">
      <c r="A290" t="s">
        <v>703</v>
      </c>
      <c r="B290" t="s">
        <v>628</v>
      </c>
      <c r="C290" t="s">
        <v>703</v>
      </c>
      <c r="D290">
        <v>-12.313000000000001</v>
      </c>
      <c r="E290">
        <v>-55.584850000000003</v>
      </c>
      <c r="F290">
        <v>32957</v>
      </c>
      <c r="G290" s="7">
        <v>32.957000000000001</v>
      </c>
      <c r="H290">
        <v>439152</v>
      </c>
      <c r="I290" t="s">
        <v>705</v>
      </c>
      <c r="J290" t="s">
        <v>705</v>
      </c>
      <c r="K290">
        <v>10.35</v>
      </c>
      <c r="L290">
        <v>2</v>
      </c>
      <c r="M290" t="s">
        <v>706</v>
      </c>
      <c r="N290">
        <v>220090</v>
      </c>
      <c r="O290" s="10">
        <v>2.63E-4</v>
      </c>
      <c r="P290">
        <v>0.6</v>
      </c>
      <c r="Q290" t="s">
        <v>444</v>
      </c>
      <c r="R290">
        <f>INDEX(Val_Min_CO2[],MATCH(Produtor_Silo[[#This Row],[Variaveis Decisão Transporte Estado-Silo]],Val_Min_CO2[Variável],0),2)</f>
        <v>0</v>
      </c>
      <c r="S290">
        <f>INDEX(Val_min_Custo[],MATCH(Produtor_Silo[[#This Row],[Variaveis Decisão Transporte Estado-Silo]],Val_min_Custo[Variável],0),2)</f>
        <v>0</v>
      </c>
      <c r="T290">
        <f>INDEX(ITERAC3[],MATCH(Produtor_Silo[[#This Row],[Variaveis Decisão Transporte Estado-Silo]],ITERAC3[Variável],0),2)</f>
        <v>0</v>
      </c>
      <c r="U290">
        <f>INDEX(ITERAC6[],MATCH(Produtor_Silo[[#This Row],[Variaveis Decisão Transporte Estado-Silo]],ITERAC6[Variável],0),2)</f>
        <v>0</v>
      </c>
      <c r="V290">
        <v>0</v>
      </c>
      <c r="W290">
        <v>1116.67</v>
      </c>
      <c r="X290" s="8">
        <v>1306.5038999999999</v>
      </c>
      <c r="Y290">
        <v>2.2999999999999998</v>
      </c>
      <c r="Z290" t="str">
        <f>Produtor_Silo[[#This Row],[Estado Origem]]&amp;Produtor_Silo[[#This Row],[Estado Silo]]</f>
        <v>MTMT</v>
      </c>
      <c r="AA290" t="str">
        <f>Produtor_Silo[[#This Row],[destino]]&amp;Produtor_Silo[[#This Row],[Periodo]]&amp;Produtor_Silo[[#This Row],[Safra]]</f>
        <v>SORRISO-MT_32Safra Principal</v>
      </c>
    </row>
    <row r="291" spans="1:27" x14ac:dyDescent="0.25">
      <c r="A291" t="s">
        <v>707</v>
      </c>
      <c r="B291" t="s">
        <v>628</v>
      </c>
      <c r="C291" t="s">
        <v>703</v>
      </c>
      <c r="D291">
        <v>-12.313000000000001</v>
      </c>
      <c r="E291">
        <v>-55.584850000000003</v>
      </c>
      <c r="F291">
        <v>116241</v>
      </c>
      <c r="G291" s="7">
        <v>116.241</v>
      </c>
      <c r="H291">
        <v>439152</v>
      </c>
      <c r="I291" t="s">
        <v>705</v>
      </c>
      <c r="J291" t="s">
        <v>705</v>
      </c>
      <c r="K291">
        <v>10.35</v>
      </c>
      <c r="L291">
        <v>2</v>
      </c>
      <c r="M291" t="s">
        <v>706</v>
      </c>
      <c r="N291">
        <v>220090</v>
      </c>
      <c r="O291" s="10">
        <v>2.63E-4</v>
      </c>
      <c r="P291">
        <v>0.6</v>
      </c>
      <c r="Q291" t="s">
        <v>348</v>
      </c>
      <c r="R291">
        <f>INDEX(Val_Min_CO2[],MATCH(Produtor_Silo[[#This Row],[Variaveis Decisão Transporte Estado-Silo]],Val_Min_CO2[Variável],0),2)</f>
        <v>0</v>
      </c>
      <c r="S291">
        <f>INDEX(Val_min_Custo[],MATCH(Produtor_Silo[[#This Row],[Variaveis Decisão Transporte Estado-Silo]],Val_min_Custo[Variável],0),2)</f>
        <v>0</v>
      </c>
      <c r="T291">
        <f>INDEX(ITERAC3[],MATCH(Produtor_Silo[[#This Row],[Variaveis Decisão Transporte Estado-Silo]],ITERAC3[Variável],0),2)</f>
        <v>0</v>
      </c>
      <c r="U291">
        <f>INDEX(ITERAC6[],MATCH(Produtor_Silo[[#This Row],[Variaveis Decisão Transporte Estado-Silo]],ITERAC6[Variável],0),2)</f>
        <v>0</v>
      </c>
      <c r="V291">
        <v>0</v>
      </c>
      <c r="W291">
        <v>1116.67</v>
      </c>
      <c r="X291" s="8">
        <v>1306.5038999999999</v>
      </c>
      <c r="Y291">
        <v>2.2999999999999998</v>
      </c>
      <c r="Z291" t="str">
        <f>Produtor_Silo[[#This Row],[Estado Origem]]&amp;Produtor_Silo[[#This Row],[Estado Silo]]</f>
        <v>MTMT</v>
      </c>
      <c r="AA291" t="str">
        <f>Produtor_Silo[[#This Row],[destino]]&amp;Produtor_Silo[[#This Row],[Periodo]]&amp;Produtor_Silo[[#This Row],[Safra]]</f>
        <v>SORRISO-MT_32Safra Principal</v>
      </c>
    </row>
    <row r="292" spans="1:27" x14ac:dyDescent="0.25">
      <c r="A292" t="s">
        <v>708</v>
      </c>
      <c r="B292" t="s">
        <v>628</v>
      </c>
      <c r="C292" t="s">
        <v>703</v>
      </c>
      <c r="D292">
        <v>-12.313000000000001</v>
      </c>
      <c r="E292">
        <v>-55.584850000000003</v>
      </c>
      <c r="F292">
        <v>187495</v>
      </c>
      <c r="G292" s="7">
        <v>187.495</v>
      </c>
      <c r="H292">
        <v>439152</v>
      </c>
      <c r="I292" t="s">
        <v>705</v>
      </c>
      <c r="J292" t="s">
        <v>705</v>
      </c>
      <c r="K292">
        <v>10.35</v>
      </c>
      <c r="L292">
        <v>2</v>
      </c>
      <c r="M292" t="s">
        <v>706</v>
      </c>
      <c r="N292">
        <v>220090</v>
      </c>
      <c r="O292" s="10">
        <v>2.63E-4</v>
      </c>
      <c r="P292">
        <v>0.6</v>
      </c>
      <c r="Q292" t="s">
        <v>300</v>
      </c>
      <c r="R292">
        <f>INDEX(Val_Min_CO2[],MATCH(Produtor_Silo[[#This Row],[Variaveis Decisão Transporte Estado-Silo]],Val_Min_CO2[Variável],0),2)</f>
        <v>0</v>
      </c>
      <c r="S292">
        <f>INDEX(Val_min_Custo[],MATCH(Produtor_Silo[[#This Row],[Variaveis Decisão Transporte Estado-Silo]],Val_min_Custo[Variável],0),2)</f>
        <v>0</v>
      </c>
      <c r="T292">
        <f>INDEX(ITERAC3[],MATCH(Produtor_Silo[[#This Row],[Variaveis Decisão Transporte Estado-Silo]],ITERAC3[Variável],0),2)</f>
        <v>0</v>
      </c>
      <c r="U292">
        <f>INDEX(ITERAC6[],MATCH(Produtor_Silo[[#This Row],[Variaveis Decisão Transporte Estado-Silo]],ITERAC6[Variável],0),2)</f>
        <v>0</v>
      </c>
      <c r="V292">
        <v>0</v>
      </c>
      <c r="W292">
        <v>1116.67</v>
      </c>
      <c r="X292" s="8">
        <v>1306.5038999999999</v>
      </c>
      <c r="Y292">
        <v>2.2999999999999998</v>
      </c>
      <c r="Z292" t="str">
        <f>Produtor_Silo[[#This Row],[Estado Origem]]&amp;Produtor_Silo[[#This Row],[Estado Silo]]</f>
        <v>MTMT</v>
      </c>
      <c r="AA292" t="str">
        <f>Produtor_Silo[[#This Row],[destino]]&amp;Produtor_Silo[[#This Row],[Periodo]]&amp;Produtor_Silo[[#This Row],[Safra]]</f>
        <v>SORRISO-MT_32Safra Principal</v>
      </c>
    </row>
    <row r="293" spans="1:27" x14ac:dyDescent="0.25">
      <c r="A293" t="s">
        <v>704</v>
      </c>
      <c r="B293" t="s">
        <v>628</v>
      </c>
      <c r="C293" t="s">
        <v>703</v>
      </c>
      <c r="D293">
        <v>-12.313000000000001</v>
      </c>
      <c r="E293">
        <v>-55.584850000000003</v>
      </c>
      <c r="F293">
        <v>404383</v>
      </c>
      <c r="G293" s="7">
        <v>404.38299999999998</v>
      </c>
      <c r="H293">
        <v>439152</v>
      </c>
      <c r="I293" t="s">
        <v>705</v>
      </c>
      <c r="J293" t="s">
        <v>705</v>
      </c>
      <c r="K293">
        <v>10.35</v>
      </c>
      <c r="L293">
        <v>2</v>
      </c>
      <c r="M293" t="s">
        <v>706</v>
      </c>
      <c r="N293">
        <v>220090</v>
      </c>
      <c r="O293" s="10">
        <v>2.63E-4</v>
      </c>
      <c r="P293">
        <v>0.6</v>
      </c>
      <c r="Q293" t="s">
        <v>156</v>
      </c>
      <c r="R293">
        <f>INDEX(Val_Min_CO2[],MATCH(Produtor_Silo[[#This Row],[Variaveis Decisão Transporte Estado-Silo]],Val_Min_CO2[Variável],0),2)</f>
        <v>0</v>
      </c>
      <c r="S293">
        <f>INDEX(Val_min_Custo[],MATCH(Produtor_Silo[[#This Row],[Variaveis Decisão Transporte Estado-Silo]],Val_min_Custo[Variável],0),2)</f>
        <v>0</v>
      </c>
      <c r="T293">
        <f>INDEX(ITERAC3[],MATCH(Produtor_Silo[[#This Row],[Variaveis Decisão Transporte Estado-Silo]],ITERAC3[Variável],0),2)</f>
        <v>0</v>
      </c>
      <c r="U293">
        <f>INDEX(ITERAC6[],MATCH(Produtor_Silo[[#This Row],[Variaveis Decisão Transporte Estado-Silo]],ITERAC6[Variável],0),2)</f>
        <v>0</v>
      </c>
      <c r="V293">
        <v>0</v>
      </c>
      <c r="W293">
        <v>1116.67</v>
      </c>
      <c r="X293" s="8">
        <v>1306.5038999999999</v>
      </c>
      <c r="Y293">
        <v>2.2999999999999998</v>
      </c>
      <c r="Z293" t="str">
        <f>Produtor_Silo[[#This Row],[Estado Origem]]&amp;Produtor_Silo[[#This Row],[Estado Silo]]</f>
        <v>MTMT</v>
      </c>
      <c r="AA293" t="str">
        <f>Produtor_Silo[[#This Row],[destino]]&amp;Produtor_Silo[[#This Row],[Periodo]]&amp;Produtor_Silo[[#This Row],[Safra]]</f>
        <v>SORRISO-MT_32Safra Principal</v>
      </c>
    </row>
    <row r="294" spans="1:27" x14ac:dyDescent="0.25">
      <c r="A294" t="s">
        <v>703</v>
      </c>
      <c r="B294" t="s">
        <v>628</v>
      </c>
      <c r="C294" t="s">
        <v>703</v>
      </c>
      <c r="D294">
        <v>-12.313000000000001</v>
      </c>
      <c r="E294">
        <v>-55.584850000000003</v>
      </c>
      <c r="F294">
        <v>32957</v>
      </c>
      <c r="G294" s="7">
        <v>32.957000000000001</v>
      </c>
      <c r="H294">
        <v>439152</v>
      </c>
      <c r="I294" t="s">
        <v>705</v>
      </c>
      <c r="J294" t="s">
        <v>705</v>
      </c>
      <c r="K294">
        <v>10.35</v>
      </c>
      <c r="L294">
        <v>2</v>
      </c>
      <c r="M294" t="s">
        <v>709</v>
      </c>
      <c r="N294">
        <v>220090</v>
      </c>
      <c r="O294" s="10">
        <v>2.63E-4</v>
      </c>
      <c r="P294">
        <v>0.6</v>
      </c>
      <c r="Q294" t="s">
        <v>445</v>
      </c>
      <c r="R294">
        <f>INDEX(Val_Min_CO2[],MATCH(Produtor_Silo[[#This Row],[Variaveis Decisão Transporte Estado-Silo]],Val_Min_CO2[Variável],0),2)</f>
        <v>0</v>
      </c>
      <c r="S294">
        <f>INDEX(Val_min_Custo[],MATCH(Produtor_Silo[[#This Row],[Variaveis Decisão Transporte Estado-Silo]],Val_min_Custo[Variável],0),2)</f>
        <v>0</v>
      </c>
      <c r="T294">
        <f>INDEX(ITERAC3[],MATCH(Produtor_Silo[[#This Row],[Variaveis Decisão Transporte Estado-Silo]],ITERAC3[Variável],0),2)</f>
        <v>0</v>
      </c>
      <c r="U294">
        <f>INDEX(ITERAC6[],MATCH(Produtor_Silo[[#This Row],[Variaveis Decisão Transporte Estado-Silo]],ITERAC6[Variável],0),2)</f>
        <v>0</v>
      </c>
      <c r="V294">
        <v>0</v>
      </c>
      <c r="W294">
        <v>1116.67</v>
      </c>
      <c r="X294" s="8">
        <v>1306.5038999999999</v>
      </c>
      <c r="Y294">
        <v>2.2999999999999998</v>
      </c>
      <c r="Z294" t="str">
        <f>Produtor_Silo[[#This Row],[Estado Origem]]&amp;Produtor_Silo[[#This Row],[Estado Silo]]</f>
        <v>MTMT</v>
      </c>
      <c r="AA294" t="str">
        <f>Produtor_Silo[[#This Row],[destino]]&amp;Produtor_Silo[[#This Row],[Periodo]]&amp;Produtor_Silo[[#This Row],[Safra]]</f>
        <v>SORRISO-MT_32Safra Secundaria</v>
      </c>
    </row>
    <row r="295" spans="1:27" x14ac:dyDescent="0.25">
      <c r="A295" t="s">
        <v>707</v>
      </c>
      <c r="B295" t="s">
        <v>628</v>
      </c>
      <c r="C295" t="s">
        <v>703</v>
      </c>
      <c r="D295">
        <v>-12.313000000000001</v>
      </c>
      <c r="E295">
        <v>-55.584850000000003</v>
      </c>
      <c r="F295">
        <v>116241</v>
      </c>
      <c r="G295" s="7">
        <v>116.241</v>
      </c>
      <c r="H295">
        <v>439152</v>
      </c>
      <c r="I295" t="s">
        <v>705</v>
      </c>
      <c r="J295" t="s">
        <v>705</v>
      </c>
      <c r="K295">
        <v>10.35</v>
      </c>
      <c r="L295">
        <v>2</v>
      </c>
      <c r="M295" t="s">
        <v>709</v>
      </c>
      <c r="N295">
        <v>220090</v>
      </c>
      <c r="O295" s="10">
        <v>2.63E-4</v>
      </c>
      <c r="P295">
        <v>0.6</v>
      </c>
      <c r="Q295" t="s">
        <v>349</v>
      </c>
      <c r="R295">
        <f>INDEX(Val_Min_CO2[],MATCH(Produtor_Silo[[#This Row],[Variaveis Decisão Transporte Estado-Silo]],Val_Min_CO2[Variável],0),2)</f>
        <v>0</v>
      </c>
      <c r="S295">
        <f>INDEX(Val_min_Custo[],MATCH(Produtor_Silo[[#This Row],[Variaveis Decisão Transporte Estado-Silo]],Val_min_Custo[Variável],0),2)</f>
        <v>0</v>
      </c>
      <c r="T295">
        <f>INDEX(ITERAC3[],MATCH(Produtor_Silo[[#This Row],[Variaveis Decisão Transporte Estado-Silo]],ITERAC3[Variável],0),2)</f>
        <v>0</v>
      </c>
      <c r="U295">
        <f>INDEX(ITERAC6[],MATCH(Produtor_Silo[[#This Row],[Variaveis Decisão Transporte Estado-Silo]],ITERAC6[Variável],0),2)</f>
        <v>0</v>
      </c>
      <c r="V295">
        <v>0</v>
      </c>
      <c r="W295">
        <v>1116.67</v>
      </c>
      <c r="X295" s="8">
        <v>1306.5038999999999</v>
      </c>
      <c r="Y295">
        <v>2.2999999999999998</v>
      </c>
      <c r="Z295" t="str">
        <f>Produtor_Silo[[#This Row],[Estado Origem]]&amp;Produtor_Silo[[#This Row],[Estado Silo]]</f>
        <v>MTMT</v>
      </c>
      <c r="AA295" t="str">
        <f>Produtor_Silo[[#This Row],[destino]]&amp;Produtor_Silo[[#This Row],[Periodo]]&amp;Produtor_Silo[[#This Row],[Safra]]</f>
        <v>SORRISO-MT_32Safra Secundaria</v>
      </c>
    </row>
    <row r="296" spans="1:27" x14ac:dyDescent="0.25">
      <c r="A296" t="s">
        <v>708</v>
      </c>
      <c r="B296" t="s">
        <v>628</v>
      </c>
      <c r="C296" t="s">
        <v>703</v>
      </c>
      <c r="D296">
        <v>-12.313000000000001</v>
      </c>
      <c r="E296">
        <v>-55.584850000000003</v>
      </c>
      <c r="F296">
        <v>187495</v>
      </c>
      <c r="G296" s="7">
        <v>187.495</v>
      </c>
      <c r="H296">
        <v>439152</v>
      </c>
      <c r="I296" t="s">
        <v>705</v>
      </c>
      <c r="J296" t="s">
        <v>705</v>
      </c>
      <c r="K296">
        <v>10.35</v>
      </c>
      <c r="L296">
        <v>2</v>
      </c>
      <c r="M296" t="s">
        <v>709</v>
      </c>
      <c r="N296">
        <v>220090</v>
      </c>
      <c r="O296" s="10">
        <v>2.63E-4</v>
      </c>
      <c r="P296">
        <v>0.6</v>
      </c>
      <c r="Q296" t="s">
        <v>301</v>
      </c>
      <c r="R296">
        <f>INDEX(Val_Min_CO2[],MATCH(Produtor_Silo[[#This Row],[Variaveis Decisão Transporte Estado-Silo]],Val_Min_CO2[Variável],0),2)</f>
        <v>0</v>
      </c>
      <c r="S296">
        <f>INDEX(Val_min_Custo[],MATCH(Produtor_Silo[[#This Row],[Variaveis Decisão Transporte Estado-Silo]],Val_min_Custo[Variável],0),2)</f>
        <v>0</v>
      </c>
      <c r="T296">
        <f>INDEX(ITERAC3[],MATCH(Produtor_Silo[[#This Row],[Variaveis Decisão Transporte Estado-Silo]],ITERAC3[Variável],0),2)</f>
        <v>0</v>
      </c>
      <c r="U296">
        <f>INDEX(ITERAC6[],MATCH(Produtor_Silo[[#This Row],[Variaveis Decisão Transporte Estado-Silo]],ITERAC6[Variável],0),2)</f>
        <v>0</v>
      </c>
      <c r="V296">
        <v>0</v>
      </c>
      <c r="W296">
        <v>1116.67</v>
      </c>
      <c r="X296" s="8">
        <v>1306.5038999999999</v>
      </c>
      <c r="Y296">
        <v>2.2999999999999998</v>
      </c>
      <c r="Z296" t="str">
        <f>Produtor_Silo[[#This Row],[Estado Origem]]&amp;Produtor_Silo[[#This Row],[Estado Silo]]</f>
        <v>MTMT</v>
      </c>
      <c r="AA296" t="str">
        <f>Produtor_Silo[[#This Row],[destino]]&amp;Produtor_Silo[[#This Row],[Periodo]]&amp;Produtor_Silo[[#This Row],[Safra]]</f>
        <v>SORRISO-MT_32Safra Secundaria</v>
      </c>
    </row>
    <row r="297" spans="1:27" x14ac:dyDescent="0.25">
      <c r="A297" t="s">
        <v>704</v>
      </c>
      <c r="B297" t="s">
        <v>628</v>
      </c>
      <c r="C297" t="s">
        <v>703</v>
      </c>
      <c r="D297">
        <v>-12.313000000000001</v>
      </c>
      <c r="E297">
        <v>-55.584850000000003</v>
      </c>
      <c r="F297">
        <v>404383</v>
      </c>
      <c r="G297" s="7">
        <v>404.38299999999998</v>
      </c>
      <c r="H297">
        <v>439152</v>
      </c>
      <c r="I297" t="s">
        <v>705</v>
      </c>
      <c r="J297" t="s">
        <v>705</v>
      </c>
      <c r="K297">
        <v>10.35</v>
      </c>
      <c r="L297">
        <v>2</v>
      </c>
      <c r="M297" t="s">
        <v>709</v>
      </c>
      <c r="N297">
        <v>220090</v>
      </c>
      <c r="O297" s="10">
        <v>2.63E-4</v>
      </c>
      <c r="P297">
        <v>0.6</v>
      </c>
      <c r="Q297" t="s">
        <v>157</v>
      </c>
      <c r="R297">
        <f>INDEX(Val_Min_CO2[],MATCH(Produtor_Silo[[#This Row],[Variaveis Decisão Transporte Estado-Silo]],Val_Min_CO2[Variável],0),2)</f>
        <v>0</v>
      </c>
      <c r="S297">
        <f>INDEX(Val_min_Custo[],MATCH(Produtor_Silo[[#This Row],[Variaveis Decisão Transporte Estado-Silo]],Val_min_Custo[Variável],0),2)</f>
        <v>0</v>
      </c>
      <c r="T297">
        <f>INDEX(ITERAC3[],MATCH(Produtor_Silo[[#This Row],[Variaveis Decisão Transporte Estado-Silo]],ITERAC3[Variável],0),2)</f>
        <v>0</v>
      </c>
      <c r="U297">
        <f>INDEX(ITERAC6[],MATCH(Produtor_Silo[[#This Row],[Variaveis Decisão Transporte Estado-Silo]],ITERAC6[Variável],0),2)</f>
        <v>0</v>
      </c>
      <c r="V297">
        <v>0</v>
      </c>
      <c r="W297">
        <v>1116.67</v>
      </c>
      <c r="X297" s="8">
        <v>1306.5038999999999</v>
      </c>
      <c r="Y297">
        <v>2.2999999999999998</v>
      </c>
      <c r="Z297" t="str">
        <f>Produtor_Silo[[#This Row],[Estado Origem]]&amp;Produtor_Silo[[#This Row],[Estado Silo]]</f>
        <v>MTMT</v>
      </c>
      <c r="AA297" t="str">
        <f>Produtor_Silo[[#This Row],[destino]]&amp;Produtor_Silo[[#This Row],[Periodo]]&amp;Produtor_Silo[[#This Row],[Safra]]</f>
        <v>SORRISO-MT_32Safra Secundaria</v>
      </c>
    </row>
    <row r="298" spans="1:27" x14ac:dyDescent="0.25">
      <c r="A298" t="s">
        <v>703</v>
      </c>
      <c r="B298" t="s">
        <v>624</v>
      </c>
      <c r="C298" t="s">
        <v>707</v>
      </c>
      <c r="D298">
        <v>-13.608549999999999</v>
      </c>
      <c r="E298">
        <v>-54.80903</v>
      </c>
      <c r="F298">
        <v>177571</v>
      </c>
      <c r="G298" s="7">
        <v>177.571</v>
      </c>
      <c r="H298">
        <v>536984</v>
      </c>
      <c r="I298" t="s">
        <v>705</v>
      </c>
      <c r="J298" t="s">
        <v>705</v>
      </c>
      <c r="K298">
        <v>10.455</v>
      </c>
      <c r="L298">
        <v>2</v>
      </c>
      <c r="M298" t="s">
        <v>706</v>
      </c>
      <c r="N298">
        <v>353051</v>
      </c>
      <c r="O298" s="10">
        <v>2.63E-4</v>
      </c>
      <c r="P298">
        <v>0.6</v>
      </c>
      <c r="Q298" t="s">
        <v>428</v>
      </c>
      <c r="R298">
        <f>INDEX(Val_Min_CO2[],MATCH(Produtor_Silo[[#This Row],[Variaveis Decisão Transporte Estado-Silo]],Val_Min_CO2[Variável],0),2)</f>
        <v>0</v>
      </c>
      <c r="S298">
        <f>INDEX(Val_min_Custo[],MATCH(Produtor_Silo[[#This Row],[Variaveis Decisão Transporte Estado-Silo]],Val_min_Custo[Variável],0),2)</f>
        <v>0</v>
      </c>
      <c r="T298">
        <f>INDEX(ITERAC3[],MATCH(Produtor_Silo[[#This Row],[Variaveis Decisão Transporte Estado-Silo]],ITERAC3[Variável],0),2)</f>
        <v>0</v>
      </c>
      <c r="U298">
        <f>INDEX(ITERAC6[],MATCH(Produtor_Silo[[#This Row],[Variaveis Decisão Transporte Estado-Silo]],ITERAC6[Variável],0),2)</f>
        <v>0</v>
      </c>
      <c r="V298">
        <v>0</v>
      </c>
      <c r="W298">
        <v>1116.67</v>
      </c>
      <c r="X298" s="8">
        <v>1306.5038999999999</v>
      </c>
      <c r="Y298">
        <v>2.2999999999999998</v>
      </c>
      <c r="Z298" t="str">
        <f>Produtor_Silo[[#This Row],[Estado Origem]]&amp;Produtor_Silo[[#This Row],[Estado Silo]]</f>
        <v>MTMT</v>
      </c>
      <c r="AA298" t="str">
        <f>Produtor_Silo[[#This Row],[destino]]&amp;Produtor_Silo[[#This Row],[Periodo]]&amp;Produtor_Silo[[#This Row],[Safra]]</f>
        <v>NOVA UBIRATÃ-MT_22Safra Principal</v>
      </c>
    </row>
    <row r="299" spans="1:27" x14ac:dyDescent="0.25">
      <c r="A299" t="s">
        <v>707</v>
      </c>
      <c r="B299" t="s">
        <v>624</v>
      </c>
      <c r="C299" t="s">
        <v>707</v>
      </c>
      <c r="D299">
        <v>-13.608549999999999</v>
      </c>
      <c r="E299">
        <v>-54.80903</v>
      </c>
      <c r="F299">
        <v>102391</v>
      </c>
      <c r="G299" s="7">
        <v>102.39100000000001</v>
      </c>
      <c r="H299">
        <v>536984</v>
      </c>
      <c r="I299" t="s">
        <v>705</v>
      </c>
      <c r="J299" t="s">
        <v>705</v>
      </c>
      <c r="K299">
        <v>10.455</v>
      </c>
      <c r="L299">
        <v>2</v>
      </c>
      <c r="M299" t="s">
        <v>706</v>
      </c>
      <c r="N299">
        <v>353051</v>
      </c>
      <c r="O299" s="10">
        <v>2.63E-4</v>
      </c>
      <c r="P299">
        <v>0.6</v>
      </c>
      <c r="Q299" t="s">
        <v>332</v>
      </c>
      <c r="R299">
        <f>INDEX(Val_Min_CO2[],MATCH(Produtor_Silo[[#This Row],[Variaveis Decisão Transporte Estado-Silo]],Val_Min_CO2[Variável],0),2)</f>
        <v>0</v>
      </c>
      <c r="S299">
        <f>INDEX(Val_min_Custo[],MATCH(Produtor_Silo[[#This Row],[Variaveis Decisão Transporte Estado-Silo]],Val_min_Custo[Variável],0),2)</f>
        <v>0</v>
      </c>
      <c r="T299">
        <f>INDEX(ITERAC3[],MATCH(Produtor_Silo[[#This Row],[Variaveis Decisão Transporte Estado-Silo]],ITERAC3[Variável],0),2)</f>
        <v>0</v>
      </c>
      <c r="U299">
        <f>INDEX(ITERAC6[],MATCH(Produtor_Silo[[#This Row],[Variaveis Decisão Transporte Estado-Silo]],ITERAC6[Variável],0),2)</f>
        <v>0</v>
      </c>
      <c r="V299">
        <v>0</v>
      </c>
      <c r="W299">
        <v>1116.67</v>
      </c>
      <c r="X299" s="8">
        <v>1306.5038999999999</v>
      </c>
      <c r="Y299">
        <v>2.2999999999999998</v>
      </c>
      <c r="Z299" t="str">
        <f>Produtor_Silo[[#This Row],[Estado Origem]]&amp;Produtor_Silo[[#This Row],[Estado Silo]]</f>
        <v>MTMT</v>
      </c>
      <c r="AA299" t="str">
        <f>Produtor_Silo[[#This Row],[destino]]&amp;Produtor_Silo[[#This Row],[Periodo]]&amp;Produtor_Silo[[#This Row],[Safra]]</f>
        <v>NOVA UBIRATÃ-MT_22Safra Principal</v>
      </c>
    </row>
    <row r="300" spans="1:27" x14ac:dyDescent="0.25">
      <c r="A300" t="s">
        <v>708</v>
      </c>
      <c r="B300" t="s">
        <v>624</v>
      </c>
      <c r="C300" t="s">
        <v>707</v>
      </c>
      <c r="D300">
        <v>-13.608549999999999</v>
      </c>
      <c r="E300">
        <v>-54.80903</v>
      </c>
      <c r="F300">
        <v>196652</v>
      </c>
      <c r="G300" s="7">
        <v>196.65199999999999</v>
      </c>
      <c r="H300">
        <v>536984</v>
      </c>
      <c r="I300" t="s">
        <v>705</v>
      </c>
      <c r="J300" t="s">
        <v>705</v>
      </c>
      <c r="K300">
        <v>10.455</v>
      </c>
      <c r="L300">
        <v>2</v>
      </c>
      <c r="M300" t="s">
        <v>706</v>
      </c>
      <c r="N300">
        <v>353051</v>
      </c>
      <c r="O300" s="10">
        <v>2.63E-4</v>
      </c>
      <c r="P300">
        <v>0.6</v>
      </c>
      <c r="Q300" t="s">
        <v>284</v>
      </c>
      <c r="R300">
        <f>INDEX(Val_Min_CO2[],MATCH(Produtor_Silo[[#This Row],[Variaveis Decisão Transporte Estado-Silo]],Val_Min_CO2[Variável],0),2)</f>
        <v>0</v>
      </c>
      <c r="S300">
        <f>INDEX(Val_min_Custo[],MATCH(Produtor_Silo[[#This Row],[Variaveis Decisão Transporte Estado-Silo]],Val_min_Custo[Variável],0),2)</f>
        <v>0</v>
      </c>
      <c r="T300">
        <f>INDEX(ITERAC3[],MATCH(Produtor_Silo[[#This Row],[Variaveis Decisão Transporte Estado-Silo]],ITERAC3[Variável],0),2)</f>
        <v>0</v>
      </c>
      <c r="U300">
        <f>INDEX(ITERAC6[],MATCH(Produtor_Silo[[#This Row],[Variaveis Decisão Transporte Estado-Silo]],ITERAC6[Variável],0),2)</f>
        <v>0</v>
      </c>
      <c r="V300">
        <v>0</v>
      </c>
      <c r="W300">
        <v>1116.67</v>
      </c>
      <c r="X300" s="8">
        <v>1306.5038999999999</v>
      </c>
      <c r="Y300">
        <v>2.2999999999999998</v>
      </c>
      <c r="Z300" t="str">
        <f>Produtor_Silo[[#This Row],[Estado Origem]]&amp;Produtor_Silo[[#This Row],[Estado Silo]]</f>
        <v>MTMT</v>
      </c>
      <c r="AA300" t="str">
        <f>Produtor_Silo[[#This Row],[destino]]&amp;Produtor_Silo[[#This Row],[Periodo]]&amp;Produtor_Silo[[#This Row],[Safra]]</f>
        <v>NOVA UBIRATÃ-MT_22Safra Principal</v>
      </c>
    </row>
    <row r="301" spans="1:27" x14ac:dyDescent="0.25">
      <c r="A301" t="s">
        <v>704</v>
      </c>
      <c r="B301" t="s">
        <v>624</v>
      </c>
      <c r="C301" t="s">
        <v>707</v>
      </c>
      <c r="D301">
        <v>-13.608549999999999</v>
      </c>
      <c r="E301">
        <v>-54.80903</v>
      </c>
      <c r="F301">
        <v>413541</v>
      </c>
      <c r="G301" s="7">
        <v>413.541</v>
      </c>
      <c r="H301">
        <v>536984</v>
      </c>
      <c r="I301" t="s">
        <v>705</v>
      </c>
      <c r="J301" t="s">
        <v>705</v>
      </c>
      <c r="K301">
        <v>10.455</v>
      </c>
      <c r="L301">
        <v>2</v>
      </c>
      <c r="M301" t="s">
        <v>706</v>
      </c>
      <c r="N301">
        <v>353051</v>
      </c>
      <c r="O301" s="10">
        <v>2.63E-4</v>
      </c>
      <c r="P301">
        <v>0.6</v>
      </c>
      <c r="Q301" t="s">
        <v>140</v>
      </c>
      <c r="R301">
        <f>INDEX(Val_Min_CO2[],MATCH(Produtor_Silo[[#This Row],[Variaveis Decisão Transporte Estado-Silo]],Val_Min_CO2[Variável],0),2)</f>
        <v>0</v>
      </c>
      <c r="S301">
        <f>INDEX(Val_min_Custo[],MATCH(Produtor_Silo[[#This Row],[Variaveis Decisão Transporte Estado-Silo]],Val_min_Custo[Variável],0),2)</f>
        <v>0</v>
      </c>
      <c r="T301">
        <f>INDEX(ITERAC3[],MATCH(Produtor_Silo[[#This Row],[Variaveis Decisão Transporte Estado-Silo]],ITERAC3[Variável],0),2)</f>
        <v>0</v>
      </c>
      <c r="U301">
        <f>INDEX(ITERAC6[],MATCH(Produtor_Silo[[#This Row],[Variaveis Decisão Transporte Estado-Silo]],ITERAC6[Variável],0),2)</f>
        <v>0</v>
      </c>
      <c r="V301">
        <v>0</v>
      </c>
      <c r="W301">
        <v>1116.67</v>
      </c>
      <c r="X301" s="8">
        <v>1306.5038999999999</v>
      </c>
      <c r="Y301">
        <v>2.2999999999999998</v>
      </c>
      <c r="Z301" t="str">
        <f>Produtor_Silo[[#This Row],[Estado Origem]]&amp;Produtor_Silo[[#This Row],[Estado Silo]]</f>
        <v>MTMT</v>
      </c>
      <c r="AA301" t="str">
        <f>Produtor_Silo[[#This Row],[destino]]&amp;Produtor_Silo[[#This Row],[Periodo]]&amp;Produtor_Silo[[#This Row],[Safra]]</f>
        <v>NOVA UBIRATÃ-MT_22Safra Principal</v>
      </c>
    </row>
    <row r="302" spans="1:27" x14ac:dyDescent="0.25">
      <c r="A302" t="s">
        <v>703</v>
      </c>
      <c r="B302" t="s">
        <v>624</v>
      </c>
      <c r="C302" t="s">
        <v>707</v>
      </c>
      <c r="D302">
        <v>-13.608549999999999</v>
      </c>
      <c r="E302">
        <v>-54.80903</v>
      </c>
      <c r="F302">
        <v>177571</v>
      </c>
      <c r="G302" s="7">
        <v>177.571</v>
      </c>
      <c r="H302">
        <v>536984</v>
      </c>
      <c r="I302" t="s">
        <v>705</v>
      </c>
      <c r="J302" t="s">
        <v>705</v>
      </c>
      <c r="K302">
        <v>10.455</v>
      </c>
      <c r="L302">
        <v>2</v>
      </c>
      <c r="M302" t="s">
        <v>709</v>
      </c>
      <c r="N302">
        <v>353051</v>
      </c>
      <c r="O302" s="10">
        <v>2.63E-4</v>
      </c>
      <c r="P302">
        <v>0.6</v>
      </c>
      <c r="Q302" t="s">
        <v>429</v>
      </c>
      <c r="R302">
        <f>INDEX(Val_Min_CO2[],MATCH(Produtor_Silo[[#This Row],[Variaveis Decisão Transporte Estado-Silo]],Val_Min_CO2[Variável],0),2)</f>
        <v>0</v>
      </c>
      <c r="S302">
        <f>INDEX(Val_min_Custo[],MATCH(Produtor_Silo[[#This Row],[Variaveis Decisão Transporte Estado-Silo]],Val_min_Custo[Variável],0),2)</f>
        <v>0</v>
      </c>
      <c r="T302">
        <f>INDEX(ITERAC3[],MATCH(Produtor_Silo[[#This Row],[Variaveis Decisão Transporte Estado-Silo]],ITERAC3[Variável],0),2)</f>
        <v>0</v>
      </c>
      <c r="U302">
        <f>INDEX(ITERAC6[],MATCH(Produtor_Silo[[#This Row],[Variaveis Decisão Transporte Estado-Silo]],ITERAC6[Variável],0),2)</f>
        <v>0</v>
      </c>
      <c r="V302">
        <v>0</v>
      </c>
      <c r="W302">
        <v>1116.67</v>
      </c>
      <c r="X302" s="8">
        <v>1306.5038999999999</v>
      </c>
      <c r="Y302">
        <v>2.2999999999999998</v>
      </c>
      <c r="Z302" t="str">
        <f>Produtor_Silo[[#This Row],[Estado Origem]]&amp;Produtor_Silo[[#This Row],[Estado Silo]]</f>
        <v>MTMT</v>
      </c>
      <c r="AA302" t="str">
        <f>Produtor_Silo[[#This Row],[destino]]&amp;Produtor_Silo[[#This Row],[Periodo]]&amp;Produtor_Silo[[#This Row],[Safra]]</f>
        <v>NOVA UBIRATÃ-MT_22Safra Secundaria</v>
      </c>
    </row>
    <row r="303" spans="1:27" x14ac:dyDescent="0.25">
      <c r="A303" t="s">
        <v>707</v>
      </c>
      <c r="B303" t="s">
        <v>624</v>
      </c>
      <c r="C303" t="s">
        <v>707</v>
      </c>
      <c r="D303">
        <v>-13.608549999999999</v>
      </c>
      <c r="E303">
        <v>-54.80903</v>
      </c>
      <c r="F303">
        <v>102391</v>
      </c>
      <c r="G303" s="7">
        <v>102.39100000000001</v>
      </c>
      <c r="H303">
        <v>536984</v>
      </c>
      <c r="I303" t="s">
        <v>705</v>
      </c>
      <c r="J303" t="s">
        <v>705</v>
      </c>
      <c r="K303">
        <v>10.455</v>
      </c>
      <c r="L303">
        <v>2</v>
      </c>
      <c r="M303" t="s">
        <v>709</v>
      </c>
      <c r="N303">
        <v>353051</v>
      </c>
      <c r="O303" s="10">
        <v>2.63E-4</v>
      </c>
      <c r="P303">
        <v>0.6</v>
      </c>
      <c r="Q303" t="s">
        <v>333</v>
      </c>
      <c r="R303">
        <f>INDEX(Val_Min_CO2[],MATCH(Produtor_Silo[[#This Row],[Variaveis Decisão Transporte Estado-Silo]],Val_Min_CO2[Variável],0),2)</f>
        <v>0</v>
      </c>
      <c r="S303">
        <f>INDEX(Val_min_Custo[],MATCH(Produtor_Silo[[#This Row],[Variaveis Decisão Transporte Estado-Silo]],Val_min_Custo[Variável],0),2)</f>
        <v>0</v>
      </c>
      <c r="T303">
        <f>INDEX(ITERAC3[],MATCH(Produtor_Silo[[#This Row],[Variaveis Decisão Transporte Estado-Silo]],ITERAC3[Variável],0),2)</f>
        <v>0</v>
      </c>
      <c r="U303">
        <f>INDEX(ITERAC6[],MATCH(Produtor_Silo[[#This Row],[Variaveis Decisão Transporte Estado-Silo]],ITERAC6[Variável],0),2)</f>
        <v>0</v>
      </c>
      <c r="V303">
        <v>0</v>
      </c>
      <c r="W303">
        <v>1116.67</v>
      </c>
      <c r="X303" s="8">
        <v>1306.5038999999999</v>
      </c>
      <c r="Y303">
        <v>2.2999999999999998</v>
      </c>
      <c r="Z303" t="str">
        <f>Produtor_Silo[[#This Row],[Estado Origem]]&amp;Produtor_Silo[[#This Row],[Estado Silo]]</f>
        <v>MTMT</v>
      </c>
      <c r="AA303" t="str">
        <f>Produtor_Silo[[#This Row],[destino]]&amp;Produtor_Silo[[#This Row],[Periodo]]&amp;Produtor_Silo[[#This Row],[Safra]]</f>
        <v>NOVA UBIRATÃ-MT_22Safra Secundaria</v>
      </c>
    </row>
    <row r="304" spans="1:27" x14ac:dyDescent="0.25">
      <c r="A304" t="s">
        <v>708</v>
      </c>
      <c r="B304" t="s">
        <v>624</v>
      </c>
      <c r="C304" t="s">
        <v>707</v>
      </c>
      <c r="D304">
        <v>-13.608549999999999</v>
      </c>
      <c r="E304">
        <v>-54.80903</v>
      </c>
      <c r="F304">
        <v>196652</v>
      </c>
      <c r="G304" s="7">
        <v>196.65199999999999</v>
      </c>
      <c r="H304">
        <v>536984</v>
      </c>
      <c r="I304" t="s">
        <v>705</v>
      </c>
      <c r="J304" t="s">
        <v>705</v>
      </c>
      <c r="K304">
        <v>10.455</v>
      </c>
      <c r="L304">
        <v>2</v>
      </c>
      <c r="M304" t="s">
        <v>709</v>
      </c>
      <c r="N304">
        <v>353051</v>
      </c>
      <c r="O304" s="10">
        <v>2.63E-4</v>
      </c>
      <c r="P304">
        <v>0.6</v>
      </c>
      <c r="Q304" t="s">
        <v>285</v>
      </c>
      <c r="R304">
        <f>INDEX(Val_Min_CO2[],MATCH(Produtor_Silo[[#This Row],[Variaveis Decisão Transporte Estado-Silo]],Val_Min_CO2[Variável],0),2)</f>
        <v>0</v>
      </c>
      <c r="S304">
        <f>INDEX(Val_min_Custo[],MATCH(Produtor_Silo[[#This Row],[Variaveis Decisão Transporte Estado-Silo]],Val_min_Custo[Variável],0),2)</f>
        <v>0</v>
      </c>
      <c r="T304">
        <f>INDEX(ITERAC3[],MATCH(Produtor_Silo[[#This Row],[Variaveis Decisão Transporte Estado-Silo]],ITERAC3[Variável],0),2)</f>
        <v>0</v>
      </c>
      <c r="U304">
        <f>INDEX(ITERAC6[],MATCH(Produtor_Silo[[#This Row],[Variaveis Decisão Transporte Estado-Silo]],ITERAC6[Variável],0),2)</f>
        <v>0</v>
      </c>
      <c r="V304">
        <v>0</v>
      </c>
      <c r="W304">
        <v>1116.67</v>
      </c>
      <c r="X304" s="8">
        <v>1306.5038999999999</v>
      </c>
      <c r="Y304">
        <v>2.2999999999999998</v>
      </c>
      <c r="Z304" t="str">
        <f>Produtor_Silo[[#This Row],[Estado Origem]]&amp;Produtor_Silo[[#This Row],[Estado Silo]]</f>
        <v>MTMT</v>
      </c>
      <c r="AA304" t="str">
        <f>Produtor_Silo[[#This Row],[destino]]&amp;Produtor_Silo[[#This Row],[Periodo]]&amp;Produtor_Silo[[#This Row],[Safra]]</f>
        <v>NOVA UBIRATÃ-MT_22Safra Secundaria</v>
      </c>
    </row>
    <row r="305" spans="1:27" x14ac:dyDescent="0.25">
      <c r="A305" t="s">
        <v>704</v>
      </c>
      <c r="B305" t="s">
        <v>624</v>
      </c>
      <c r="C305" t="s">
        <v>707</v>
      </c>
      <c r="D305">
        <v>-13.608549999999999</v>
      </c>
      <c r="E305">
        <v>-54.80903</v>
      </c>
      <c r="F305">
        <v>413541</v>
      </c>
      <c r="G305" s="7">
        <v>413.541</v>
      </c>
      <c r="H305">
        <v>536984</v>
      </c>
      <c r="I305" t="s">
        <v>705</v>
      </c>
      <c r="J305" t="s">
        <v>705</v>
      </c>
      <c r="K305">
        <v>10.455</v>
      </c>
      <c r="L305">
        <v>2</v>
      </c>
      <c r="M305" t="s">
        <v>709</v>
      </c>
      <c r="N305">
        <v>353051</v>
      </c>
      <c r="O305" s="10">
        <v>2.63E-4</v>
      </c>
      <c r="P305">
        <v>0.6</v>
      </c>
      <c r="Q305" t="s">
        <v>141</v>
      </c>
      <c r="R305">
        <f>INDEX(Val_Min_CO2[],MATCH(Produtor_Silo[[#This Row],[Variaveis Decisão Transporte Estado-Silo]],Val_Min_CO2[Variável],0),2)</f>
        <v>0</v>
      </c>
      <c r="S305">
        <f>INDEX(Val_min_Custo[],MATCH(Produtor_Silo[[#This Row],[Variaveis Decisão Transporte Estado-Silo]],Val_min_Custo[Variável],0),2)</f>
        <v>0</v>
      </c>
      <c r="T305">
        <f>INDEX(ITERAC3[],MATCH(Produtor_Silo[[#This Row],[Variaveis Decisão Transporte Estado-Silo]],ITERAC3[Variável],0),2)</f>
        <v>0</v>
      </c>
      <c r="U305">
        <f>INDEX(ITERAC6[],MATCH(Produtor_Silo[[#This Row],[Variaveis Decisão Transporte Estado-Silo]],ITERAC6[Variável],0),2)</f>
        <v>0</v>
      </c>
      <c r="V305">
        <v>0</v>
      </c>
      <c r="W305">
        <v>1116.67</v>
      </c>
      <c r="X305" s="8">
        <v>1306.5038999999999</v>
      </c>
      <c r="Y305">
        <v>2.2999999999999998</v>
      </c>
      <c r="Z305" t="str">
        <f>Produtor_Silo[[#This Row],[Estado Origem]]&amp;Produtor_Silo[[#This Row],[Estado Silo]]</f>
        <v>MTMT</v>
      </c>
      <c r="AA305" t="str">
        <f>Produtor_Silo[[#This Row],[destino]]&amp;Produtor_Silo[[#This Row],[Periodo]]&amp;Produtor_Silo[[#This Row],[Safra]]</f>
        <v>NOVA UBIRATÃ-MT_22Safra Secundaria</v>
      </c>
    </row>
    <row r="306" spans="1:27" x14ac:dyDescent="0.25">
      <c r="A306" t="s">
        <v>703</v>
      </c>
      <c r="B306" t="s">
        <v>618</v>
      </c>
      <c r="C306" t="s">
        <v>704</v>
      </c>
      <c r="D306">
        <v>-13.7864</v>
      </c>
      <c r="E306">
        <v>-57.844099999999997</v>
      </c>
      <c r="F306">
        <v>379677</v>
      </c>
      <c r="G306" s="7">
        <v>379.67700000000002</v>
      </c>
      <c r="H306">
        <v>608384</v>
      </c>
      <c r="I306" t="s">
        <v>705</v>
      </c>
      <c r="J306" t="s">
        <v>705</v>
      </c>
      <c r="K306">
        <v>8.6050000000000004</v>
      </c>
      <c r="L306">
        <v>2</v>
      </c>
      <c r="M306" t="s">
        <v>706</v>
      </c>
      <c r="N306">
        <v>259638</v>
      </c>
      <c r="O306" s="10">
        <v>2.63E-4</v>
      </c>
      <c r="P306">
        <v>0.6</v>
      </c>
      <c r="Q306" t="s">
        <v>404</v>
      </c>
      <c r="R306">
        <f>INDEX(Val_Min_CO2[],MATCH(Produtor_Silo[[#This Row],[Variaveis Decisão Transporte Estado-Silo]],Val_Min_CO2[Variável],0),2)</f>
        <v>0</v>
      </c>
      <c r="S306">
        <f>INDEX(Val_min_Custo[],MATCH(Produtor_Silo[[#This Row],[Variaveis Decisão Transporte Estado-Silo]],Val_min_Custo[Variável],0),2)</f>
        <v>0</v>
      </c>
      <c r="T306">
        <f>INDEX(ITERAC3[],MATCH(Produtor_Silo[[#This Row],[Variaveis Decisão Transporte Estado-Silo]],ITERAC3[Variável],0),2)</f>
        <v>0</v>
      </c>
      <c r="U306">
        <f>INDEX(ITERAC6[],MATCH(Produtor_Silo[[#This Row],[Variaveis Decisão Transporte Estado-Silo]],ITERAC6[Variável],0),2)</f>
        <v>0</v>
      </c>
      <c r="V306">
        <v>0</v>
      </c>
      <c r="W306">
        <v>1116.67</v>
      </c>
      <c r="X306" s="8">
        <v>1306.5038999999999</v>
      </c>
      <c r="Y306">
        <v>2.2999999999999998</v>
      </c>
      <c r="Z306" t="str">
        <f>Produtor_Silo[[#This Row],[Estado Origem]]&amp;Produtor_Silo[[#This Row],[Estado Silo]]</f>
        <v>MTMT</v>
      </c>
      <c r="AA306" t="str">
        <f>Produtor_Silo[[#This Row],[destino]]&amp;Produtor_Silo[[#This Row],[Periodo]]&amp;Produtor_Silo[[#This Row],[Safra]]</f>
        <v>CAMPO NOVO DO PARECIS-MT_22Safra Principal</v>
      </c>
    </row>
    <row r="307" spans="1:27" x14ac:dyDescent="0.25">
      <c r="A307" t="s">
        <v>707</v>
      </c>
      <c r="B307" t="s">
        <v>618</v>
      </c>
      <c r="C307" t="s">
        <v>704</v>
      </c>
      <c r="D307">
        <v>-13.7864</v>
      </c>
      <c r="E307">
        <v>-57.844099999999997</v>
      </c>
      <c r="F307">
        <v>409935</v>
      </c>
      <c r="G307" s="7">
        <v>409.935</v>
      </c>
      <c r="H307">
        <v>608384</v>
      </c>
      <c r="I307" t="s">
        <v>705</v>
      </c>
      <c r="J307" t="s">
        <v>705</v>
      </c>
      <c r="K307">
        <v>8.6050000000000004</v>
      </c>
      <c r="L307">
        <v>2</v>
      </c>
      <c r="M307" t="s">
        <v>706</v>
      </c>
      <c r="N307">
        <v>259638</v>
      </c>
      <c r="O307" s="10">
        <v>2.63E-4</v>
      </c>
      <c r="P307">
        <v>0.6</v>
      </c>
      <c r="Q307" t="s">
        <v>308</v>
      </c>
      <c r="R307">
        <f>INDEX(Val_Min_CO2[],MATCH(Produtor_Silo[[#This Row],[Variaveis Decisão Transporte Estado-Silo]],Val_Min_CO2[Variável],0),2)</f>
        <v>0</v>
      </c>
      <c r="S307">
        <f>INDEX(Val_min_Custo[],MATCH(Produtor_Silo[[#This Row],[Variaveis Decisão Transporte Estado-Silo]],Val_min_Custo[Variável],0),2)</f>
        <v>0</v>
      </c>
      <c r="T307">
        <f>INDEX(ITERAC3[],MATCH(Produtor_Silo[[#This Row],[Variaveis Decisão Transporte Estado-Silo]],ITERAC3[Variável],0),2)</f>
        <v>0</v>
      </c>
      <c r="U307">
        <f>INDEX(ITERAC6[],MATCH(Produtor_Silo[[#This Row],[Variaveis Decisão Transporte Estado-Silo]],ITERAC6[Variável],0),2)</f>
        <v>0</v>
      </c>
      <c r="V307">
        <v>0</v>
      </c>
      <c r="W307">
        <v>1116.67</v>
      </c>
      <c r="X307" s="8">
        <v>1306.5038999999999</v>
      </c>
      <c r="Y307">
        <v>2.2999999999999998</v>
      </c>
      <c r="Z307" t="str">
        <f>Produtor_Silo[[#This Row],[Estado Origem]]&amp;Produtor_Silo[[#This Row],[Estado Silo]]</f>
        <v>MTMT</v>
      </c>
      <c r="AA307" t="str">
        <f>Produtor_Silo[[#This Row],[destino]]&amp;Produtor_Silo[[#This Row],[Periodo]]&amp;Produtor_Silo[[#This Row],[Safra]]</f>
        <v>CAMPO NOVO DO PARECIS-MT_22Safra Principal</v>
      </c>
    </row>
    <row r="308" spans="1:27" x14ac:dyDescent="0.25">
      <c r="A308" t="s">
        <v>708</v>
      </c>
      <c r="B308" t="s">
        <v>618</v>
      </c>
      <c r="C308" t="s">
        <v>704</v>
      </c>
      <c r="D308">
        <v>-13.7864</v>
      </c>
      <c r="E308">
        <v>-57.844099999999997</v>
      </c>
      <c r="F308">
        <v>220875</v>
      </c>
      <c r="G308" s="7">
        <v>220.875</v>
      </c>
      <c r="H308">
        <v>608384</v>
      </c>
      <c r="I308" t="s">
        <v>705</v>
      </c>
      <c r="J308" t="s">
        <v>705</v>
      </c>
      <c r="K308">
        <v>8.6050000000000004</v>
      </c>
      <c r="L308">
        <v>2</v>
      </c>
      <c r="M308" t="s">
        <v>706</v>
      </c>
      <c r="N308">
        <v>259638</v>
      </c>
      <c r="O308" s="10">
        <v>2.63E-4</v>
      </c>
      <c r="P308">
        <v>0.6</v>
      </c>
      <c r="Q308" t="s">
        <v>260</v>
      </c>
      <c r="R308">
        <f>INDEX(Val_Min_CO2[],MATCH(Produtor_Silo[[#This Row],[Variaveis Decisão Transporte Estado-Silo]],Val_Min_CO2[Variável],0),2)</f>
        <v>0</v>
      </c>
      <c r="S308">
        <f>INDEX(Val_min_Custo[],MATCH(Produtor_Silo[[#This Row],[Variaveis Decisão Transporte Estado-Silo]],Val_min_Custo[Variável],0),2)</f>
        <v>0</v>
      </c>
      <c r="T308">
        <f>INDEX(ITERAC3[],MATCH(Produtor_Silo[[#This Row],[Variaveis Decisão Transporte Estado-Silo]],ITERAC3[Variável],0),2)</f>
        <v>0</v>
      </c>
      <c r="U308">
        <f>INDEX(ITERAC6[],MATCH(Produtor_Silo[[#This Row],[Variaveis Decisão Transporte Estado-Silo]],ITERAC6[Variável],0),2)</f>
        <v>0</v>
      </c>
      <c r="V308">
        <v>0</v>
      </c>
      <c r="W308">
        <v>1116.67</v>
      </c>
      <c r="X308" s="8">
        <v>1306.5038999999999</v>
      </c>
      <c r="Y308">
        <v>2.2999999999999998</v>
      </c>
      <c r="Z308" t="str">
        <f>Produtor_Silo[[#This Row],[Estado Origem]]&amp;Produtor_Silo[[#This Row],[Estado Silo]]</f>
        <v>MTMT</v>
      </c>
      <c r="AA308" t="str">
        <f>Produtor_Silo[[#This Row],[destino]]&amp;Produtor_Silo[[#This Row],[Periodo]]&amp;Produtor_Silo[[#This Row],[Safra]]</f>
        <v>CAMPO NOVO DO PARECIS-MT_22Safra Principal</v>
      </c>
    </row>
    <row r="309" spans="1:27" x14ac:dyDescent="0.25">
      <c r="A309" t="s">
        <v>704</v>
      </c>
      <c r="B309" t="s">
        <v>618</v>
      </c>
      <c r="C309" t="s">
        <v>704</v>
      </c>
      <c r="D309">
        <v>-13.7864</v>
      </c>
      <c r="E309">
        <v>-57.844099999999997</v>
      </c>
      <c r="F309">
        <v>27454</v>
      </c>
      <c r="G309" s="7">
        <v>27.454000000000001</v>
      </c>
      <c r="H309">
        <v>608384</v>
      </c>
      <c r="I309" t="s">
        <v>705</v>
      </c>
      <c r="J309" t="s">
        <v>705</v>
      </c>
      <c r="K309">
        <v>8.6050000000000004</v>
      </c>
      <c r="L309">
        <v>2</v>
      </c>
      <c r="M309" t="s">
        <v>706</v>
      </c>
      <c r="N309">
        <v>259638</v>
      </c>
      <c r="O309" s="10">
        <v>2.63E-4</v>
      </c>
      <c r="P309">
        <v>0.6</v>
      </c>
      <c r="Q309" t="s">
        <v>116</v>
      </c>
      <c r="R309">
        <f>INDEX(Val_Min_CO2[],MATCH(Produtor_Silo[[#This Row],[Variaveis Decisão Transporte Estado-Silo]],Val_Min_CO2[Variável],0),2)</f>
        <v>0</v>
      </c>
      <c r="S309">
        <f>INDEX(Val_min_Custo[],MATCH(Produtor_Silo[[#This Row],[Variaveis Decisão Transporte Estado-Silo]],Val_min_Custo[Variável],0),2)</f>
        <v>196960.09</v>
      </c>
      <c r="T309">
        <f>INDEX(ITERAC3[],MATCH(Produtor_Silo[[#This Row],[Variaveis Decisão Transporte Estado-Silo]],ITERAC3[Variável],0),2)</f>
        <v>0</v>
      </c>
      <c r="U309">
        <f>INDEX(ITERAC6[],MATCH(Produtor_Silo[[#This Row],[Variaveis Decisão Transporte Estado-Silo]],ITERAC6[Variável],0),2)</f>
        <v>0</v>
      </c>
      <c r="V309">
        <v>0</v>
      </c>
      <c r="W309">
        <v>1116.67</v>
      </c>
      <c r="X309" s="8">
        <v>1306.5038999999999</v>
      </c>
      <c r="Y309">
        <v>2.2999999999999998</v>
      </c>
      <c r="Z309" t="str">
        <f>Produtor_Silo[[#This Row],[Estado Origem]]&amp;Produtor_Silo[[#This Row],[Estado Silo]]</f>
        <v>MTMT</v>
      </c>
      <c r="AA309" t="str">
        <f>Produtor_Silo[[#This Row],[destino]]&amp;Produtor_Silo[[#This Row],[Periodo]]&amp;Produtor_Silo[[#This Row],[Safra]]</f>
        <v>CAMPO NOVO DO PARECIS-MT_22Safra Principal</v>
      </c>
    </row>
    <row r="310" spans="1:27" x14ac:dyDescent="0.25">
      <c r="A310" t="s">
        <v>703</v>
      </c>
      <c r="B310" t="s">
        <v>618</v>
      </c>
      <c r="C310" t="s">
        <v>704</v>
      </c>
      <c r="D310">
        <v>-13.7864</v>
      </c>
      <c r="E310">
        <v>-57.844099999999997</v>
      </c>
      <c r="F310">
        <v>379677</v>
      </c>
      <c r="G310" s="7">
        <v>379.67700000000002</v>
      </c>
      <c r="H310">
        <v>608384</v>
      </c>
      <c r="I310" t="s">
        <v>705</v>
      </c>
      <c r="J310" t="s">
        <v>705</v>
      </c>
      <c r="K310">
        <v>8.6050000000000004</v>
      </c>
      <c r="L310">
        <v>2</v>
      </c>
      <c r="M310" t="s">
        <v>709</v>
      </c>
      <c r="N310">
        <v>259638</v>
      </c>
      <c r="O310" s="10">
        <v>2.63E-4</v>
      </c>
      <c r="P310">
        <v>0.6</v>
      </c>
      <c r="Q310" t="s">
        <v>405</v>
      </c>
      <c r="R310">
        <f>INDEX(Val_Min_CO2[],MATCH(Produtor_Silo[[#This Row],[Variaveis Decisão Transporte Estado-Silo]],Val_Min_CO2[Variável],0),2)</f>
        <v>0</v>
      </c>
      <c r="S310">
        <f>INDEX(Val_min_Custo[],MATCH(Produtor_Silo[[#This Row],[Variaveis Decisão Transporte Estado-Silo]],Val_min_Custo[Variável],0),2)</f>
        <v>0</v>
      </c>
      <c r="T310">
        <f>INDEX(ITERAC3[],MATCH(Produtor_Silo[[#This Row],[Variaveis Decisão Transporte Estado-Silo]],ITERAC3[Variável],0),2)</f>
        <v>0</v>
      </c>
      <c r="U310">
        <f>INDEX(ITERAC6[],MATCH(Produtor_Silo[[#This Row],[Variaveis Decisão Transporte Estado-Silo]],ITERAC6[Variável],0),2)</f>
        <v>0</v>
      </c>
      <c r="V310">
        <v>0</v>
      </c>
      <c r="W310">
        <v>1116.67</v>
      </c>
      <c r="X310" s="8">
        <v>1306.5038999999999</v>
      </c>
      <c r="Y310">
        <v>2.2999999999999998</v>
      </c>
      <c r="Z310" t="str">
        <f>Produtor_Silo[[#This Row],[Estado Origem]]&amp;Produtor_Silo[[#This Row],[Estado Silo]]</f>
        <v>MTMT</v>
      </c>
      <c r="AA310" t="str">
        <f>Produtor_Silo[[#This Row],[destino]]&amp;Produtor_Silo[[#This Row],[Periodo]]&amp;Produtor_Silo[[#This Row],[Safra]]</f>
        <v>CAMPO NOVO DO PARECIS-MT_22Safra Secundaria</v>
      </c>
    </row>
    <row r="311" spans="1:27" x14ac:dyDescent="0.25">
      <c r="A311" t="s">
        <v>707</v>
      </c>
      <c r="B311" t="s">
        <v>618</v>
      </c>
      <c r="C311" t="s">
        <v>704</v>
      </c>
      <c r="D311">
        <v>-13.7864</v>
      </c>
      <c r="E311">
        <v>-57.844099999999997</v>
      </c>
      <c r="F311">
        <v>409935</v>
      </c>
      <c r="G311" s="7">
        <v>409.935</v>
      </c>
      <c r="H311">
        <v>608384</v>
      </c>
      <c r="I311" t="s">
        <v>705</v>
      </c>
      <c r="J311" t="s">
        <v>705</v>
      </c>
      <c r="K311">
        <v>8.6050000000000004</v>
      </c>
      <c r="L311">
        <v>2</v>
      </c>
      <c r="M311" t="s">
        <v>709</v>
      </c>
      <c r="N311">
        <v>259638</v>
      </c>
      <c r="O311" s="10">
        <v>2.63E-4</v>
      </c>
      <c r="P311">
        <v>0.6</v>
      </c>
      <c r="Q311" t="s">
        <v>309</v>
      </c>
      <c r="R311">
        <f>INDEX(Val_Min_CO2[],MATCH(Produtor_Silo[[#This Row],[Variaveis Decisão Transporte Estado-Silo]],Val_Min_CO2[Variável],0),2)</f>
        <v>0</v>
      </c>
      <c r="S311">
        <f>INDEX(Val_min_Custo[],MATCH(Produtor_Silo[[#This Row],[Variaveis Decisão Transporte Estado-Silo]],Val_min_Custo[Variável],0),2)</f>
        <v>0</v>
      </c>
      <c r="T311">
        <f>INDEX(ITERAC3[],MATCH(Produtor_Silo[[#This Row],[Variaveis Decisão Transporte Estado-Silo]],ITERAC3[Variável],0),2)</f>
        <v>0</v>
      </c>
      <c r="U311">
        <f>INDEX(ITERAC6[],MATCH(Produtor_Silo[[#This Row],[Variaveis Decisão Transporte Estado-Silo]],ITERAC6[Variável],0),2)</f>
        <v>0</v>
      </c>
      <c r="V311">
        <v>0</v>
      </c>
      <c r="W311">
        <v>1116.67</v>
      </c>
      <c r="X311" s="8">
        <v>1306.5038999999999</v>
      </c>
      <c r="Y311">
        <v>2.2999999999999998</v>
      </c>
      <c r="Z311" t="str">
        <f>Produtor_Silo[[#This Row],[Estado Origem]]&amp;Produtor_Silo[[#This Row],[Estado Silo]]</f>
        <v>MTMT</v>
      </c>
      <c r="AA311" t="str">
        <f>Produtor_Silo[[#This Row],[destino]]&amp;Produtor_Silo[[#This Row],[Periodo]]&amp;Produtor_Silo[[#This Row],[Safra]]</f>
        <v>CAMPO NOVO DO PARECIS-MT_22Safra Secundaria</v>
      </c>
    </row>
    <row r="312" spans="1:27" x14ac:dyDescent="0.25">
      <c r="A312" t="s">
        <v>708</v>
      </c>
      <c r="B312" t="s">
        <v>618</v>
      </c>
      <c r="C312" t="s">
        <v>704</v>
      </c>
      <c r="D312">
        <v>-13.7864</v>
      </c>
      <c r="E312">
        <v>-57.844099999999997</v>
      </c>
      <c r="F312">
        <v>220875</v>
      </c>
      <c r="G312" s="7">
        <v>220.875</v>
      </c>
      <c r="H312">
        <v>608384</v>
      </c>
      <c r="I312" t="s">
        <v>705</v>
      </c>
      <c r="J312" t="s">
        <v>705</v>
      </c>
      <c r="K312">
        <v>8.6050000000000004</v>
      </c>
      <c r="L312">
        <v>2</v>
      </c>
      <c r="M312" t="s">
        <v>709</v>
      </c>
      <c r="N312">
        <v>259638</v>
      </c>
      <c r="O312" s="10">
        <v>2.63E-4</v>
      </c>
      <c r="P312">
        <v>0.6</v>
      </c>
      <c r="Q312" t="s">
        <v>261</v>
      </c>
      <c r="R312">
        <f>INDEX(Val_Min_CO2[],MATCH(Produtor_Silo[[#This Row],[Variaveis Decisão Transporte Estado-Silo]],Val_Min_CO2[Variável],0),2)</f>
        <v>0</v>
      </c>
      <c r="S312">
        <f>INDEX(Val_min_Custo[],MATCH(Produtor_Silo[[#This Row],[Variaveis Decisão Transporte Estado-Silo]],Val_min_Custo[Variável],0),2)</f>
        <v>98149.904999999999</v>
      </c>
      <c r="T312">
        <f>INDEX(ITERAC3[],MATCH(Produtor_Silo[[#This Row],[Variaveis Decisão Transporte Estado-Silo]],ITERAC3[Variável],0),2)</f>
        <v>0</v>
      </c>
      <c r="U312">
        <f>INDEX(ITERAC6[],MATCH(Produtor_Silo[[#This Row],[Variaveis Decisão Transporte Estado-Silo]],ITERAC6[Variável],0),2)</f>
        <v>98149.904999999999</v>
      </c>
      <c r="V312">
        <v>0</v>
      </c>
      <c r="W312">
        <v>1116.67</v>
      </c>
      <c r="X312" s="8">
        <v>1306.5038999999999</v>
      </c>
      <c r="Y312">
        <v>2.2999999999999998</v>
      </c>
      <c r="Z312" t="str">
        <f>Produtor_Silo[[#This Row],[Estado Origem]]&amp;Produtor_Silo[[#This Row],[Estado Silo]]</f>
        <v>MTMT</v>
      </c>
      <c r="AA312" t="str">
        <f>Produtor_Silo[[#This Row],[destino]]&amp;Produtor_Silo[[#This Row],[Periodo]]&amp;Produtor_Silo[[#This Row],[Safra]]</f>
        <v>CAMPO NOVO DO PARECIS-MT_22Safra Secundaria</v>
      </c>
    </row>
    <row r="313" spans="1:27" x14ac:dyDescent="0.25">
      <c r="A313" t="s">
        <v>704</v>
      </c>
      <c r="B313" t="s">
        <v>618</v>
      </c>
      <c r="C313" t="s">
        <v>704</v>
      </c>
      <c r="D313">
        <v>-13.7864</v>
      </c>
      <c r="E313">
        <v>-57.844099999999997</v>
      </c>
      <c r="F313">
        <v>27454</v>
      </c>
      <c r="G313" s="7">
        <v>27.454000000000001</v>
      </c>
      <c r="H313">
        <v>608384</v>
      </c>
      <c r="I313" t="s">
        <v>705</v>
      </c>
      <c r="J313" t="s">
        <v>705</v>
      </c>
      <c r="K313">
        <v>8.6050000000000004</v>
      </c>
      <c r="L313">
        <v>2</v>
      </c>
      <c r="M313" t="s">
        <v>709</v>
      </c>
      <c r="N313">
        <v>259638</v>
      </c>
      <c r="O313" s="10">
        <v>2.63E-4</v>
      </c>
      <c r="P313">
        <v>0.6</v>
      </c>
      <c r="Q313" t="s">
        <v>117</v>
      </c>
      <c r="R313">
        <f>INDEX(Val_Min_CO2[],MATCH(Produtor_Silo[[#This Row],[Variaveis Decisão Transporte Estado-Silo]],Val_Min_CO2[Variável],0),2)</f>
        <v>0</v>
      </c>
      <c r="S313">
        <f>INDEX(Val_min_Custo[],MATCH(Produtor_Silo[[#This Row],[Variaveis Decisão Transporte Estado-Silo]],Val_min_Custo[Variável],0),2)</f>
        <v>0</v>
      </c>
      <c r="T313">
        <f>INDEX(ITERAC3[],MATCH(Produtor_Silo[[#This Row],[Variaveis Decisão Transporte Estado-Silo]],ITERAC3[Variável],0),2)</f>
        <v>295110</v>
      </c>
      <c r="U313">
        <f>INDEX(ITERAC6[],MATCH(Produtor_Silo[[#This Row],[Variaveis Decisão Transporte Estado-Silo]],ITERAC6[Variável],0),2)</f>
        <v>196960.09</v>
      </c>
      <c r="V313">
        <v>0</v>
      </c>
      <c r="W313">
        <v>1116.67</v>
      </c>
      <c r="X313" s="8">
        <v>1306.5038999999999</v>
      </c>
      <c r="Y313">
        <v>2.2999999999999998</v>
      </c>
      <c r="Z313" t="str">
        <f>Produtor_Silo[[#This Row],[Estado Origem]]&amp;Produtor_Silo[[#This Row],[Estado Silo]]</f>
        <v>MTMT</v>
      </c>
      <c r="AA313" t="str">
        <f>Produtor_Silo[[#This Row],[destino]]&amp;Produtor_Silo[[#This Row],[Periodo]]&amp;Produtor_Silo[[#This Row],[Safra]]</f>
        <v>CAMPO NOVO DO PARECIS-MT_22Safra Secundaria</v>
      </c>
    </row>
    <row r="314" spans="1:27" x14ac:dyDescent="0.25">
      <c r="A314" t="s">
        <v>703</v>
      </c>
      <c r="B314" t="s">
        <v>621</v>
      </c>
      <c r="C314" t="s">
        <v>708</v>
      </c>
      <c r="D314">
        <v>-13.73663</v>
      </c>
      <c r="E314">
        <v>-56.052120000000002</v>
      </c>
      <c r="F314">
        <v>148049</v>
      </c>
      <c r="G314" s="7">
        <v>148.04900000000001</v>
      </c>
      <c r="H314">
        <v>644112</v>
      </c>
      <c r="I314" t="s">
        <v>705</v>
      </c>
      <c r="J314" t="s">
        <v>705</v>
      </c>
      <c r="K314">
        <v>10.425000000000001</v>
      </c>
      <c r="L314">
        <v>2</v>
      </c>
      <c r="M314" t="s">
        <v>706</v>
      </c>
      <c r="N314">
        <v>162715</v>
      </c>
      <c r="O314" s="10">
        <v>2.63E-4</v>
      </c>
      <c r="P314">
        <v>0.6</v>
      </c>
      <c r="Q314" t="s">
        <v>416</v>
      </c>
      <c r="R314">
        <f>INDEX(Val_Min_CO2[],MATCH(Produtor_Silo[[#This Row],[Variaveis Decisão Transporte Estado-Silo]],Val_Min_CO2[Variável],0),2)</f>
        <v>0</v>
      </c>
      <c r="S314">
        <f>INDEX(Val_min_Custo[],MATCH(Produtor_Silo[[#This Row],[Variaveis Decisão Transporte Estado-Silo]],Val_min_Custo[Variável],0),2)</f>
        <v>0</v>
      </c>
      <c r="T314">
        <f>INDEX(ITERAC3[],MATCH(Produtor_Silo[[#This Row],[Variaveis Decisão Transporte Estado-Silo]],ITERAC3[Variável],0),2)</f>
        <v>0</v>
      </c>
      <c r="U314">
        <f>INDEX(ITERAC6[],MATCH(Produtor_Silo[[#This Row],[Variaveis Decisão Transporte Estado-Silo]],ITERAC6[Variável],0),2)</f>
        <v>0</v>
      </c>
      <c r="V314">
        <v>0</v>
      </c>
      <c r="W314">
        <v>1116.67</v>
      </c>
      <c r="X314" s="8">
        <v>1306.5038999999999</v>
      </c>
      <c r="Y314">
        <v>2.2999999999999998</v>
      </c>
      <c r="Z314" t="str">
        <f>Produtor_Silo[[#This Row],[Estado Origem]]&amp;Produtor_Silo[[#This Row],[Estado Silo]]</f>
        <v>MTMT</v>
      </c>
      <c r="AA314" t="str">
        <f>Produtor_Silo[[#This Row],[destino]]&amp;Produtor_Silo[[#This Row],[Periodo]]&amp;Produtor_Silo[[#This Row],[Safra]]</f>
        <v>NOVA MUTUM-MT_22Safra Principal</v>
      </c>
    </row>
    <row r="315" spans="1:27" x14ac:dyDescent="0.25">
      <c r="A315" t="s">
        <v>707</v>
      </c>
      <c r="B315" t="s">
        <v>621</v>
      </c>
      <c r="C315" t="s">
        <v>708</v>
      </c>
      <c r="D315">
        <v>-13.73663</v>
      </c>
      <c r="E315">
        <v>-56.052120000000002</v>
      </c>
      <c r="F315">
        <v>178307</v>
      </c>
      <c r="G315" s="7">
        <v>178.30699999999999</v>
      </c>
      <c r="H315">
        <v>644112</v>
      </c>
      <c r="I315" t="s">
        <v>705</v>
      </c>
      <c r="J315" t="s">
        <v>705</v>
      </c>
      <c r="K315">
        <v>10.425000000000001</v>
      </c>
      <c r="L315">
        <v>2</v>
      </c>
      <c r="M315" t="s">
        <v>706</v>
      </c>
      <c r="N315">
        <v>162715</v>
      </c>
      <c r="O315" s="10">
        <v>2.63E-4</v>
      </c>
      <c r="P315">
        <v>0.6</v>
      </c>
      <c r="Q315" t="s">
        <v>320</v>
      </c>
      <c r="R315">
        <f>INDEX(Val_Min_CO2[],MATCH(Produtor_Silo[[#This Row],[Variaveis Decisão Transporte Estado-Silo]],Val_Min_CO2[Variável],0),2)</f>
        <v>0</v>
      </c>
      <c r="S315">
        <f>INDEX(Val_min_Custo[],MATCH(Produtor_Silo[[#This Row],[Variaveis Decisão Transporte Estado-Silo]],Val_min_Custo[Variável],0),2)</f>
        <v>0</v>
      </c>
      <c r="T315">
        <f>INDEX(ITERAC3[],MATCH(Produtor_Silo[[#This Row],[Variaveis Decisão Transporte Estado-Silo]],ITERAC3[Variável],0),2)</f>
        <v>0</v>
      </c>
      <c r="U315">
        <f>INDEX(ITERAC6[],MATCH(Produtor_Silo[[#This Row],[Variaveis Decisão Transporte Estado-Silo]],ITERAC6[Variável],0),2)</f>
        <v>0</v>
      </c>
      <c r="V315">
        <v>0</v>
      </c>
      <c r="W315">
        <v>1116.67</v>
      </c>
      <c r="X315" s="8">
        <v>1306.5038999999999</v>
      </c>
      <c r="Y315">
        <v>2.2999999999999998</v>
      </c>
      <c r="Z315" t="str">
        <f>Produtor_Silo[[#This Row],[Estado Origem]]&amp;Produtor_Silo[[#This Row],[Estado Silo]]</f>
        <v>MTMT</v>
      </c>
      <c r="AA315" t="str">
        <f>Produtor_Silo[[#This Row],[destino]]&amp;Produtor_Silo[[#This Row],[Periodo]]&amp;Produtor_Silo[[#This Row],[Safra]]</f>
        <v>NOVA MUTUM-MT_22Safra Principal</v>
      </c>
    </row>
    <row r="316" spans="1:27" x14ac:dyDescent="0.25">
      <c r="A316" t="s">
        <v>708</v>
      </c>
      <c r="B316" t="s">
        <v>621</v>
      </c>
      <c r="C316" t="s">
        <v>708</v>
      </c>
      <c r="D316">
        <v>-13.73663</v>
      </c>
      <c r="E316">
        <v>-56.052120000000002</v>
      </c>
      <c r="F316">
        <v>10927</v>
      </c>
      <c r="G316" s="7">
        <v>10.927</v>
      </c>
      <c r="H316">
        <v>644112</v>
      </c>
      <c r="I316" t="s">
        <v>705</v>
      </c>
      <c r="J316" t="s">
        <v>705</v>
      </c>
      <c r="K316">
        <v>10.425000000000001</v>
      </c>
      <c r="L316">
        <v>2</v>
      </c>
      <c r="M316" t="s">
        <v>706</v>
      </c>
      <c r="N316">
        <v>162715</v>
      </c>
      <c r="O316" s="10">
        <v>2.63E-4</v>
      </c>
      <c r="P316">
        <v>0.6</v>
      </c>
      <c r="Q316" t="s">
        <v>272</v>
      </c>
      <c r="R316">
        <f>INDEX(Val_Min_CO2[],MATCH(Produtor_Silo[[#This Row],[Variaveis Decisão Transporte Estado-Silo]],Val_Min_CO2[Variável],0),2)</f>
        <v>0</v>
      </c>
      <c r="S316">
        <f>INDEX(Val_min_Custo[],MATCH(Produtor_Silo[[#This Row],[Variaveis Decisão Transporte Estado-Silo]],Val_min_Custo[Variável],0),2)</f>
        <v>0</v>
      </c>
      <c r="T316">
        <f>INDEX(ITERAC3[],MATCH(Produtor_Silo[[#This Row],[Variaveis Decisão Transporte Estado-Silo]],ITERAC3[Variável],0),2)</f>
        <v>0</v>
      </c>
      <c r="U316">
        <f>INDEX(ITERAC6[],MATCH(Produtor_Silo[[#This Row],[Variaveis Decisão Transporte Estado-Silo]],ITERAC6[Variável],0),2)</f>
        <v>0</v>
      </c>
      <c r="V316">
        <v>0</v>
      </c>
      <c r="W316">
        <v>1116.67</v>
      </c>
      <c r="X316" s="8">
        <v>1306.5038999999999</v>
      </c>
      <c r="Y316">
        <v>2.2999999999999998</v>
      </c>
      <c r="Z316" t="str">
        <f>Produtor_Silo[[#This Row],[Estado Origem]]&amp;Produtor_Silo[[#This Row],[Estado Silo]]</f>
        <v>MTMT</v>
      </c>
      <c r="AA316" t="str">
        <f>Produtor_Silo[[#This Row],[destino]]&amp;Produtor_Silo[[#This Row],[Periodo]]&amp;Produtor_Silo[[#This Row],[Safra]]</f>
        <v>NOVA MUTUM-MT_22Safra Principal</v>
      </c>
    </row>
    <row r="317" spans="1:27" x14ac:dyDescent="0.25">
      <c r="A317" t="s">
        <v>704</v>
      </c>
      <c r="B317" t="s">
        <v>621</v>
      </c>
      <c r="C317" t="s">
        <v>708</v>
      </c>
      <c r="D317">
        <v>-13.73663</v>
      </c>
      <c r="E317">
        <v>-56.052120000000002</v>
      </c>
      <c r="F317">
        <v>227815</v>
      </c>
      <c r="G317" s="7">
        <v>227.815</v>
      </c>
      <c r="H317">
        <v>644112</v>
      </c>
      <c r="I317" t="s">
        <v>705</v>
      </c>
      <c r="J317" t="s">
        <v>705</v>
      </c>
      <c r="K317">
        <v>10.425000000000001</v>
      </c>
      <c r="L317">
        <v>2</v>
      </c>
      <c r="M317" t="s">
        <v>706</v>
      </c>
      <c r="N317">
        <v>162715</v>
      </c>
      <c r="O317" s="10">
        <v>2.63E-4</v>
      </c>
      <c r="P317">
        <v>0.6</v>
      </c>
      <c r="Q317" t="s">
        <v>128</v>
      </c>
      <c r="R317">
        <f>INDEX(Val_Min_CO2[],MATCH(Produtor_Silo[[#This Row],[Variaveis Decisão Transporte Estado-Silo]],Val_Min_CO2[Variável],0),2)</f>
        <v>0</v>
      </c>
      <c r="S317">
        <f>INDEX(Val_min_Custo[],MATCH(Produtor_Silo[[#This Row],[Variaveis Decisão Transporte Estado-Silo]],Val_min_Custo[Variável],0),2)</f>
        <v>0</v>
      </c>
      <c r="T317">
        <f>INDEX(ITERAC3[],MATCH(Produtor_Silo[[#This Row],[Variaveis Decisão Transporte Estado-Silo]],ITERAC3[Variável],0),2)</f>
        <v>0</v>
      </c>
      <c r="U317">
        <f>INDEX(ITERAC6[],MATCH(Produtor_Silo[[#This Row],[Variaveis Decisão Transporte Estado-Silo]],ITERAC6[Variável],0),2)</f>
        <v>0</v>
      </c>
      <c r="V317">
        <v>0</v>
      </c>
      <c r="W317">
        <v>1116.67</v>
      </c>
      <c r="X317" s="8">
        <v>1306.5038999999999</v>
      </c>
      <c r="Y317">
        <v>2.2999999999999998</v>
      </c>
      <c r="Z317" t="str">
        <f>Produtor_Silo[[#This Row],[Estado Origem]]&amp;Produtor_Silo[[#This Row],[Estado Silo]]</f>
        <v>MTMT</v>
      </c>
      <c r="AA317" t="str">
        <f>Produtor_Silo[[#This Row],[destino]]&amp;Produtor_Silo[[#This Row],[Periodo]]&amp;Produtor_Silo[[#This Row],[Safra]]</f>
        <v>NOVA MUTUM-MT_22Safra Principal</v>
      </c>
    </row>
    <row r="318" spans="1:27" x14ac:dyDescent="0.25">
      <c r="A318" t="s">
        <v>703</v>
      </c>
      <c r="B318" t="s">
        <v>621</v>
      </c>
      <c r="C318" t="s">
        <v>708</v>
      </c>
      <c r="D318">
        <v>-13.73663</v>
      </c>
      <c r="E318">
        <v>-56.052120000000002</v>
      </c>
      <c r="F318">
        <v>148049</v>
      </c>
      <c r="G318" s="7">
        <v>148.04900000000001</v>
      </c>
      <c r="H318">
        <v>644112</v>
      </c>
      <c r="I318" t="s">
        <v>705</v>
      </c>
      <c r="J318" t="s">
        <v>705</v>
      </c>
      <c r="K318">
        <v>10.425000000000001</v>
      </c>
      <c r="L318">
        <v>2</v>
      </c>
      <c r="M318" t="s">
        <v>709</v>
      </c>
      <c r="N318">
        <v>162715</v>
      </c>
      <c r="O318" s="10">
        <v>2.63E-4</v>
      </c>
      <c r="P318">
        <v>0.6</v>
      </c>
      <c r="Q318" t="s">
        <v>417</v>
      </c>
      <c r="R318">
        <f>INDEX(Val_Min_CO2[],MATCH(Produtor_Silo[[#This Row],[Variaveis Decisão Transporte Estado-Silo]],Val_Min_CO2[Variável],0),2)</f>
        <v>0</v>
      </c>
      <c r="S318">
        <f>INDEX(Val_min_Custo[],MATCH(Produtor_Silo[[#This Row],[Variaveis Decisão Transporte Estado-Silo]],Val_min_Custo[Variável],0),2)</f>
        <v>0</v>
      </c>
      <c r="T318">
        <f>INDEX(ITERAC3[],MATCH(Produtor_Silo[[#This Row],[Variaveis Decisão Transporte Estado-Silo]],ITERAC3[Variável],0),2)</f>
        <v>0</v>
      </c>
      <c r="U318">
        <f>INDEX(ITERAC6[],MATCH(Produtor_Silo[[#This Row],[Variaveis Decisão Transporte Estado-Silo]],ITERAC6[Variável],0),2)</f>
        <v>0</v>
      </c>
      <c r="V318">
        <v>0</v>
      </c>
      <c r="W318">
        <v>1116.67</v>
      </c>
      <c r="X318" s="8">
        <v>1306.5038999999999</v>
      </c>
      <c r="Y318">
        <v>2.2999999999999998</v>
      </c>
      <c r="Z318" t="str">
        <f>Produtor_Silo[[#This Row],[Estado Origem]]&amp;Produtor_Silo[[#This Row],[Estado Silo]]</f>
        <v>MTMT</v>
      </c>
      <c r="AA318" t="str">
        <f>Produtor_Silo[[#This Row],[destino]]&amp;Produtor_Silo[[#This Row],[Periodo]]&amp;Produtor_Silo[[#This Row],[Safra]]</f>
        <v>NOVA MUTUM-MT_22Safra Secundaria</v>
      </c>
    </row>
    <row r="319" spans="1:27" x14ac:dyDescent="0.25">
      <c r="A319" t="s">
        <v>707</v>
      </c>
      <c r="B319" t="s">
        <v>621</v>
      </c>
      <c r="C319" t="s">
        <v>708</v>
      </c>
      <c r="D319">
        <v>-13.73663</v>
      </c>
      <c r="E319">
        <v>-56.052120000000002</v>
      </c>
      <c r="F319">
        <v>178307</v>
      </c>
      <c r="G319" s="7">
        <v>178.30699999999999</v>
      </c>
      <c r="H319">
        <v>644112</v>
      </c>
      <c r="I319" t="s">
        <v>705</v>
      </c>
      <c r="J319" t="s">
        <v>705</v>
      </c>
      <c r="K319">
        <v>10.425000000000001</v>
      </c>
      <c r="L319">
        <v>2</v>
      </c>
      <c r="M319" t="s">
        <v>709</v>
      </c>
      <c r="N319">
        <v>162715</v>
      </c>
      <c r="O319" s="10">
        <v>2.63E-4</v>
      </c>
      <c r="P319">
        <v>0.6</v>
      </c>
      <c r="Q319" t="s">
        <v>321</v>
      </c>
      <c r="R319">
        <f>INDEX(Val_Min_CO2[],MATCH(Produtor_Silo[[#This Row],[Variaveis Decisão Transporte Estado-Silo]],Val_Min_CO2[Variável],0),2)</f>
        <v>0</v>
      </c>
      <c r="S319">
        <f>INDEX(Val_min_Custo[],MATCH(Produtor_Silo[[#This Row],[Variaveis Decisão Transporte Estado-Silo]],Val_min_Custo[Variável],0),2)</f>
        <v>0</v>
      </c>
      <c r="T319">
        <f>INDEX(ITERAC3[],MATCH(Produtor_Silo[[#This Row],[Variaveis Decisão Transporte Estado-Silo]],ITERAC3[Variável],0),2)</f>
        <v>0</v>
      </c>
      <c r="U319">
        <f>INDEX(ITERAC6[],MATCH(Produtor_Silo[[#This Row],[Variaveis Decisão Transporte Estado-Silo]],ITERAC6[Variável],0),2)</f>
        <v>0</v>
      </c>
      <c r="V319">
        <v>0</v>
      </c>
      <c r="W319">
        <v>1116.67</v>
      </c>
      <c r="X319" s="8">
        <v>1306.5038999999999</v>
      </c>
      <c r="Y319">
        <v>2.2999999999999998</v>
      </c>
      <c r="Z319" t="str">
        <f>Produtor_Silo[[#This Row],[Estado Origem]]&amp;Produtor_Silo[[#This Row],[Estado Silo]]</f>
        <v>MTMT</v>
      </c>
      <c r="AA319" t="str">
        <f>Produtor_Silo[[#This Row],[destino]]&amp;Produtor_Silo[[#This Row],[Periodo]]&amp;Produtor_Silo[[#This Row],[Safra]]</f>
        <v>NOVA MUTUM-MT_22Safra Secundaria</v>
      </c>
    </row>
    <row r="320" spans="1:27" x14ac:dyDescent="0.25">
      <c r="A320" t="s">
        <v>708</v>
      </c>
      <c r="B320" t="s">
        <v>621</v>
      </c>
      <c r="C320" t="s">
        <v>708</v>
      </c>
      <c r="D320">
        <v>-13.73663</v>
      </c>
      <c r="E320">
        <v>-56.052120000000002</v>
      </c>
      <c r="F320">
        <v>10927</v>
      </c>
      <c r="G320" s="7">
        <v>10.927</v>
      </c>
      <c r="H320">
        <v>644112</v>
      </c>
      <c r="I320" t="s">
        <v>705</v>
      </c>
      <c r="J320" t="s">
        <v>705</v>
      </c>
      <c r="K320">
        <v>10.425000000000001</v>
      </c>
      <c r="L320">
        <v>2</v>
      </c>
      <c r="M320" t="s">
        <v>709</v>
      </c>
      <c r="N320">
        <v>162715</v>
      </c>
      <c r="O320" s="10">
        <v>2.63E-4</v>
      </c>
      <c r="P320">
        <v>0.6</v>
      </c>
      <c r="Q320" t="s">
        <v>273</v>
      </c>
      <c r="R320">
        <f>INDEX(Val_Min_CO2[],MATCH(Produtor_Silo[[#This Row],[Variaveis Decisão Transporte Estado-Silo]],Val_Min_CO2[Variável],0),2)</f>
        <v>0</v>
      </c>
      <c r="S320">
        <f>INDEX(Val_min_Custo[],MATCH(Produtor_Silo[[#This Row],[Variaveis Decisão Transporte Estado-Silo]],Val_min_Custo[Variável],0),2)</f>
        <v>0</v>
      </c>
      <c r="T320">
        <f>INDEX(ITERAC3[],MATCH(Produtor_Silo[[#This Row],[Variaveis Decisão Transporte Estado-Silo]],ITERAC3[Variável],0),2)</f>
        <v>0</v>
      </c>
      <c r="U320">
        <f>INDEX(ITERAC6[],MATCH(Produtor_Silo[[#This Row],[Variaveis Decisão Transporte Estado-Silo]],ITERAC6[Variável],0),2)</f>
        <v>0</v>
      </c>
      <c r="V320">
        <v>0</v>
      </c>
      <c r="W320">
        <v>1116.67</v>
      </c>
      <c r="X320" s="8">
        <v>1306.5038999999999</v>
      </c>
      <c r="Y320">
        <v>2.2999999999999998</v>
      </c>
      <c r="Z320" t="str">
        <f>Produtor_Silo[[#This Row],[Estado Origem]]&amp;Produtor_Silo[[#This Row],[Estado Silo]]</f>
        <v>MTMT</v>
      </c>
      <c r="AA320" t="str">
        <f>Produtor_Silo[[#This Row],[destino]]&amp;Produtor_Silo[[#This Row],[Periodo]]&amp;Produtor_Silo[[#This Row],[Safra]]</f>
        <v>NOVA MUTUM-MT_22Safra Secundaria</v>
      </c>
    </row>
    <row r="321" spans="1:27" x14ac:dyDescent="0.25">
      <c r="A321" t="s">
        <v>704</v>
      </c>
      <c r="B321" t="s">
        <v>621</v>
      </c>
      <c r="C321" t="s">
        <v>708</v>
      </c>
      <c r="D321">
        <v>-13.73663</v>
      </c>
      <c r="E321">
        <v>-56.052120000000002</v>
      </c>
      <c r="F321">
        <v>227815</v>
      </c>
      <c r="G321" s="7">
        <v>227.815</v>
      </c>
      <c r="H321">
        <v>644112</v>
      </c>
      <c r="I321" t="s">
        <v>705</v>
      </c>
      <c r="J321" t="s">
        <v>705</v>
      </c>
      <c r="K321">
        <v>10.425000000000001</v>
      </c>
      <c r="L321">
        <v>2</v>
      </c>
      <c r="M321" t="s">
        <v>709</v>
      </c>
      <c r="N321">
        <v>162715</v>
      </c>
      <c r="O321" s="10">
        <v>2.63E-4</v>
      </c>
      <c r="P321">
        <v>0.6</v>
      </c>
      <c r="Q321" t="s">
        <v>129</v>
      </c>
      <c r="R321">
        <f>INDEX(Val_Min_CO2[],MATCH(Produtor_Silo[[#This Row],[Variaveis Decisão Transporte Estado-Silo]],Val_Min_CO2[Variável],0),2)</f>
        <v>0</v>
      </c>
      <c r="S321">
        <f>INDEX(Val_min_Custo[],MATCH(Produtor_Silo[[#This Row],[Variaveis Decisão Transporte Estado-Silo]],Val_min_Custo[Variável],0),2)</f>
        <v>0</v>
      </c>
      <c r="T321">
        <f>INDEX(ITERAC3[],MATCH(Produtor_Silo[[#This Row],[Variaveis Decisão Transporte Estado-Silo]],ITERAC3[Variável],0),2)</f>
        <v>0</v>
      </c>
      <c r="U321">
        <f>INDEX(ITERAC6[],MATCH(Produtor_Silo[[#This Row],[Variaveis Decisão Transporte Estado-Silo]],ITERAC6[Variável],0),2)</f>
        <v>0</v>
      </c>
      <c r="V321">
        <v>0</v>
      </c>
      <c r="W321">
        <v>1116.67</v>
      </c>
      <c r="X321" s="8">
        <v>1306.5038999999999</v>
      </c>
      <c r="Y321">
        <v>2.2999999999999998</v>
      </c>
      <c r="Z321" t="str">
        <f>Produtor_Silo[[#This Row],[Estado Origem]]&amp;Produtor_Silo[[#This Row],[Estado Silo]]</f>
        <v>MTMT</v>
      </c>
      <c r="AA321" t="str">
        <f>Produtor_Silo[[#This Row],[destino]]&amp;Produtor_Silo[[#This Row],[Periodo]]&amp;Produtor_Silo[[#This Row],[Safra]]</f>
        <v>NOVA MUTUM-MT_22Safra Secundaria</v>
      </c>
    </row>
    <row r="322" spans="1:27" x14ac:dyDescent="0.25">
      <c r="A322" t="s">
        <v>703</v>
      </c>
      <c r="B322" t="s">
        <v>627</v>
      </c>
      <c r="C322" t="s">
        <v>703</v>
      </c>
      <c r="D322">
        <v>-12.556616</v>
      </c>
      <c r="E322">
        <v>-55.715366000000003</v>
      </c>
      <c r="F322">
        <v>3541</v>
      </c>
      <c r="G322" s="7">
        <v>3.5409999999999999</v>
      </c>
      <c r="H322">
        <v>687422.39999999991</v>
      </c>
      <c r="I322" t="s">
        <v>705</v>
      </c>
      <c r="J322" t="s">
        <v>705</v>
      </c>
      <c r="K322">
        <v>7.8049999999999997</v>
      </c>
      <c r="L322">
        <v>2</v>
      </c>
      <c r="M322" t="s">
        <v>706</v>
      </c>
      <c r="N322">
        <v>175488</v>
      </c>
      <c r="O322" s="10">
        <v>2.63E-4</v>
      </c>
      <c r="P322">
        <v>0.6</v>
      </c>
      <c r="Q322" t="s">
        <v>440</v>
      </c>
      <c r="R322">
        <f>INDEX(Val_Min_CO2[],MATCH(Produtor_Silo[[#This Row],[Variaveis Decisão Transporte Estado-Silo]],Val_Min_CO2[Variável],0),2)</f>
        <v>0</v>
      </c>
      <c r="S322">
        <f>INDEX(Val_min_Custo[],MATCH(Produtor_Silo[[#This Row],[Variaveis Decisão Transporte Estado-Silo]],Val_min_Custo[Variável],0),2)</f>
        <v>0</v>
      </c>
      <c r="T322">
        <f>INDEX(ITERAC3[],MATCH(Produtor_Silo[[#This Row],[Variaveis Decisão Transporte Estado-Silo]],ITERAC3[Variável],0),2)</f>
        <v>0</v>
      </c>
      <c r="U322">
        <f>INDEX(ITERAC6[],MATCH(Produtor_Silo[[#This Row],[Variaveis Decisão Transporte Estado-Silo]],ITERAC6[Variável],0),2)</f>
        <v>0</v>
      </c>
      <c r="V322">
        <v>0</v>
      </c>
      <c r="W322">
        <v>1116.67</v>
      </c>
      <c r="X322" s="8">
        <v>1306.5038999999999</v>
      </c>
      <c r="Y322">
        <v>2.2999999999999998</v>
      </c>
      <c r="Z322" t="str">
        <f>Produtor_Silo[[#This Row],[Estado Origem]]&amp;Produtor_Silo[[#This Row],[Estado Silo]]</f>
        <v>MTMT</v>
      </c>
      <c r="AA322" t="str">
        <f>Produtor_Silo[[#This Row],[destino]]&amp;Produtor_Silo[[#This Row],[Periodo]]&amp;Produtor_Silo[[#This Row],[Safra]]</f>
        <v>SORRISO-MT_22Safra Principal</v>
      </c>
    </row>
    <row r="323" spans="1:27" x14ac:dyDescent="0.25">
      <c r="A323" t="s">
        <v>707</v>
      </c>
      <c r="B323" t="s">
        <v>627</v>
      </c>
      <c r="C323" t="s">
        <v>703</v>
      </c>
      <c r="D323">
        <v>-12.556616</v>
      </c>
      <c r="E323">
        <v>-55.715366000000003</v>
      </c>
      <c r="F323">
        <v>84777</v>
      </c>
      <c r="G323" s="7">
        <v>84.777000000000001</v>
      </c>
      <c r="H323">
        <v>687422.39999999991</v>
      </c>
      <c r="I323" t="s">
        <v>705</v>
      </c>
      <c r="J323" t="s">
        <v>705</v>
      </c>
      <c r="K323">
        <v>7.8049999999999997</v>
      </c>
      <c r="L323">
        <v>2</v>
      </c>
      <c r="M323" t="s">
        <v>706</v>
      </c>
      <c r="N323">
        <v>175488</v>
      </c>
      <c r="O323" s="10">
        <v>2.63E-4</v>
      </c>
      <c r="P323">
        <v>0.6</v>
      </c>
      <c r="Q323" t="s">
        <v>344</v>
      </c>
      <c r="R323">
        <f>INDEX(Val_Min_CO2[],MATCH(Produtor_Silo[[#This Row],[Variaveis Decisão Transporte Estado-Silo]],Val_Min_CO2[Variável],0),2)</f>
        <v>0</v>
      </c>
      <c r="S323">
        <f>INDEX(Val_min_Custo[],MATCH(Produtor_Silo[[#This Row],[Variaveis Decisão Transporte Estado-Silo]],Val_min_Custo[Variável],0),2)</f>
        <v>0</v>
      </c>
      <c r="T323">
        <f>INDEX(ITERAC3[],MATCH(Produtor_Silo[[#This Row],[Variaveis Decisão Transporte Estado-Silo]],ITERAC3[Variável],0),2)</f>
        <v>0</v>
      </c>
      <c r="U323">
        <f>INDEX(ITERAC6[],MATCH(Produtor_Silo[[#This Row],[Variaveis Decisão Transporte Estado-Silo]],ITERAC6[Variável],0),2)</f>
        <v>0</v>
      </c>
      <c r="V323">
        <v>0</v>
      </c>
      <c r="W323">
        <v>1116.67</v>
      </c>
      <c r="X323" s="8">
        <v>1306.5038999999999</v>
      </c>
      <c r="Y323">
        <v>2.2999999999999998</v>
      </c>
      <c r="Z323" t="str">
        <f>Produtor_Silo[[#This Row],[Estado Origem]]&amp;Produtor_Silo[[#This Row],[Estado Silo]]</f>
        <v>MTMT</v>
      </c>
      <c r="AA323" t="str">
        <f>Produtor_Silo[[#This Row],[destino]]&amp;Produtor_Silo[[#This Row],[Periodo]]&amp;Produtor_Silo[[#This Row],[Safra]]</f>
        <v>SORRISO-MT_22Safra Principal</v>
      </c>
    </row>
    <row r="324" spans="1:27" x14ac:dyDescent="0.25">
      <c r="A324" t="s">
        <v>708</v>
      </c>
      <c r="B324" t="s">
        <v>627</v>
      </c>
      <c r="C324" t="s">
        <v>703</v>
      </c>
      <c r="D324">
        <v>-12.556616</v>
      </c>
      <c r="E324">
        <v>-55.715366000000003</v>
      </c>
      <c r="F324">
        <v>156039</v>
      </c>
      <c r="G324" s="7">
        <v>156.03899999999999</v>
      </c>
      <c r="H324">
        <v>687422.39999999991</v>
      </c>
      <c r="I324" t="s">
        <v>705</v>
      </c>
      <c r="J324" t="s">
        <v>705</v>
      </c>
      <c r="K324">
        <v>7.8049999999999997</v>
      </c>
      <c r="L324">
        <v>2</v>
      </c>
      <c r="M324" t="s">
        <v>706</v>
      </c>
      <c r="N324">
        <v>175488</v>
      </c>
      <c r="O324" s="10">
        <v>2.63E-4</v>
      </c>
      <c r="P324">
        <v>0.6</v>
      </c>
      <c r="Q324" t="s">
        <v>296</v>
      </c>
      <c r="R324">
        <f>INDEX(Val_Min_CO2[],MATCH(Produtor_Silo[[#This Row],[Variaveis Decisão Transporte Estado-Silo]],Val_Min_CO2[Variável],0),2)</f>
        <v>0</v>
      </c>
      <c r="S324">
        <f>INDEX(Val_min_Custo[],MATCH(Produtor_Silo[[#This Row],[Variaveis Decisão Transporte Estado-Silo]],Val_min_Custo[Variável],0),2)</f>
        <v>0</v>
      </c>
      <c r="T324">
        <f>INDEX(ITERAC3[],MATCH(Produtor_Silo[[#This Row],[Variaveis Decisão Transporte Estado-Silo]],ITERAC3[Variável],0),2)</f>
        <v>0</v>
      </c>
      <c r="U324">
        <f>INDEX(ITERAC6[],MATCH(Produtor_Silo[[#This Row],[Variaveis Decisão Transporte Estado-Silo]],ITERAC6[Variável],0),2)</f>
        <v>0</v>
      </c>
      <c r="V324">
        <v>0</v>
      </c>
      <c r="W324">
        <v>1116.67</v>
      </c>
      <c r="X324" s="8">
        <v>1306.5038999999999</v>
      </c>
      <c r="Y324">
        <v>2.2999999999999998</v>
      </c>
      <c r="Z324" t="str">
        <f>Produtor_Silo[[#This Row],[Estado Origem]]&amp;Produtor_Silo[[#This Row],[Estado Silo]]</f>
        <v>MTMT</v>
      </c>
      <c r="AA324" t="str">
        <f>Produtor_Silo[[#This Row],[destino]]&amp;Produtor_Silo[[#This Row],[Periodo]]&amp;Produtor_Silo[[#This Row],[Safra]]</f>
        <v>SORRISO-MT_22Safra Principal</v>
      </c>
    </row>
    <row r="325" spans="1:27" x14ac:dyDescent="0.25">
      <c r="A325" t="s">
        <v>704</v>
      </c>
      <c r="B325" t="s">
        <v>627</v>
      </c>
      <c r="C325" t="s">
        <v>703</v>
      </c>
      <c r="D325">
        <v>-12.556616</v>
      </c>
      <c r="E325">
        <v>-55.715366000000003</v>
      </c>
      <c r="F325">
        <v>372928</v>
      </c>
      <c r="G325" s="7">
        <v>372.928</v>
      </c>
      <c r="H325">
        <v>687422.39999999991</v>
      </c>
      <c r="I325" t="s">
        <v>705</v>
      </c>
      <c r="J325" t="s">
        <v>705</v>
      </c>
      <c r="K325">
        <v>7.8049999999999997</v>
      </c>
      <c r="L325">
        <v>2</v>
      </c>
      <c r="M325" t="s">
        <v>706</v>
      </c>
      <c r="N325">
        <v>175488</v>
      </c>
      <c r="O325" s="10">
        <v>2.63E-4</v>
      </c>
      <c r="P325">
        <v>0.6</v>
      </c>
      <c r="Q325" t="s">
        <v>152</v>
      </c>
      <c r="R325">
        <f>INDEX(Val_Min_CO2[],MATCH(Produtor_Silo[[#This Row],[Variaveis Decisão Transporte Estado-Silo]],Val_Min_CO2[Variável],0),2)</f>
        <v>0</v>
      </c>
      <c r="S325">
        <f>INDEX(Val_min_Custo[],MATCH(Produtor_Silo[[#This Row],[Variaveis Decisão Transporte Estado-Silo]],Val_min_Custo[Variável],0),2)</f>
        <v>0</v>
      </c>
      <c r="T325">
        <f>INDEX(ITERAC3[],MATCH(Produtor_Silo[[#This Row],[Variaveis Decisão Transporte Estado-Silo]],ITERAC3[Variável],0),2)</f>
        <v>0</v>
      </c>
      <c r="U325">
        <f>INDEX(ITERAC6[],MATCH(Produtor_Silo[[#This Row],[Variaveis Decisão Transporte Estado-Silo]],ITERAC6[Variável],0),2)</f>
        <v>0</v>
      </c>
      <c r="V325">
        <v>0</v>
      </c>
      <c r="W325">
        <v>1116.67</v>
      </c>
      <c r="X325" s="8">
        <v>1306.5038999999999</v>
      </c>
      <c r="Y325">
        <v>2.2999999999999998</v>
      </c>
      <c r="Z325" t="str">
        <f>Produtor_Silo[[#This Row],[Estado Origem]]&amp;Produtor_Silo[[#This Row],[Estado Silo]]</f>
        <v>MTMT</v>
      </c>
      <c r="AA325" t="str">
        <f>Produtor_Silo[[#This Row],[destino]]&amp;Produtor_Silo[[#This Row],[Periodo]]&amp;Produtor_Silo[[#This Row],[Safra]]</f>
        <v>SORRISO-MT_22Safra Principal</v>
      </c>
    </row>
    <row r="326" spans="1:27" x14ac:dyDescent="0.25">
      <c r="A326" t="s">
        <v>703</v>
      </c>
      <c r="B326" t="s">
        <v>627</v>
      </c>
      <c r="C326" t="s">
        <v>703</v>
      </c>
      <c r="D326">
        <v>-12.556616</v>
      </c>
      <c r="E326">
        <v>-55.715366000000003</v>
      </c>
      <c r="F326">
        <v>3541</v>
      </c>
      <c r="G326" s="7">
        <v>3.5409999999999999</v>
      </c>
      <c r="H326">
        <v>687422.39999999991</v>
      </c>
      <c r="I326" t="s">
        <v>705</v>
      </c>
      <c r="J326" t="s">
        <v>705</v>
      </c>
      <c r="K326">
        <v>7.8049999999999997</v>
      </c>
      <c r="L326">
        <v>2</v>
      </c>
      <c r="M326" t="s">
        <v>709</v>
      </c>
      <c r="N326">
        <v>175488</v>
      </c>
      <c r="O326" s="10">
        <v>2.63E-4</v>
      </c>
      <c r="P326">
        <v>0.6</v>
      </c>
      <c r="Q326" t="s">
        <v>441</v>
      </c>
      <c r="R326">
        <f>INDEX(Val_Min_CO2[],MATCH(Produtor_Silo[[#This Row],[Variaveis Decisão Transporte Estado-Silo]],Val_Min_CO2[Variável],0),2)</f>
        <v>0</v>
      </c>
      <c r="S326">
        <f>INDEX(Val_min_Custo[],MATCH(Produtor_Silo[[#This Row],[Variaveis Decisão Transporte Estado-Silo]],Val_min_Custo[Variável],0),2)</f>
        <v>0</v>
      </c>
      <c r="T326">
        <f>INDEX(ITERAC3[],MATCH(Produtor_Silo[[#This Row],[Variaveis Decisão Transporte Estado-Silo]],ITERAC3[Variável],0),2)</f>
        <v>0</v>
      </c>
      <c r="U326">
        <f>INDEX(ITERAC6[],MATCH(Produtor_Silo[[#This Row],[Variaveis Decisão Transporte Estado-Silo]],ITERAC6[Variável],0),2)</f>
        <v>0</v>
      </c>
      <c r="V326">
        <v>0</v>
      </c>
      <c r="W326">
        <v>1116.67</v>
      </c>
      <c r="X326" s="8">
        <v>1306.5038999999999</v>
      </c>
      <c r="Y326">
        <v>2.2999999999999998</v>
      </c>
      <c r="Z326" t="str">
        <f>Produtor_Silo[[#This Row],[Estado Origem]]&amp;Produtor_Silo[[#This Row],[Estado Silo]]</f>
        <v>MTMT</v>
      </c>
      <c r="AA326" t="str">
        <f>Produtor_Silo[[#This Row],[destino]]&amp;Produtor_Silo[[#This Row],[Periodo]]&amp;Produtor_Silo[[#This Row],[Safra]]</f>
        <v>SORRISO-MT_22Safra Secundaria</v>
      </c>
    </row>
    <row r="327" spans="1:27" x14ac:dyDescent="0.25">
      <c r="A327" t="s">
        <v>707</v>
      </c>
      <c r="B327" t="s">
        <v>627</v>
      </c>
      <c r="C327" t="s">
        <v>703</v>
      </c>
      <c r="D327">
        <v>-12.556616</v>
      </c>
      <c r="E327">
        <v>-55.715366000000003</v>
      </c>
      <c r="F327">
        <v>84777</v>
      </c>
      <c r="G327" s="7">
        <v>84.777000000000001</v>
      </c>
      <c r="H327">
        <v>687422.39999999991</v>
      </c>
      <c r="I327" t="s">
        <v>705</v>
      </c>
      <c r="J327" t="s">
        <v>705</v>
      </c>
      <c r="K327">
        <v>7.8049999999999997</v>
      </c>
      <c r="L327">
        <v>2</v>
      </c>
      <c r="M327" t="s">
        <v>709</v>
      </c>
      <c r="N327">
        <v>175488</v>
      </c>
      <c r="O327" s="10">
        <v>2.63E-4</v>
      </c>
      <c r="P327">
        <v>0.6</v>
      </c>
      <c r="Q327" t="s">
        <v>345</v>
      </c>
      <c r="R327">
        <f>INDEX(Val_Min_CO2[],MATCH(Produtor_Silo[[#This Row],[Variaveis Decisão Transporte Estado-Silo]],Val_Min_CO2[Variável],0),2)</f>
        <v>0</v>
      </c>
      <c r="S327">
        <f>INDEX(Val_min_Custo[],MATCH(Produtor_Silo[[#This Row],[Variaveis Decisão Transporte Estado-Silo]],Val_min_Custo[Variável],0),2)</f>
        <v>0</v>
      </c>
      <c r="T327">
        <f>INDEX(ITERAC3[],MATCH(Produtor_Silo[[#This Row],[Variaveis Decisão Transporte Estado-Silo]],ITERAC3[Variável],0),2)</f>
        <v>0</v>
      </c>
      <c r="U327">
        <f>INDEX(ITERAC6[],MATCH(Produtor_Silo[[#This Row],[Variaveis Decisão Transporte Estado-Silo]],ITERAC6[Variável],0),2)</f>
        <v>0</v>
      </c>
      <c r="V327">
        <v>0</v>
      </c>
      <c r="W327">
        <v>1116.67</v>
      </c>
      <c r="X327" s="8">
        <v>1306.5038999999999</v>
      </c>
      <c r="Y327">
        <v>2.2999999999999998</v>
      </c>
      <c r="Z327" t="str">
        <f>Produtor_Silo[[#This Row],[Estado Origem]]&amp;Produtor_Silo[[#This Row],[Estado Silo]]</f>
        <v>MTMT</v>
      </c>
      <c r="AA327" t="str">
        <f>Produtor_Silo[[#This Row],[destino]]&amp;Produtor_Silo[[#This Row],[Periodo]]&amp;Produtor_Silo[[#This Row],[Safra]]</f>
        <v>SORRISO-MT_22Safra Secundaria</v>
      </c>
    </row>
    <row r="328" spans="1:27" x14ac:dyDescent="0.25">
      <c r="A328" t="s">
        <v>708</v>
      </c>
      <c r="B328" t="s">
        <v>627</v>
      </c>
      <c r="C328" t="s">
        <v>703</v>
      </c>
      <c r="D328">
        <v>-12.556616</v>
      </c>
      <c r="E328">
        <v>-55.715366000000003</v>
      </c>
      <c r="F328">
        <v>156039</v>
      </c>
      <c r="G328" s="7">
        <v>156.03899999999999</v>
      </c>
      <c r="H328">
        <v>687422.39999999991</v>
      </c>
      <c r="I328" t="s">
        <v>705</v>
      </c>
      <c r="J328" t="s">
        <v>705</v>
      </c>
      <c r="K328">
        <v>7.8049999999999997</v>
      </c>
      <c r="L328">
        <v>2</v>
      </c>
      <c r="M328" t="s">
        <v>709</v>
      </c>
      <c r="N328">
        <v>175488</v>
      </c>
      <c r="O328" s="10">
        <v>2.63E-4</v>
      </c>
      <c r="P328">
        <v>0.6</v>
      </c>
      <c r="Q328" t="s">
        <v>297</v>
      </c>
      <c r="R328">
        <f>INDEX(Val_Min_CO2[],MATCH(Produtor_Silo[[#This Row],[Variaveis Decisão Transporte Estado-Silo]],Val_Min_CO2[Variável],0),2)</f>
        <v>0</v>
      </c>
      <c r="S328">
        <f>INDEX(Val_min_Custo[],MATCH(Produtor_Silo[[#This Row],[Variaveis Decisão Transporte Estado-Silo]],Val_min_Custo[Variável],0),2)</f>
        <v>0</v>
      </c>
      <c r="T328">
        <f>INDEX(ITERAC3[],MATCH(Produtor_Silo[[#This Row],[Variaveis Decisão Transporte Estado-Silo]],ITERAC3[Variável],0),2)</f>
        <v>0</v>
      </c>
      <c r="U328">
        <f>INDEX(ITERAC6[],MATCH(Produtor_Silo[[#This Row],[Variaveis Decisão Transporte Estado-Silo]],ITERAC6[Variável],0),2)</f>
        <v>0</v>
      </c>
      <c r="V328">
        <v>0</v>
      </c>
      <c r="W328">
        <v>1116.67</v>
      </c>
      <c r="X328" s="8">
        <v>1306.5038999999999</v>
      </c>
      <c r="Y328">
        <v>2.2999999999999998</v>
      </c>
      <c r="Z328" t="str">
        <f>Produtor_Silo[[#This Row],[Estado Origem]]&amp;Produtor_Silo[[#This Row],[Estado Silo]]</f>
        <v>MTMT</v>
      </c>
      <c r="AA328" t="str">
        <f>Produtor_Silo[[#This Row],[destino]]&amp;Produtor_Silo[[#This Row],[Periodo]]&amp;Produtor_Silo[[#This Row],[Safra]]</f>
        <v>SORRISO-MT_22Safra Secundaria</v>
      </c>
    </row>
    <row r="329" spans="1:27" x14ac:dyDescent="0.25">
      <c r="A329" t="s">
        <v>704</v>
      </c>
      <c r="B329" t="s">
        <v>627</v>
      </c>
      <c r="C329" t="s">
        <v>703</v>
      </c>
      <c r="D329">
        <v>-12.556616</v>
      </c>
      <c r="E329">
        <v>-55.715366000000003</v>
      </c>
      <c r="F329">
        <v>372928</v>
      </c>
      <c r="G329" s="7">
        <v>372.928</v>
      </c>
      <c r="H329">
        <v>687422.39999999991</v>
      </c>
      <c r="I329" t="s">
        <v>705</v>
      </c>
      <c r="J329" t="s">
        <v>705</v>
      </c>
      <c r="K329">
        <v>7.8049999999999997</v>
      </c>
      <c r="L329">
        <v>2</v>
      </c>
      <c r="M329" t="s">
        <v>709</v>
      </c>
      <c r="N329">
        <v>175488</v>
      </c>
      <c r="O329" s="10">
        <v>2.63E-4</v>
      </c>
      <c r="P329">
        <v>0.6</v>
      </c>
      <c r="Q329" t="s">
        <v>153</v>
      </c>
      <c r="R329">
        <f>INDEX(Val_Min_CO2[],MATCH(Produtor_Silo[[#This Row],[Variaveis Decisão Transporte Estado-Silo]],Val_Min_CO2[Variável],0),2)</f>
        <v>0</v>
      </c>
      <c r="S329">
        <f>INDEX(Val_min_Custo[],MATCH(Produtor_Silo[[#This Row],[Variaveis Decisão Transporte Estado-Silo]],Val_min_Custo[Variável],0),2)</f>
        <v>0</v>
      </c>
      <c r="T329">
        <f>INDEX(ITERAC3[],MATCH(Produtor_Silo[[#This Row],[Variaveis Decisão Transporte Estado-Silo]],ITERAC3[Variável],0),2)</f>
        <v>0</v>
      </c>
      <c r="U329">
        <f>INDEX(ITERAC6[],MATCH(Produtor_Silo[[#This Row],[Variaveis Decisão Transporte Estado-Silo]],ITERAC6[Variável],0),2)</f>
        <v>0</v>
      </c>
      <c r="V329">
        <v>0</v>
      </c>
      <c r="W329">
        <v>1116.67</v>
      </c>
      <c r="X329" s="8">
        <v>1306.5038999999999</v>
      </c>
      <c r="Y329">
        <v>2.2999999999999998</v>
      </c>
      <c r="Z329" t="str">
        <f>Produtor_Silo[[#This Row],[Estado Origem]]&amp;Produtor_Silo[[#This Row],[Estado Silo]]</f>
        <v>MTMT</v>
      </c>
      <c r="AA329" t="str">
        <f>Produtor_Silo[[#This Row],[destino]]&amp;Produtor_Silo[[#This Row],[Periodo]]&amp;Produtor_Silo[[#This Row],[Safra]]</f>
        <v>SORRISO-MT_22Safra Secundaria</v>
      </c>
    </row>
    <row r="330" spans="1:27" x14ac:dyDescent="0.25">
      <c r="A330" t="s">
        <v>703</v>
      </c>
      <c r="B330" t="s">
        <v>617</v>
      </c>
      <c r="C330" t="s">
        <v>704</v>
      </c>
      <c r="D330">
        <v>-14.317221999999999</v>
      </c>
      <c r="E330">
        <v>-57.956111</v>
      </c>
      <c r="F330">
        <v>415335</v>
      </c>
      <c r="G330" s="7">
        <v>415.33499999999998</v>
      </c>
      <c r="H330">
        <v>861616</v>
      </c>
      <c r="I330" t="s">
        <v>705</v>
      </c>
      <c r="J330" t="s">
        <v>705</v>
      </c>
      <c r="K330">
        <v>9.8949999999999996</v>
      </c>
      <c r="L330">
        <v>2</v>
      </c>
      <c r="M330" t="s">
        <v>706</v>
      </c>
      <c r="N330">
        <v>380968</v>
      </c>
      <c r="O330" s="10">
        <v>2.63E-4</v>
      </c>
      <c r="P330">
        <v>0.6</v>
      </c>
      <c r="Q330" t="s">
        <v>400</v>
      </c>
      <c r="R330">
        <f>INDEX(Val_Min_CO2[],MATCH(Produtor_Silo[[#This Row],[Variaveis Decisão Transporte Estado-Silo]],Val_Min_CO2[Variável],0),2)</f>
        <v>0</v>
      </c>
      <c r="S330">
        <f>INDEX(Val_min_Custo[],MATCH(Produtor_Silo[[#This Row],[Variaveis Decisão Transporte Estado-Silo]],Val_min_Custo[Variável],0),2)</f>
        <v>0</v>
      </c>
      <c r="T330">
        <f>INDEX(ITERAC3[],MATCH(Produtor_Silo[[#This Row],[Variaveis Decisão Transporte Estado-Silo]],ITERAC3[Variável],0),2)</f>
        <v>0</v>
      </c>
      <c r="U330">
        <f>INDEX(ITERAC6[],MATCH(Produtor_Silo[[#This Row],[Variaveis Decisão Transporte Estado-Silo]],ITERAC6[Variável],0),2)</f>
        <v>0</v>
      </c>
      <c r="V330">
        <v>0</v>
      </c>
      <c r="W330">
        <v>1116.67</v>
      </c>
      <c r="X330" s="8">
        <v>1306.5038999999999</v>
      </c>
      <c r="Y330">
        <v>2.2999999999999998</v>
      </c>
      <c r="Z330" t="str">
        <f>Produtor_Silo[[#This Row],[Estado Origem]]&amp;Produtor_Silo[[#This Row],[Estado Silo]]</f>
        <v>MTMT</v>
      </c>
      <c r="AA330" t="str">
        <f>Produtor_Silo[[#This Row],[destino]]&amp;Produtor_Silo[[#This Row],[Periodo]]&amp;Produtor_Silo[[#This Row],[Safra]]</f>
        <v>CAMPO NOVO DO PARECIS-MT_12Safra Principal</v>
      </c>
    </row>
    <row r="331" spans="1:27" x14ac:dyDescent="0.25">
      <c r="A331" t="s">
        <v>707</v>
      </c>
      <c r="B331" t="s">
        <v>617</v>
      </c>
      <c r="C331" t="s">
        <v>704</v>
      </c>
      <c r="D331">
        <v>-14.317221999999999</v>
      </c>
      <c r="E331">
        <v>-57.956111</v>
      </c>
      <c r="F331">
        <v>445593</v>
      </c>
      <c r="G331" s="7">
        <v>445.59300000000002</v>
      </c>
      <c r="H331">
        <v>861616</v>
      </c>
      <c r="I331" t="s">
        <v>705</v>
      </c>
      <c r="J331" t="s">
        <v>705</v>
      </c>
      <c r="K331">
        <v>9.8949999999999996</v>
      </c>
      <c r="L331">
        <v>2</v>
      </c>
      <c r="M331" t="s">
        <v>706</v>
      </c>
      <c r="N331">
        <v>380968</v>
      </c>
      <c r="O331" s="10">
        <v>2.63E-4</v>
      </c>
      <c r="P331">
        <v>0.6</v>
      </c>
      <c r="Q331" t="s">
        <v>304</v>
      </c>
      <c r="R331">
        <f>INDEX(Val_Min_CO2[],MATCH(Produtor_Silo[[#This Row],[Variaveis Decisão Transporte Estado-Silo]],Val_Min_CO2[Variável],0),2)</f>
        <v>0</v>
      </c>
      <c r="S331">
        <f>INDEX(Val_min_Custo[],MATCH(Produtor_Silo[[#This Row],[Variaveis Decisão Transporte Estado-Silo]],Val_min_Custo[Variável],0),2)</f>
        <v>0</v>
      </c>
      <c r="T331">
        <f>INDEX(ITERAC3[],MATCH(Produtor_Silo[[#This Row],[Variaveis Decisão Transporte Estado-Silo]],ITERAC3[Variável],0),2)</f>
        <v>0</v>
      </c>
      <c r="U331">
        <f>INDEX(ITERAC6[],MATCH(Produtor_Silo[[#This Row],[Variaveis Decisão Transporte Estado-Silo]],ITERAC6[Variável],0),2)</f>
        <v>0</v>
      </c>
      <c r="V331">
        <v>0</v>
      </c>
      <c r="W331">
        <v>1116.67</v>
      </c>
      <c r="X331" s="8">
        <v>1306.5038999999999</v>
      </c>
      <c r="Y331">
        <v>2.2999999999999998</v>
      </c>
      <c r="Z331" t="str">
        <f>Produtor_Silo[[#This Row],[Estado Origem]]&amp;Produtor_Silo[[#This Row],[Estado Silo]]</f>
        <v>MTMT</v>
      </c>
      <c r="AA331" t="str">
        <f>Produtor_Silo[[#This Row],[destino]]&amp;Produtor_Silo[[#This Row],[Periodo]]&amp;Produtor_Silo[[#This Row],[Safra]]</f>
        <v>CAMPO NOVO DO PARECIS-MT_12Safra Principal</v>
      </c>
    </row>
    <row r="332" spans="1:27" x14ac:dyDescent="0.25">
      <c r="A332" t="s">
        <v>708</v>
      </c>
      <c r="B332" t="s">
        <v>617</v>
      </c>
      <c r="C332" t="s">
        <v>704</v>
      </c>
      <c r="D332">
        <v>-14.317221999999999</v>
      </c>
      <c r="E332">
        <v>-57.956111</v>
      </c>
      <c r="F332">
        <v>256533</v>
      </c>
      <c r="G332" s="7">
        <v>256.53300000000002</v>
      </c>
      <c r="H332">
        <v>861616</v>
      </c>
      <c r="I332" t="s">
        <v>705</v>
      </c>
      <c r="J332" t="s">
        <v>705</v>
      </c>
      <c r="K332">
        <v>9.8949999999999996</v>
      </c>
      <c r="L332">
        <v>2</v>
      </c>
      <c r="M332" t="s">
        <v>706</v>
      </c>
      <c r="N332">
        <v>380968</v>
      </c>
      <c r="O332" s="10">
        <v>2.63E-4</v>
      </c>
      <c r="P332">
        <v>0.6</v>
      </c>
      <c r="Q332" t="s">
        <v>256</v>
      </c>
      <c r="R332">
        <f>INDEX(Val_Min_CO2[],MATCH(Produtor_Silo[[#This Row],[Variaveis Decisão Transporte Estado-Silo]],Val_Min_CO2[Variável],0),2)</f>
        <v>0</v>
      </c>
      <c r="S332">
        <f>INDEX(Val_min_Custo[],MATCH(Produtor_Silo[[#This Row],[Variaveis Decisão Transporte Estado-Silo]],Val_min_Custo[Variável],0),2)</f>
        <v>0</v>
      </c>
      <c r="T332">
        <f>INDEX(ITERAC3[],MATCH(Produtor_Silo[[#This Row],[Variaveis Decisão Transporte Estado-Silo]],ITERAC3[Variável],0),2)</f>
        <v>0</v>
      </c>
      <c r="U332">
        <f>INDEX(ITERAC6[],MATCH(Produtor_Silo[[#This Row],[Variaveis Decisão Transporte Estado-Silo]],ITERAC6[Variável],0),2)</f>
        <v>0</v>
      </c>
      <c r="V332">
        <v>0</v>
      </c>
      <c r="W332">
        <v>1116.67</v>
      </c>
      <c r="X332" s="8">
        <v>1306.5038999999999</v>
      </c>
      <c r="Y332">
        <v>2.2999999999999998</v>
      </c>
      <c r="Z332" t="str">
        <f>Produtor_Silo[[#This Row],[Estado Origem]]&amp;Produtor_Silo[[#This Row],[Estado Silo]]</f>
        <v>MTMT</v>
      </c>
      <c r="AA332" t="str">
        <f>Produtor_Silo[[#This Row],[destino]]&amp;Produtor_Silo[[#This Row],[Periodo]]&amp;Produtor_Silo[[#This Row],[Safra]]</f>
        <v>CAMPO NOVO DO PARECIS-MT_12Safra Principal</v>
      </c>
    </row>
    <row r="333" spans="1:27" x14ac:dyDescent="0.25">
      <c r="A333" t="s">
        <v>704</v>
      </c>
      <c r="B333" t="s">
        <v>617</v>
      </c>
      <c r="C333" t="s">
        <v>704</v>
      </c>
      <c r="D333">
        <v>-14.317221999999999</v>
      </c>
      <c r="E333">
        <v>-57.956111</v>
      </c>
      <c r="F333">
        <v>78993</v>
      </c>
      <c r="G333" s="7">
        <v>78.992999999999995</v>
      </c>
      <c r="H333">
        <v>861616</v>
      </c>
      <c r="I333" t="s">
        <v>705</v>
      </c>
      <c r="J333" t="s">
        <v>705</v>
      </c>
      <c r="K333">
        <v>9.8949999999999996</v>
      </c>
      <c r="L333">
        <v>2</v>
      </c>
      <c r="M333" t="s">
        <v>706</v>
      </c>
      <c r="N333">
        <v>380968</v>
      </c>
      <c r="O333" s="10">
        <v>2.63E-4</v>
      </c>
      <c r="P333">
        <v>0.6</v>
      </c>
      <c r="Q333" t="s">
        <v>112</v>
      </c>
      <c r="R333">
        <f>INDEX(Val_Min_CO2[],MATCH(Produtor_Silo[[#This Row],[Variaveis Decisão Transporte Estado-Silo]],Val_Min_CO2[Variável],0),2)</f>
        <v>0</v>
      </c>
      <c r="S333">
        <f>INDEX(Val_min_Custo[],MATCH(Produtor_Silo[[#This Row],[Variaveis Decisão Transporte Estado-Silo]],Val_min_Custo[Variável],0),2)</f>
        <v>0</v>
      </c>
      <c r="T333">
        <f>INDEX(ITERAC3[],MATCH(Produtor_Silo[[#This Row],[Variaveis Decisão Transporte Estado-Silo]],ITERAC3[Variável],0),2)</f>
        <v>0</v>
      </c>
      <c r="U333">
        <f>INDEX(ITERAC6[],MATCH(Produtor_Silo[[#This Row],[Variaveis Decisão Transporte Estado-Silo]],ITERAC6[Variável],0),2)</f>
        <v>0</v>
      </c>
      <c r="V333">
        <v>0</v>
      </c>
      <c r="W333">
        <v>1116.67</v>
      </c>
      <c r="X333" s="8">
        <v>1306.5038999999999</v>
      </c>
      <c r="Y333">
        <v>2.2999999999999998</v>
      </c>
      <c r="Z333" t="str">
        <f>Produtor_Silo[[#This Row],[Estado Origem]]&amp;Produtor_Silo[[#This Row],[Estado Silo]]</f>
        <v>MTMT</v>
      </c>
      <c r="AA333" t="str">
        <f>Produtor_Silo[[#This Row],[destino]]&amp;Produtor_Silo[[#This Row],[Periodo]]&amp;Produtor_Silo[[#This Row],[Safra]]</f>
        <v>CAMPO NOVO DO PARECIS-MT_12Safra Principal</v>
      </c>
    </row>
    <row r="334" spans="1:27" x14ac:dyDescent="0.25">
      <c r="A334" t="s">
        <v>703</v>
      </c>
      <c r="B334" t="s">
        <v>617</v>
      </c>
      <c r="C334" t="s">
        <v>704</v>
      </c>
      <c r="D334">
        <v>-14.317221999999999</v>
      </c>
      <c r="E334">
        <v>-57.956111</v>
      </c>
      <c r="F334">
        <v>415335</v>
      </c>
      <c r="G334" s="7">
        <v>415.33499999999998</v>
      </c>
      <c r="H334">
        <v>861616</v>
      </c>
      <c r="I334" t="s">
        <v>705</v>
      </c>
      <c r="J334" t="s">
        <v>705</v>
      </c>
      <c r="K334">
        <v>9.8949999999999996</v>
      </c>
      <c r="L334">
        <v>2</v>
      </c>
      <c r="M334" t="s">
        <v>709</v>
      </c>
      <c r="N334">
        <v>380968</v>
      </c>
      <c r="O334" s="10">
        <v>2.63E-4</v>
      </c>
      <c r="P334">
        <v>0.6</v>
      </c>
      <c r="Q334" t="s">
        <v>401</v>
      </c>
      <c r="R334">
        <f>INDEX(Val_Min_CO2[],MATCH(Produtor_Silo[[#This Row],[Variaveis Decisão Transporte Estado-Silo]],Val_Min_CO2[Variável],0),2)</f>
        <v>0</v>
      </c>
      <c r="S334">
        <f>INDEX(Val_min_Custo[],MATCH(Produtor_Silo[[#This Row],[Variaveis Decisão Transporte Estado-Silo]],Val_min_Custo[Variável],0),2)</f>
        <v>0</v>
      </c>
      <c r="T334">
        <f>INDEX(ITERAC3[],MATCH(Produtor_Silo[[#This Row],[Variaveis Decisão Transporte Estado-Silo]],ITERAC3[Variável],0),2)</f>
        <v>0</v>
      </c>
      <c r="U334">
        <f>INDEX(ITERAC6[],MATCH(Produtor_Silo[[#This Row],[Variaveis Decisão Transporte Estado-Silo]],ITERAC6[Variável],0),2)</f>
        <v>0</v>
      </c>
      <c r="V334">
        <v>0</v>
      </c>
      <c r="W334">
        <v>1116.67</v>
      </c>
      <c r="X334" s="8">
        <v>1306.5038999999999</v>
      </c>
      <c r="Y334">
        <v>2.2999999999999998</v>
      </c>
      <c r="Z334" t="str">
        <f>Produtor_Silo[[#This Row],[Estado Origem]]&amp;Produtor_Silo[[#This Row],[Estado Silo]]</f>
        <v>MTMT</v>
      </c>
      <c r="AA334" t="str">
        <f>Produtor_Silo[[#This Row],[destino]]&amp;Produtor_Silo[[#This Row],[Periodo]]&amp;Produtor_Silo[[#This Row],[Safra]]</f>
        <v>CAMPO NOVO DO PARECIS-MT_12Safra Secundaria</v>
      </c>
    </row>
    <row r="335" spans="1:27" x14ac:dyDescent="0.25">
      <c r="A335" t="s">
        <v>707</v>
      </c>
      <c r="B335" t="s">
        <v>617</v>
      </c>
      <c r="C335" t="s">
        <v>704</v>
      </c>
      <c r="D335">
        <v>-14.317221999999999</v>
      </c>
      <c r="E335">
        <v>-57.956111</v>
      </c>
      <c r="F335">
        <v>445593</v>
      </c>
      <c r="G335" s="7">
        <v>445.59300000000002</v>
      </c>
      <c r="H335">
        <v>861616</v>
      </c>
      <c r="I335" t="s">
        <v>705</v>
      </c>
      <c r="J335" t="s">
        <v>705</v>
      </c>
      <c r="K335">
        <v>9.8949999999999996</v>
      </c>
      <c r="L335">
        <v>2</v>
      </c>
      <c r="M335" t="s">
        <v>709</v>
      </c>
      <c r="N335">
        <v>380968</v>
      </c>
      <c r="O335" s="10">
        <v>2.63E-4</v>
      </c>
      <c r="P335">
        <v>0.6</v>
      </c>
      <c r="Q335" t="s">
        <v>305</v>
      </c>
      <c r="R335">
        <f>INDEX(Val_Min_CO2[],MATCH(Produtor_Silo[[#This Row],[Variaveis Decisão Transporte Estado-Silo]],Val_Min_CO2[Variável],0),2)</f>
        <v>0</v>
      </c>
      <c r="S335">
        <f>INDEX(Val_min_Custo[],MATCH(Produtor_Silo[[#This Row],[Variaveis Decisão Transporte Estado-Silo]],Val_min_Custo[Variável],0),2)</f>
        <v>0</v>
      </c>
      <c r="T335">
        <f>INDEX(ITERAC3[],MATCH(Produtor_Silo[[#This Row],[Variaveis Decisão Transporte Estado-Silo]],ITERAC3[Variável],0),2)</f>
        <v>0</v>
      </c>
      <c r="U335">
        <f>INDEX(ITERAC6[],MATCH(Produtor_Silo[[#This Row],[Variaveis Decisão Transporte Estado-Silo]],ITERAC6[Variável],0),2)</f>
        <v>0</v>
      </c>
      <c r="V335">
        <v>0</v>
      </c>
      <c r="W335">
        <v>1116.67</v>
      </c>
      <c r="X335" s="8">
        <v>1306.5038999999999</v>
      </c>
      <c r="Y335">
        <v>2.2999999999999998</v>
      </c>
      <c r="Z335" t="str">
        <f>Produtor_Silo[[#This Row],[Estado Origem]]&amp;Produtor_Silo[[#This Row],[Estado Silo]]</f>
        <v>MTMT</v>
      </c>
      <c r="AA335" t="str">
        <f>Produtor_Silo[[#This Row],[destino]]&amp;Produtor_Silo[[#This Row],[Periodo]]&amp;Produtor_Silo[[#This Row],[Safra]]</f>
        <v>CAMPO NOVO DO PARECIS-MT_12Safra Secundaria</v>
      </c>
    </row>
    <row r="336" spans="1:27" x14ac:dyDescent="0.25">
      <c r="A336" t="s">
        <v>708</v>
      </c>
      <c r="B336" t="s">
        <v>617</v>
      </c>
      <c r="C336" t="s">
        <v>704</v>
      </c>
      <c r="D336">
        <v>-14.317221999999999</v>
      </c>
      <c r="E336">
        <v>-57.956111</v>
      </c>
      <c r="F336">
        <v>256533</v>
      </c>
      <c r="G336" s="7">
        <v>256.53300000000002</v>
      </c>
      <c r="H336">
        <v>861616</v>
      </c>
      <c r="I336" t="s">
        <v>705</v>
      </c>
      <c r="J336" t="s">
        <v>705</v>
      </c>
      <c r="K336">
        <v>9.8949999999999996</v>
      </c>
      <c r="L336">
        <v>2</v>
      </c>
      <c r="M336" t="s">
        <v>709</v>
      </c>
      <c r="N336">
        <v>380968</v>
      </c>
      <c r="O336" s="10">
        <v>2.63E-4</v>
      </c>
      <c r="P336">
        <v>0.6</v>
      </c>
      <c r="Q336" t="s">
        <v>257</v>
      </c>
      <c r="R336">
        <f>INDEX(Val_Min_CO2[],MATCH(Produtor_Silo[[#This Row],[Variaveis Decisão Transporte Estado-Silo]],Val_Min_CO2[Variável],0),2)</f>
        <v>0</v>
      </c>
      <c r="S336">
        <f>INDEX(Val_min_Custo[],MATCH(Produtor_Silo[[#This Row],[Variaveis Decisão Transporte Estado-Silo]],Val_min_Custo[Variável],0),2)</f>
        <v>0</v>
      </c>
      <c r="T336">
        <f>INDEX(ITERAC3[],MATCH(Produtor_Silo[[#This Row],[Variaveis Decisão Transporte Estado-Silo]],ITERAC3[Variável],0),2)</f>
        <v>0</v>
      </c>
      <c r="U336">
        <f>INDEX(ITERAC6[],MATCH(Produtor_Silo[[#This Row],[Variaveis Decisão Transporte Estado-Silo]],ITERAC6[Variável],0),2)</f>
        <v>0</v>
      </c>
      <c r="V336">
        <v>0</v>
      </c>
      <c r="W336">
        <v>1116.67</v>
      </c>
      <c r="X336" s="8">
        <v>1306.5038999999999</v>
      </c>
      <c r="Y336">
        <v>2.2999999999999998</v>
      </c>
      <c r="Z336" t="str">
        <f>Produtor_Silo[[#This Row],[Estado Origem]]&amp;Produtor_Silo[[#This Row],[Estado Silo]]</f>
        <v>MTMT</v>
      </c>
      <c r="AA336" t="str">
        <f>Produtor_Silo[[#This Row],[destino]]&amp;Produtor_Silo[[#This Row],[Periodo]]&amp;Produtor_Silo[[#This Row],[Safra]]</f>
        <v>CAMPO NOVO DO PARECIS-MT_12Safra Secundaria</v>
      </c>
    </row>
    <row r="337" spans="1:27" x14ac:dyDescent="0.25">
      <c r="A337" t="s">
        <v>704</v>
      </c>
      <c r="B337" t="s">
        <v>617</v>
      </c>
      <c r="C337" t="s">
        <v>704</v>
      </c>
      <c r="D337">
        <v>-14.317221999999999</v>
      </c>
      <c r="E337">
        <v>-57.956111</v>
      </c>
      <c r="F337">
        <v>78993</v>
      </c>
      <c r="G337" s="7">
        <v>78.992999999999995</v>
      </c>
      <c r="H337">
        <v>861616</v>
      </c>
      <c r="I337" t="s">
        <v>705</v>
      </c>
      <c r="J337" t="s">
        <v>705</v>
      </c>
      <c r="K337">
        <v>9.8949999999999996</v>
      </c>
      <c r="L337">
        <v>2</v>
      </c>
      <c r="M337" t="s">
        <v>709</v>
      </c>
      <c r="N337">
        <v>380968</v>
      </c>
      <c r="O337" s="10">
        <v>2.63E-4</v>
      </c>
      <c r="P337">
        <v>0.6</v>
      </c>
      <c r="Q337" t="s">
        <v>113</v>
      </c>
      <c r="R337">
        <f>INDEX(Val_Min_CO2[],MATCH(Produtor_Silo[[#This Row],[Variaveis Decisão Transporte Estado-Silo]],Val_Min_CO2[Variável],0),2)</f>
        <v>0</v>
      </c>
      <c r="S337">
        <f>INDEX(Val_min_Custo[],MATCH(Produtor_Silo[[#This Row],[Variaveis Decisão Transporte Estado-Silo]],Val_min_Custo[Variável],0),2)</f>
        <v>0</v>
      </c>
      <c r="T337">
        <f>INDEX(ITERAC3[],MATCH(Produtor_Silo[[#This Row],[Variaveis Decisão Transporte Estado-Silo]],ITERAC3[Variável],0),2)</f>
        <v>0</v>
      </c>
      <c r="U337">
        <f>INDEX(ITERAC6[],MATCH(Produtor_Silo[[#This Row],[Variaveis Decisão Transporte Estado-Silo]],ITERAC6[Variável],0),2)</f>
        <v>0</v>
      </c>
      <c r="V337">
        <v>0</v>
      </c>
      <c r="W337">
        <v>1116.67</v>
      </c>
      <c r="X337" s="8">
        <v>1306.5038999999999</v>
      </c>
      <c r="Y337">
        <v>2.2999999999999998</v>
      </c>
      <c r="Z337" t="str">
        <f>Produtor_Silo[[#This Row],[Estado Origem]]&amp;Produtor_Silo[[#This Row],[Estado Silo]]</f>
        <v>MTMT</v>
      </c>
      <c r="AA337" t="str">
        <f>Produtor_Silo[[#This Row],[destino]]&amp;Produtor_Silo[[#This Row],[Periodo]]&amp;Produtor_Silo[[#This Row],[Safra]]</f>
        <v>CAMPO NOVO DO PARECIS-MT_12Safra Secundaria</v>
      </c>
    </row>
    <row r="338" spans="1:27" x14ac:dyDescent="0.25">
      <c r="A338" t="s">
        <v>703</v>
      </c>
      <c r="B338" t="s">
        <v>626</v>
      </c>
      <c r="C338" t="s">
        <v>703</v>
      </c>
      <c r="D338">
        <v>-12.32408</v>
      </c>
      <c r="E338">
        <v>-55.583390000000001</v>
      </c>
      <c r="F338">
        <v>31200</v>
      </c>
      <c r="G338" s="7">
        <v>31.2</v>
      </c>
      <c r="H338">
        <v>1112384</v>
      </c>
      <c r="I338" t="s">
        <v>705</v>
      </c>
      <c r="J338" t="s">
        <v>705</v>
      </c>
      <c r="K338">
        <v>8.86</v>
      </c>
      <c r="L338">
        <v>2</v>
      </c>
      <c r="M338" t="s">
        <v>706</v>
      </c>
      <c r="N338">
        <v>170399</v>
      </c>
      <c r="O338" s="10">
        <v>2.63E-4</v>
      </c>
      <c r="P338">
        <v>0.6</v>
      </c>
      <c r="Q338" t="s">
        <v>436</v>
      </c>
      <c r="R338">
        <f>INDEX(Val_Min_CO2[],MATCH(Produtor_Silo[[#This Row],[Variaveis Decisão Transporte Estado-Silo]],Val_Min_CO2[Variável],0),2)</f>
        <v>0</v>
      </c>
      <c r="S338">
        <f>INDEX(Val_min_Custo[],MATCH(Produtor_Silo[[#This Row],[Variaveis Decisão Transporte Estado-Silo]],Val_min_Custo[Variável],0),2)</f>
        <v>0</v>
      </c>
      <c r="T338">
        <f>INDEX(ITERAC3[],MATCH(Produtor_Silo[[#This Row],[Variaveis Decisão Transporte Estado-Silo]],ITERAC3[Variável],0),2)</f>
        <v>151687.35999999999</v>
      </c>
      <c r="U338">
        <f>INDEX(ITERAC6[],MATCH(Produtor_Silo[[#This Row],[Variaveis Decisão Transporte Estado-Silo]],ITERAC6[Variável],0),2)</f>
        <v>0</v>
      </c>
      <c r="V338">
        <v>0</v>
      </c>
      <c r="W338">
        <v>1116.67</v>
      </c>
      <c r="X338" s="8">
        <v>1306.5038999999999</v>
      </c>
      <c r="Y338">
        <v>2.2999999999999998</v>
      </c>
      <c r="Z338" t="str">
        <f>Produtor_Silo[[#This Row],[Estado Origem]]&amp;Produtor_Silo[[#This Row],[Estado Silo]]</f>
        <v>MTMT</v>
      </c>
      <c r="AA338" t="str">
        <f>Produtor_Silo[[#This Row],[destino]]&amp;Produtor_Silo[[#This Row],[Periodo]]&amp;Produtor_Silo[[#This Row],[Safra]]</f>
        <v>SORRISO-MT_12Safra Principal</v>
      </c>
    </row>
    <row r="339" spans="1:27" x14ac:dyDescent="0.25">
      <c r="A339" t="s">
        <v>707</v>
      </c>
      <c r="B339" t="s">
        <v>626</v>
      </c>
      <c r="C339" t="s">
        <v>703</v>
      </c>
      <c r="D339">
        <v>-12.32408</v>
      </c>
      <c r="E339">
        <v>-55.583390000000001</v>
      </c>
      <c r="F339">
        <v>114484</v>
      </c>
      <c r="G339" s="7">
        <v>114.48399999999999</v>
      </c>
      <c r="H339">
        <v>1112384</v>
      </c>
      <c r="I339" t="s">
        <v>705</v>
      </c>
      <c r="J339" t="s">
        <v>705</v>
      </c>
      <c r="K339">
        <v>8.86</v>
      </c>
      <c r="L339">
        <v>2</v>
      </c>
      <c r="M339" t="s">
        <v>706</v>
      </c>
      <c r="N339">
        <v>170399</v>
      </c>
      <c r="O339" s="10">
        <v>2.63E-4</v>
      </c>
      <c r="P339">
        <v>0.6</v>
      </c>
      <c r="Q339" t="s">
        <v>340</v>
      </c>
      <c r="R339">
        <f>INDEX(Val_Min_CO2[],MATCH(Produtor_Silo[[#This Row],[Variaveis Decisão Transporte Estado-Silo]],Val_Min_CO2[Variável],0),2)</f>
        <v>0</v>
      </c>
      <c r="S339">
        <f>INDEX(Val_min_Custo[],MATCH(Produtor_Silo[[#This Row],[Variaveis Decisão Transporte Estado-Silo]],Val_min_Custo[Variável],0),2)</f>
        <v>124918.64</v>
      </c>
      <c r="T339">
        <f>INDEX(ITERAC3[],MATCH(Produtor_Silo[[#This Row],[Variaveis Decisão Transporte Estado-Silo]],ITERAC3[Variável],0),2)</f>
        <v>0</v>
      </c>
      <c r="U339">
        <f>INDEX(ITERAC6[],MATCH(Produtor_Silo[[#This Row],[Variaveis Decisão Transporte Estado-Silo]],ITERAC6[Variável],0),2)</f>
        <v>124918.64</v>
      </c>
      <c r="V339">
        <v>0</v>
      </c>
      <c r="W339">
        <v>1116.67</v>
      </c>
      <c r="X339" s="8">
        <v>1306.5038999999999</v>
      </c>
      <c r="Y339">
        <v>2.2999999999999998</v>
      </c>
      <c r="Z339" t="str">
        <f>Produtor_Silo[[#This Row],[Estado Origem]]&amp;Produtor_Silo[[#This Row],[Estado Silo]]</f>
        <v>MTMT</v>
      </c>
      <c r="AA339" t="str">
        <f>Produtor_Silo[[#This Row],[destino]]&amp;Produtor_Silo[[#This Row],[Periodo]]&amp;Produtor_Silo[[#This Row],[Safra]]</f>
        <v>SORRISO-MT_12Safra Principal</v>
      </c>
    </row>
    <row r="340" spans="1:27" x14ac:dyDescent="0.25">
      <c r="A340" t="s">
        <v>708</v>
      </c>
      <c r="B340" t="s">
        <v>626</v>
      </c>
      <c r="C340" t="s">
        <v>703</v>
      </c>
      <c r="D340">
        <v>-12.32408</v>
      </c>
      <c r="E340">
        <v>-55.583390000000001</v>
      </c>
      <c r="F340">
        <v>185738</v>
      </c>
      <c r="G340" s="7">
        <v>185.738</v>
      </c>
      <c r="H340">
        <v>1112384</v>
      </c>
      <c r="I340" t="s">
        <v>705</v>
      </c>
      <c r="J340" t="s">
        <v>705</v>
      </c>
      <c r="K340">
        <v>8.86</v>
      </c>
      <c r="L340">
        <v>2</v>
      </c>
      <c r="M340" t="s">
        <v>706</v>
      </c>
      <c r="N340">
        <v>170399</v>
      </c>
      <c r="O340" s="10">
        <v>2.63E-4</v>
      </c>
      <c r="P340">
        <v>0.6</v>
      </c>
      <c r="Q340" t="s">
        <v>292</v>
      </c>
      <c r="R340">
        <f>INDEX(Val_Min_CO2[],MATCH(Produtor_Silo[[#This Row],[Variaveis Decisão Transporte Estado-Silo]],Val_Min_CO2[Variável],0),2)</f>
        <v>0</v>
      </c>
      <c r="S340">
        <f>INDEX(Val_min_Custo[],MATCH(Produtor_Silo[[#This Row],[Variaveis Decisão Transporte Estado-Silo]],Val_min_Custo[Variável],0),2)</f>
        <v>0</v>
      </c>
      <c r="T340">
        <f>INDEX(ITERAC3[],MATCH(Produtor_Silo[[#This Row],[Variaveis Decisão Transporte Estado-Silo]],ITERAC3[Variável],0),2)</f>
        <v>124918.64</v>
      </c>
      <c r="U340">
        <f>INDEX(ITERAC6[],MATCH(Produtor_Silo[[#This Row],[Variaveis Decisão Transporte Estado-Silo]],ITERAC6[Variável],0),2)</f>
        <v>26768.73</v>
      </c>
      <c r="V340">
        <v>0</v>
      </c>
      <c r="W340">
        <v>1116.67</v>
      </c>
      <c r="X340" s="8">
        <v>1306.5038999999999</v>
      </c>
      <c r="Y340">
        <v>2.2999999999999998</v>
      </c>
      <c r="Z340" t="str">
        <f>Produtor_Silo[[#This Row],[Estado Origem]]&amp;Produtor_Silo[[#This Row],[Estado Silo]]</f>
        <v>MTMT</v>
      </c>
      <c r="AA340" t="str">
        <f>Produtor_Silo[[#This Row],[destino]]&amp;Produtor_Silo[[#This Row],[Periodo]]&amp;Produtor_Silo[[#This Row],[Safra]]</f>
        <v>SORRISO-MT_12Safra Principal</v>
      </c>
    </row>
    <row r="341" spans="1:27" x14ac:dyDescent="0.25">
      <c r="A341" t="s">
        <v>704</v>
      </c>
      <c r="B341" t="s">
        <v>626</v>
      </c>
      <c r="C341" t="s">
        <v>703</v>
      </c>
      <c r="D341">
        <v>-12.32408</v>
      </c>
      <c r="E341">
        <v>-55.583390000000001</v>
      </c>
      <c r="F341">
        <v>402627</v>
      </c>
      <c r="G341" s="7">
        <v>402.62700000000001</v>
      </c>
      <c r="H341">
        <v>1112384</v>
      </c>
      <c r="I341" t="s">
        <v>705</v>
      </c>
      <c r="J341" t="s">
        <v>705</v>
      </c>
      <c r="K341">
        <v>8.86</v>
      </c>
      <c r="L341">
        <v>2</v>
      </c>
      <c r="M341" t="s">
        <v>706</v>
      </c>
      <c r="N341">
        <v>170399</v>
      </c>
      <c r="O341" s="10">
        <v>2.63E-4</v>
      </c>
      <c r="P341">
        <v>0.6</v>
      </c>
      <c r="Q341" t="s">
        <v>148</v>
      </c>
      <c r="R341">
        <f>INDEX(Val_Min_CO2[],MATCH(Produtor_Silo[[#This Row],[Variaveis Decisão Transporte Estado-Silo]],Val_Min_CO2[Variável],0),2)</f>
        <v>0</v>
      </c>
      <c r="S341">
        <f>INDEX(Val_min_Custo[],MATCH(Produtor_Silo[[#This Row],[Variaveis Decisão Transporte Estado-Silo]],Val_min_Custo[Variável],0),2)</f>
        <v>0</v>
      </c>
      <c r="T341">
        <f>INDEX(ITERAC3[],MATCH(Produtor_Silo[[#This Row],[Variaveis Decisão Transporte Estado-Silo]],ITERAC3[Variável],0),2)</f>
        <v>0</v>
      </c>
      <c r="U341">
        <f>INDEX(ITERAC6[],MATCH(Produtor_Silo[[#This Row],[Variaveis Decisão Transporte Estado-Silo]],ITERAC6[Variável],0),2)</f>
        <v>0</v>
      </c>
      <c r="V341">
        <v>0</v>
      </c>
      <c r="W341">
        <v>1116.67</v>
      </c>
      <c r="X341" s="8">
        <v>1306.5038999999999</v>
      </c>
      <c r="Y341">
        <v>2.2999999999999998</v>
      </c>
      <c r="Z341" t="str">
        <f>Produtor_Silo[[#This Row],[Estado Origem]]&amp;Produtor_Silo[[#This Row],[Estado Silo]]</f>
        <v>MTMT</v>
      </c>
      <c r="AA341" t="str">
        <f>Produtor_Silo[[#This Row],[destino]]&amp;Produtor_Silo[[#This Row],[Periodo]]&amp;Produtor_Silo[[#This Row],[Safra]]</f>
        <v>SORRISO-MT_12Safra Principal</v>
      </c>
    </row>
    <row r="342" spans="1:27" x14ac:dyDescent="0.25">
      <c r="A342" t="s">
        <v>703</v>
      </c>
      <c r="B342" t="s">
        <v>626</v>
      </c>
      <c r="C342" t="s">
        <v>703</v>
      </c>
      <c r="D342">
        <v>-12.32408</v>
      </c>
      <c r="E342">
        <v>-55.583390000000001</v>
      </c>
      <c r="F342">
        <v>31200</v>
      </c>
      <c r="G342" s="7">
        <v>31.2</v>
      </c>
      <c r="H342">
        <v>1112384</v>
      </c>
      <c r="I342" t="s">
        <v>705</v>
      </c>
      <c r="J342" t="s">
        <v>705</v>
      </c>
      <c r="K342">
        <v>8.86</v>
      </c>
      <c r="L342">
        <v>2</v>
      </c>
      <c r="M342" t="s">
        <v>709</v>
      </c>
      <c r="N342">
        <v>170399</v>
      </c>
      <c r="O342" s="10">
        <v>2.63E-4</v>
      </c>
      <c r="P342">
        <v>0.6</v>
      </c>
      <c r="Q342" t="s">
        <v>437</v>
      </c>
      <c r="R342">
        <f>INDEX(Val_Min_CO2[],MATCH(Produtor_Silo[[#This Row],[Variaveis Decisão Transporte Estado-Silo]],Val_Min_CO2[Variável],0),2)</f>
        <v>0</v>
      </c>
      <c r="S342">
        <f>INDEX(Val_min_Custo[],MATCH(Produtor_Silo[[#This Row],[Variaveis Decisão Transporte Estado-Silo]],Val_min_Custo[Variável],0),2)</f>
        <v>124918.64</v>
      </c>
      <c r="T342">
        <f>INDEX(ITERAC3[],MATCH(Produtor_Silo[[#This Row],[Variaveis Decisão Transporte Estado-Silo]],ITERAC3[Variável],0),2)</f>
        <v>0</v>
      </c>
      <c r="U342">
        <f>INDEX(ITERAC6[],MATCH(Produtor_Silo[[#This Row],[Variaveis Decisão Transporte Estado-Silo]],ITERAC6[Variável],0),2)</f>
        <v>124918.64</v>
      </c>
      <c r="V342">
        <v>0</v>
      </c>
      <c r="W342">
        <v>1116.67</v>
      </c>
      <c r="X342" s="8">
        <v>1306.5038999999999</v>
      </c>
      <c r="Y342">
        <v>2.2999999999999998</v>
      </c>
      <c r="Z342" t="str">
        <f>Produtor_Silo[[#This Row],[Estado Origem]]&amp;Produtor_Silo[[#This Row],[Estado Silo]]</f>
        <v>MTMT</v>
      </c>
      <c r="AA342" t="str">
        <f>Produtor_Silo[[#This Row],[destino]]&amp;Produtor_Silo[[#This Row],[Periodo]]&amp;Produtor_Silo[[#This Row],[Safra]]</f>
        <v>SORRISO-MT_12Safra Secundaria</v>
      </c>
    </row>
    <row r="343" spans="1:27" x14ac:dyDescent="0.25">
      <c r="A343" t="s">
        <v>707</v>
      </c>
      <c r="B343" t="s">
        <v>626</v>
      </c>
      <c r="C343" t="s">
        <v>703</v>
      </c>
      <c r="D343">
        <v>-12.32408</v>
      </c>
      <c r="E343">
        <v>-55.583390000000001</v>
      </c>
      <c r="F343">
        <v>114484</v>
      </c>
      <c r="G343" s="7">
        <v>114.48399999999999</v>
      </c>
      <c r="H343">
        <v>1112384</v>
      </c>
      <c r="I343" t="s">
        <v>705</v>
      </c>
      <c r="J343" t="s">
        <v>705</v>
      </c>
      <c r="K343">
        <v>8.86</v>
      </c>
      <c r="L343">
        <v>2</v>
      </c>
      <c r="M343" t="s">
        <v>709</v>
      </c>
      <c r="N343">
        <v>170399</v>
      </c>
      <c r="O343" s="10">
        <v>2.63E-4</v>
      </c>
      <c r="P343">
        <v>0.6</v>
      </c>
      <c r="Q343" t="s">
        <v>341</v>
      </c>
      <c r="R343">
        <f>INDEX(Val_Min_CO2[],MATCH(Produtor_Silo[[#This Row],[Variaveis Decisão Transporte Estado-Silo]],Val_Min_CO2[Variável],0),2)</f>
        <v>0</v>
      </c>
      <c r="S343">
        <f>INDEX(Val_min_Custo[],MATCH(Produtor_Silo[[#This Row],[Variaveis Decisão Transporte Estado-Silo]],Val_min_Custo[Variável],0),2)</f>
        <v>0</v>
      </c>
      <c r="T343">
        <f>INDEX(ITERAC3[],MATCH(Produtor_Silo[[#This Row],[Variaveis Decisão Transporte Estado-Silo]],ITERAC3[Variável],0),2)</f>
        <v>0</v>
      </c>
      <c r="U343">
        <f>INDEX(ITERAC6[],MATCH(Produtor_Silo[[#This Row],[Variaveis Decisão Transporte Estado-Silo]],ITERAC6[Variável],0),2)</f>
        <v>0</v>
      </c>
      <c r="V343">
        <v>0</v>
      </c>
      <c r="W343">
        <v>1116.67</v>
      </c>
      <c r="X343" s="8">
        <v>1306.5038999999999</v>
      </c>
      <c r="Y343">
        <v>2.2999999999999998</v>
      </c>
      <c r="Z343" t="str">
        <f>Produtor_Silo[[#This Row],[Estado Origem]]&amp;Produtor_Silo[[#This Row],[Estado Silo]]</f>
        <v>MTMT</v>
      </c>
      <c r="AA343" t="str">
        <f>Produtor_Silo[[#This Row],[destino]]&amp;Produtor_Silo[[#This Row],[Periodo]]&amp;Produtor_Silo[[#This Row],[Safra]]</f>
        <v>SORRISO-MT_12Safra Secundaria</v>
      </c>
    </row>
    <row r="344" spans="1:27" x14ac:dyDescent="0.25">
      <c r="A344" t="s">
        <v>708</v>
      </c>
      <c r="B344" t="s">
        <v>626</v>
      </c>
      <c r="C344" t="s">
        <v>703</v>
      </c>
      <c r="D344">
        <v>-12.32408</v>
      </c>
      <c r="E344">
        <v>-55.583390000000001</v>
      </c>
      <c r="F344">
        <v>185738</v>
      </c>
      <c r="G344" s="7">
        <v>185.738</v>
      </c>
      <c r="H344">
        <v>1112384</v>
      </c>
      <c r="I344" t="s">
        <v>705</v>
      </c>
      <c r="J344" t="s">
        <v>705</v>
      </c>
      <c r="K344">
        <v>8.86</v>
      </c>
      <c r="L344">
        <v>2</v>
      </c>
      <c r="M344" t="s">
        <v>709</v>
      </c>
      <c r="N344">
        <v>170399</v>
      </c>
      <c r="O344" s="10">
        <v>2.63E-4</v>
      </c>
      <c r="P344">
        <v>0.6</v>
      </c>
      <c r="Q344" t="s">
        <v>293</v>
      </c>
      <c r="R344">
        <f>INDEX(Val_Min_CO2[],MATCH(Produtor_Silo[[#This Row],[Variaveis Decisão Transporte Estado-Silo]],Val_Min_CO2[Variável],0),2)</f>
        <v>0</v>
      </c>
      <c r="S344">
        <f>INDEX(Val_min_Custo[],MATCH(Produtor_Silo[[#This Row],[Variaveis Decisão Transporte Estado-Silo]],Val_min_Custo[Variável],0),2)</f>
        <v>26768.73</v>
      </c>
      <c r="T344">
        <f>INDEX(ITERAC3[],MATCH(Produtor_Silo[[#This Row],[Variaveis Decisão Transporte Estado-Silo]],ITERAC3[Variável],0),2)</f>
        <v>0</v>
      </c>
      <c r="U344">
        <f>INDEX(ITERAC6[],MATCH(Produtor_Silo[[#This Row],[Variaveis Decisão Transporte Estado-Silo]],ITERAC6[Variável],0),2)</f>
        <v>0</v>
      </c>
      <c r="V344">
        <v>0</v>
      </c>
      <c r="W344">
        <v>1116.67</v>
      </c>
      <c r="X344" s="8">
        <v>1306.5038999999999</v>
      </c>
      <c r="Y344">
        <v>2.2999999999999998</v>
      </c>
      <c r="Z344" t="str">
        <f>Produtor_Silo[[#This Row],[Estado Origem]]&amp;Produtor_Silo[[#This Row],[Estado Silo]]</f>
        <v>MTMT</v>
      </c>
      <c r="AA344" t="str">
        <f>Produtor_Silo[[#This Row],[destino]]&amp;Produtor_Silo[[#This Row],[Periodo]]&amp;Produtor_Silo[[#This Row],[Safra]]</f>
        <v>SORRISO-MT_12Safra Secundaria</v>
      </c>
    </row>
    <row r="345" spans="1:27" x14ac:dyDescent="0.25">
      <c r="A345" t="s">
        <v>704</v>
      </c>
      <c r="B345" t="s">
        <v>626</v>
      </c>
      <c r="C345" t="s">
        <v>703</v>
      </c>
      <c r="D345">
        <v>-12.32408</v>
      </c>
      <c r="E345">
        <v>-55.583390000000001</v>
      </c>
      <c r="F345">
        <v>402627</v>
      </c>
      <c r="G345" s="7">
        <v>402.62700000000001</v>
      </c>
      <c r="H345">
        <v>1112384</v>
      </c>
      <c r="I345" t="s">
        <v>705</v>
      </c>
      <c r="J345" t="s">
        <v>705</v>
      </c>
      <c r="K345">
        <v>8.86</v>
      </c>
      <c r="L345">
        <v>2</v>
      </c>
      <c r="M345" t="s">
        <v>709</v>
      </c>
      <c r="N345">
        <v>170399</v>
      </c>
      <c r="O345" s="10">
        <v>2.63E-4</v>
      </c>
      <c r="P345">
        <v>0.6</v>
      </c>
      <c r="Q345" t="s">
        <v>149</v>
      </c>
      <c r="R345">
        <f>INDEX(Val_Min_CO2[],MATCH(Produtor_Silo[[#This Row],[Variaveis Decisão Transporte Estado-Silo]],Val_Min_CO2[Variável],0),2)</f>
        <v>0</v>
      </c>
      <c r="S345">
        <f>INDEX(Val_min_Custo[],MATCH(Produtor_Silo[[#This Row],[Variaveis Decisão Transporte Estado-Silo]],Val_min_Custo[Variável],0),2)</f>
        <v>0</v>
      </c>
      <c r="T345">
        <f>INDEX(ITERAC3[],MATCH(Produtor_Silo[[#This Row],[Variaveis Decisão Transporte Estado-Silo]],ITERAC3[Variável],0),2)</f>
        <v>0</v>
      </c>
      <c r="U345">
        <f>INDEX(ITERAC6[],MATCH(Produtor_Silo[[#This Row],[Variaveis Decisão Transporte Estado-Silo]],ITERAC6[Variável],0),2)</f>
        <v>0</v>
      </c>
      <c r="V345">
        <v>0</v>
      </c>
      <c r="W345">
        <v>1116.67</v>
      </c>
      <c r="X345" s="8">
        <v>1306.5038999999999</v>
      </c>
      <c r="Y345">
        <v>2.2999999999999998</v>
      </c>
      <c r="Z345" t="str">
        <f>Produtor_Silo[[#This Row],[Estado Origem]]&amp;Produtor_Silo[[#This Row],[Estado Silo]]</f>
        <v>MTMT</v>
      </c>
      <c r="AA345" t="str">
        <f>Produtor_Silo[[#This Row],[destino]]&amp;Produtor_Silo[[#This Row],[Periodo]]&amp;Produtor_Silo[[#This Row],[Safra]]</f>
        <v>SORRISO-MT_12Safra Secundaria</v>
      </c>
    </row>
    <row r="346" spans="1:27" x14ac:dyDescent="0.25">
      <c r="A346" t="s">
        <v>703</v>
      </c>
      <c r="B346" t="s">
        <v>620</v>
      </c>
      <c r="C346" t="s">
        <v>708</v>
      </c>
      <c r="D346">
        <v>-13.77923</v>
      </c>
      <c r="E346">
        <v>-56.053100000000001</v>
      </c>
      <c r="F346">
        <v>155992</v>
      </c>
      <c r="G346" s="7">
        <v>155.99199999999999</v>
      </c>
      <c r="H346">
        <v>1165192</v>
      </c>
      <c r="I346" t="s">
        <v>705</v>
      </c>
      <c r="J346" t="s">
        <v>705</v>
      </c>
      <c r="K346">
        <v>7.6749999999999998</v>
      </c>
      <c r="L346">
        <v>2</v>
      </c>
      <c r="M346" t="s">
        <v>706</v>
      </c>
      <c r="N346">
        <v>369292</v>
      </c>
      <c r="O346" s="10">
        <v>2.63E-4</v>
      </c>
      <c r="P346">
        <v>0.6</v>
      </c>
      <c r="Q346" t="s">
        <v>412</v>
      </c>
      <c r="R346">
        <f>INDEX(Val_Min_CO2[],MATCH(Produtor_Silo[[#This Row],[Variaveis Decisão Transporte Estado-Silo]],Val_Min_CO2[Variável],0),2)</f>
        <v>0</v>
      </c>
      <c r="S346">
        <f>INDEX(Val_min_Custo[],MATCH(Produtor_Silo[[#This Row],[Variaveis Decisão Transporte Estado-Silo]],Val_min_Custo[Variável],0),2)</f>
        <v>0</v>
      </c>
      <c r="T346">
        <f>INDEX(ITERAC3[],MATCH(Produtor_Silo[[#This Row],[Variaveis Decisão Transporte Estado-Silo]],ITERAC3[Variável],0),2)</f>
        <v>0</v>
      </c>
      <c r="U346">
        <f>INDEX(ITERAC6[],MATCH(Produtor_Silo[[#This Row],[Variaveis Decisão Transporte Estado-Silo]],ITERAC6[Variável],0),2)</f>
        <v>0</v>
      </c>
      <c r="V346">
        <v>0</v>
      </c>
      <c r="W346">
        <v>1116.67</v>
      </c>
      <c r="X346" s="8">
        <v>1306.5038999999999</v>
      </c>
      <c r="Y346">
        <v>2.2999999999999998</v>
      </c>
      <c r="Z346" t="str">
        <f>Produtor_Silo[[#This Row],[Estado Origem]]&amp;Produtor_Silo[[#This Row],[Estado Silo]]</f>
        <v>MTMT</v>
      </c>
      <c r="AA346" t="str">
        <f>Produtor_Silo[[#This Row],[destino]]&amp;Produtor_Silo[[#This Row],[Periodo]]&amp;Produtor_Silo[[#This Row],[Safra]]</f>
        <v>NOVA MUTUM-MT_12Safra Principal</v>
      </c>
    </row>
    <row r="347" spans="1:27" x14ac:dyDescent="0.25">
      <c r="A347" t="s">
        <v>707</v>
      </c>
      <c r="B347" t="s">
        <v>620</v>
      </c>
      <c r="C347" t="s">
        <v>708</v>
      </c>
      <c r="D347">
        <v>-13.77923</v>
      </c>
      <c r="E347">
        <v>-56.053100000000001</v>
      </c>
      <c r="F347">
        <v>186249</v>
      </c>
      <c r="G347" s="7">
        <v>186.249</v>
      </c>
      <c r="H347">
        <v>1165192</v>
      </c>
      <c r="I347" t="s">
        <v>705</v>
      </c>
      <c r="J347" t="s">
        <v>705</v>
      </c>
      <c r="K347">
        <v>7.6749999999999998</v>
      </c>
      <c r="L347">
        <v>2</v>
      </c>
      <c r="M347" t="s">
        <v>706</v>
      </c>
      <c r="N347">
        <v>369292</v>
      </c>
      <c r="O347" s="10">
        <v>2.63E-4</v>
      </c>
      <c r="P347">
        <v>0.6</v>
      </c>
      <c r="Q347" t="s">
        <v>316</v>
      </c>
      <c r="R347">
        <f>INDEX(Val_Min_CO2[],MATCH(Produtor_Silo[[#This Row],[Variaveis Decisão Transporte Estado-Silo]],Val_Min_CO2[Variável],0),2)</f>
        <v>0</v>
      </c>
      <c r="S347">
        <f>INDEX(Val_min_Custo[],MATCH(Produtor_Silo[[#This Row],[Variaveis Decisão Transporte Estado-Silo]],Val_min_Custo[Variável],0),2)</f>
        <v>0</v>
      </c>
      <c r="T347">
        <f>INDEX(ITERAC3[],MATCH(Produtor_Silo[[#This Row],[Variaveis Decisão Transporte Estado-Silo]],ITERAC3[Variável],0),2)</f>
        <v>0</v>
      </c>
      <c r="U347">
        <f>INDEX(ITERAC6[],MATCH(Produtor_Silo[[#This Row],[Variaveis Decisão Transporte Estado-Silo]],ITERAC6[Variável],0),2)</f>
        <v>0</v>
      </c>
      <c r="V347">
        <v>0</v>
      </c>
      <c r="W347">
        <v>1116.67</v>
      </c>
      <c r="X347" s="8">
        <v>1306.5038999999999</v>
      </c>
      <c r="Y347">
        <v>2.2999999999999998</v>
      </c>
      <c r="Z347" t="str">
        <f>Produtor_Silo[[#This Row],[Estado Origem]]&amp;Produtor_Silo[[#This Row],[Estado Silo]]</f>
        <v>MTMT</v>
      </c>
      <c r="AA347" t="str">
        <f>Produtor_Silo[[#This Row],[destino]]&amp;Produtor_Silo[[#This Row],[Periodo]]&amp;Produtor_Silo[[#This Row],[Safra]]</f>
        <v>NOVA MUTUM-MT_12Safra Principal</v>
      </c>
    </row>
    <row r="348" spans="1:27" x14ac:dyDescent="0.25">
      <c r="A348" t="s">
        <v>708</v>
      </c>
      <c r="B348" t="s">
        <v>620</v>
      </c>
      <c r="C348" t="s">
        <v>708</v>
      </c>
      <c r="D348">
        <v>-13.77923</v>
      </c>
      <c r="E348">
        <v>-56.053100000000001</v>
      </c>
      <c r="F348">
        <v>7956</v>
      </c>
      <c r="G348" s="7">
        <v>7.9560000000000004</v>
      </c>
      <c r="H348">
        <v>1165192</v>
      </c>
      <c r="I348" t="s">
        <v>705</v>
      </c>
      <c r="J348" t="s">
        <v>705</v>
      </c>
      <c r="K348">
        <v>7.6749999999999998</v>
      </c>
      <c r="L348">
        <v>2</v>
      </c>
      <c r="M348" t="s">
        <v>706</v>
      </c>
      <c r="N348">
        <v>369292</v>
      </c>
      <c r="O348" s="10">
        <v>2.63E-4</v>
      </c>
      <c r="P348">
        <v>0.6</v>
      </c>
      <c r="Q348" t="s">
        <v>268</v>
      </c>
      <c r="R348">
        <f>INDEX(Val_Min_CO2[],MATCH(Produtor_Silo[[#This Row],[Variaveis Decisão Transporte Estado-Silo]],Val_Min_CO2[Variável],0),2)</f>
        <v>0</v>
      </c>
      <c r="S348">
        <f>INDEX(Val_min_Custo[],MATCH(Produtor_Silo[[#This Row],[Variaveis Decisão Transporte Estado-Silo]],Val_min_Custo[Variável],0),2)</f>
        <v>0</v>
      </c>
      <c r="T348">
        <f>INDEX(ITERAC3[],MATCH(Produtor_Silo[[#This Row],[Variaveis Decisão Transporte Estado-Silo]],ITERAC3[Variável],0),2)</f>
        <v>0</v>
      </c>
      <c r="U348">
        <f>INDEX(ITERAC6[],MATCH(Produtor_Silo[[#This Row],[Variaveis Decisão Transporte Estado-Silo]],ITERAC6[Variável],0),2)</f>
        <v>0</v>
      </c>
      <c r="V348">
        <v>0</v>
      </c>
      <c r="W348">
        <v>1116.67</v>
      </c>
      <c r="X348" s="8">
        <v>1306.5038999999999</v>
      </c>
      <c r="Y348">
        <v>2.2999999999999998</v>
      </c>
      <c r="Z348" t="str">
        <f>Produtor_Silo[[#This Row],[Estado Origem]]&amp;Produtor_Silo[[#This Row],[Estado Silo]]</f>
        <v>MTMT</v>
      </c>
      <c r="AA348" t="str">
        <f>Produtor_Silo[[#This Row],[destino]]&amp;Produtor_Silo[[#This Row],[Periodo]]&amp;Produtor_Silo[[#This Row],[Safra]]</f>
        <v>NOVA MUTUM-MT_12Safra Principal</v>
      </c>
    </row>
    <row r="349" spans="1:27" x14ac:dyDescent="0.25">
      <c r="A349" t="s">
        <v>704</v>
      </c>
      <c r="B349" t="s">
        <v>620</v>
      </c>
      <c r="C349" t="s">
        <v>708</v>
      </c>
      <c r="D349">
        <v>-13.77923</v>
      </c>
      <c r="E349">
        <v>-56.053100000000001</v>
      </c>
      <c r="F349">
        <v>224844</v>
      </c>
      <c r="G349" s="7">
        <v>224.84399999999999</v>
      </c>
      <c r="H349">
        <v>1165192</v>
      </c>
      <c r="I349" t="s">
        <v>705</v>
      </c>
      <c r="J349" t="s">
        <v>705</v>
      </c>
      <c r="K349">
        <v>7.6749999999999998</v>
      </c>
      <c r="L349">
        <v>2</v>
      </c>
      <c r="M349" t="s">
        <v>706</v>
      </c>
      <c r="N349">
        <v>369292</v>
      </c>
      <c r="O349" s="10">
        <v>2.63E-4</v>
      </c>
      <c r="P349">
        <v>0.6</v>
      </c>
      <c r="Q349" t="s">
        <v>124</v>
      </c>
      <c r="R349">
        <f>INDEX(Val_Min_CO2[],MATCH(Produtor_Silo[[#This Row],[Variaveis Decisão Transporte Estado-Silo]],Val_Min_CO2[Variável],0),2)</f>
        <v>0</v>
      </c>
      <c r="S349">
        <f>INDEX(Val_min_Custo[],MATCH(Produtor_Silo[[#This Row],[Variaveis Decisão Transporte Estado-Silo]],Val_min_Custo[Variável],0),2)</f>
        <v>0</v>
      </c>
      <c r="T349">
        <f>INDEX(ITERAC3[],MATCH(Produtor_Silo[[#This Row],[Variaveis Decisão Transporte Estado-Silo]],ITERAC3[Variável],0),2)</f>
        <v>0</v>
      </c>
      <c r="U349">
        <f>INDEX(ITERAC6[],MATCH(Produtor_Silo[[#This Row],[Variaveis Decisão Transporte Estado-Silo]],ITERAC6[Variável],0),2)</f>
        <v>0</v>
      </c>
      <c r="V349">
        <v>0</v>
      </c>
      <c r="W349">
        <v>1116.67</v>
      </c>
      <c r="X349" s="8">
        <v>1306.5038999999999</v>
      </c>
      <c r="Y349">
        <v>2.2999999999999998</v>
      </c>
      <c r="Z349" t="str">
        <f>Produtor_Silo[[#This Row],[Estado Origem]]&amp;Produtor_Silo[[#This Row],[Estado Silo]]</f>
        <v>MTMT</v>
      </c>
      <c r="AA349" t="str">
        <f>Produtor_Silo[[#This Row],[destino]]&amp;Produtor_Silo[[#This Row],[Periodo]]&amp;Produtor_Silo[[#This Row],[Safra]]</f>
        <v>NOVA MUTUM-MT_12Safra Principal</v>
      </c>
    </row>
    <row r="350" spans="1:27" x14ac:dyDescent="0.25">
      <c r="A350" t="s">
        <v>703</v>
      </c>
      <c r="B350" t="s">
        <v>620</v>
      </c>
      <c r="C350" t="s">
        <v>708</v>
      </c>
      <c r="D350">
        <v>-13.77923</v>
      </c>
      <c r="E350">
        <v>-56.053100000000001</v>
      </c>
      <c r="F350">
        <v>155992</v>
      </c>
      <c r="G350" s="7">
        <v>155.99199999999999</v>
      </c>
      <c r="H350">
        <v>1165192</v>
      </c>
      <c r="I350" t="s">
        <v>705</v>
      </c>
      <c r="J350" t="s">
        <v>705</v>
      </c>
      <c r="K350">
        <v>7.6749999999999998</v>
      </c>
      <c r="L350">
        <v>2</v>
      </c>
      <c r="M350" t="s">
        <v>709</v>
      </c>
      <c r="N350">
        <v>369292</v>
      </c>
      <c r="O350" s="10">
        <v>2.63E-4</v>
      </c>
      <c r="P350">
        <v>0.6</v>
      </c>
      <c r="Q350" t="s">
        <v>413</v>
      </c>
      <c r="R350">
        <f>INDEX(Val_Min_CO2[],MATCH(Produtor_Silo[[#This Row],[Variaveis Decisão Transporte Estado-Silo]],Val_Min_CO2[Variável],0),2)</f>
        <v>0</v>
      </c>
      <c r="S350">
        <f>INDEX(Val_min_Custo[],MATCH(Produtor_Silo[[#This Row],[Variaveis Decisão Transporte Estado-Silo]],Val_min_Custo[Variável],0),2)</f>
        <v>0</v>
      </c>
      <c r="T350">
        <f>INDEX(ITERAC3[],MATCH(Produtor_Silo[[#This Row],[Variaveis Decisão Transporte Estado-Silo]],ITERAC3[Variável],0),2)</f>
        <v>0</v>
      </c>
      <c r="U350">
        <f>INDEX(ITERAC6[],MATCH(Produtor_Silo[[#This Row],[Variaveis Decisão Transporte Estado-Silo]],ITERAC6[Variável],0),2)</f>
        <v>0</v>
      </c>
      <c r="V350">
        <v>0</v>
      </c>
      <c r="W350">
        <v>1116.67</v>
      </c>
      <c r="X350" s="8">
        <v>1306.5038999999999</v>
      </c>
      <c r="Y350">
        <v>2.2999999999999998</v>
      </c>
      <c r="Z350" t="str">
        <f>Produtor_Silo[[#This Row],[Estado Origem]]&amp;Produtor_Silo[[#This Row],[Estado Silo]]</f>
        <v>MTMT</v>
      </c>
      <c r="AA350" t="str">
        <f>Produtor_Silo[[#This Row],[destino]]&amp;Produtor_Silo[[#This Row],[Periodo]]&amp;Produtor_Silo[[#This Row],[Safra]]</f>
        <v>NOVA MUTUM-MT_12Safra Secundaria</v>
      </c>
    </row>
    <row r="351" spans="1:27" x14ac:dyDescent="0.25">
      <c r="A351" t="s">
        <v>707</v>
      </c>
      <c r="B351" t="s">
        <v>620</v>
      </c>
      <c r="C351" t="s">
        <v>708</v>
      </c>
      <c r="D351">
        <v>-13.77923</v>
      </c>
      <c r="E351">
        <v>-56.053100000000001</v>
      </c>
      <c r="F351">
        <v>186249</v>
      </c>
      <c r="G351" s="7">
        <v>186.249</v>
      </c>
      <c r="H351">
        <v>1165192</v>
      </c>
      <c r="I351" t="s">
        <v>705</v>
      </c>
      <c r="J351" t="s">
        <v>705</v>
      </c>
      <c r="K351">
        <v>7.6749999999999998</v>
      </c>
      <c r="L351">
        <v>2</v>
      </c>
      <c r="M351" t="s">
        <v>709</v>
      </c>
      <c r="N351">
        <v>369292</v>
      </c>
      <c r="O351" s="10">
        <v>2.63E-4</v>
      </c>
      <c r="P351">
        <v>0.6</v>
      </c>
      <c r="Q351" t="s">
        <v>317</v>
      </c>
      <c r="R351">
        <f>INDEX(Val_Min_CO2[],MATCH(Produtor_Silo[[#This Row],[Variaveis Decisão Transporte Estado-Silo]],Val_Min_CO2[Variável],0),2)</f>
        <v>0</v>
      </c>
      <c r="S351">
        <f>INDEX(Val_min_Custo[],MATCH(Produtor_Silo[[#This Row],[Variaveis Decisão Transporte Estado-Silo]],Val_min_Custo[Variável],0),2)</f>
        <v>0</v>
      </c>
      <c r="T351">
        <f>INDEX(ITERAC3[],MATCH(Produtor_Silo[[#This Row],[Variaveis Decisão Transporte Estado-Silo]],ITERAC3[Variável],0),2)</f>
        <v>0</v>
      </c>
      <c r="U351">
        <f>INDEX(ITERAC6[],MATCH(Produtor_Silo[[#This Row],[Variaveis Decisão Transporte Estado-Silo]],ITERAC6[Variável],0),2)</f>
        <v>0</v>
      </c>
      <c r="V351">
        <v>0</v>
      </c>
      <c r="W351">
        <v>1116.67</v>
      </c>
      <c r="X351" s="8">
        <v>1306.5038999999999</v>
      </c>
      <c r="Y351">
        <v>2.2999999999999998</v>
      </c>
      <c r="Z351" t="str">
        <f>Produtor_Silo[[#This Row],[Estado Origem]]&amp;Produtor_Silo[[#This Row],[Estado Silo]]</f>
        <v>MTMT</v>
      </c>
      <c r="AA351" t="str">
        <f>Produtor_Silo[[#This Row],[destino]]&amp;Produtor_Silo[[#This Row],[Periodo]]&amp;Produtor_Silo[[#This Row],[Safra]]</f>
        <v>NOVA MUTUM-MT_12Safra Secundaria</v>
      </c>
    </row>
    <row r="352" spans="1:27" x14ac:dyDescent="0.25">
      <c r="A352" t="s">
        <v>708</v>
      </c>
      <c r="B352" t="s">
        <v>620</v>
      </c>
      <c r="C352" t="s">
        <v>708</v>
      </c>
      <c r="D352">
        <v>-13.77923</v>
      </c>
      <c r="E352">
        <v>-56.053100000000001</v>
      </c>
      <c r="F352">
        <v>7956</v>
      </c>
      <c r="G352" s="7">
        <v>7.9560000000000004</v>
      </c>
      <c r="H352">
        <v>1165192</v>
      </c>
      <c r="I352" t="s">
        <v>705</v>
      </c>
      <c r="J352" t="s">
        <v>705</v>
      </c>
      <c r="K352">
        <v>7.6749999999999998</v>
      </c>
      <c r="L352">
        <v>2</v>
      </c>
      <c r="M352" t="s">
        <v>709</v>
      </c>
      <c r="N352">
        <v>369292</v>
      </c>
      <c r="O352" s="10">
        <v>2.63E-4</v>
      </c>
      <c r="P352">
        <v>0.6</v>
      </c>
      <c r="Q352" t="s">
        <v>269</v>
      </c>
      <c r="R352">
        <f>INDEX(Val_Min_CO2[],MATCH(Produtor_Silo[[#This Row],[Variaveis Decisão Transporte Estado-Silo]],Val_Min_CO2[Variável],0),2)</f>
        <v>0</v>
      </c>
      <c r="S352">
        <f>INDEX(Val_min_Custo[],MATCH(Produtor_Silo[[#This Row],[Variaveis Decisão Transporte Estado-Silo]],Val_min_Custo[Variável],0),2)</f>
        <v>0</v>
      </c>
      <c r="T352">
        <f>INDEX(ITERAC3[],MATCH(Produtor_Silo[[#This Row],[Variaveis Decisão Transporte Estado-Silo]],ITERAC3[Variável],0),2)</f>
        <v>0</v>
      </c>
      <c r="U352">
        <f>INDEX(ITERAC6[],MATCH(Produtor_Silo[[#This Row],[Variaveis Decisão Transporte Estado-Silo]],ITERAC6[Variável],0),2)</f>
        <v>0</v>
      </c>
      <c r="V352">
        <v>0</v>
      </c>
      <c r="W352">
        <v>1116.67</v>
      </c>
      <c r="X352" s="8">
        <v>1306.5038999999999</v>
      </c>
      <c r="Y352">
        <v>2.2999999999999998</v>
      </c>
      <c r="Z352" t="str">
        <f>Produtor_Silo[[#This Row],[Estado Origem]]&amp;Produtor_Silo[[#This Row],[Estado Silo]]</f>
        <v>MTMT</v>
      </c>
      <c r="AA352" t="str">
        <f>Produtor_Silo[[#This Row],[destino]]&amp;Produtor_Silo[[#This Row],[Periodo]]&amp;Produtor_Silo[[#This Row],[Safra]]</f>
        <v>NOVA MUTUM-MT_12Safra Secundaria</v>
      </c>
    </row>
    <row r="353" spans="1:27" x14ac:dyDescent="0.25">
      <c r="A353" t="s">
        <v>704</v>
      </c>
      <c r="B353" t="s">
        <v>620</v>
      </c>
      <c r="C353" t="s">
        <v>708</v>
      </c>
      <c r="D353">
        <v>-13.77923</v>
      </c>
      <c r="E353">
        <v>-56.053100000000001</v>
      </c>
      <c r="F353">
        <v>224844</v>
      </c>
      <c r="G353" s="7">
        <v>224.84399999999999</v>
      </c>
      <c r="H353">
        <v>1165192</v>
      </c>
      <c r="I353" t="s">
        <v>705</v>
      </c>
      <c r="J353" t="s">
        <v>705</v>
      </c>
      <c r="K353">
        <v>7.6749999999999998</v>
      </c>
      <c r="L353">
        <v>2</v>
      </c>
      <c r="M353" t="s">
        <v>709</v>
      </c>
      <c r="N353">
        <v>369292</v>
      </c>
      <c r="O353" s="10">
        <v>2.63E-4</v>
      </c>
      <c r="P353">
        <v>0.6</v>
      </c>
      <c r="Q353" t="s">
        <v>125</v>
      </c>
      <c r="R353">
        <f>INDEX(Val_Min_CO2[],MATCH(Produtor_Silo[[#This Row],[Variaveis Decisão Transporte Estado-Silo]],Val_Min_CO2[Variável],0),2)</f>
        <v>0</v>
      </c>
      <c r="S353">
        <f>INDEX(Val_min_Custo[],MATCH(Produtor_Silo[[#This Row],[Variaveis Decisão Transporte Estado-Silo]],Val_min_Custo[Variável],0),2)</f>
        <v>0</v>
      </c>
      <c r="T353">
        <f>INDEX(ITERAC3[],MATCH(Produtor_Silo[[#This Row],[Variaveis Decisão Transporte Estado-Silo]],ITERAC3[Variável],0),2)</f>
        <v>0</v>
      </c>
      <c r="U353">
        <f>INDEX(ITERAC6[],MATCH(Produtor_Silo[[#This Row],[Variaveis Decisão Transporte Estado-Silo]],ITERAC6[Variável],0),2)</f>
        <v>0</v>
      </c>
      <c r="V353">
        <v>0</v>
      </c>
      <c r="W353">
        <v>1116.67</v>
      </c>
      <c r="X353" s="8">
        <v>1306.5038999999999</v>
      </c>
      <c r="Y353">
        <v>2.2999999999999998</v>
      </c>
      <c r="Z353" t="str">
        <f>Produtor_Silo[[#This Row],[Estado Origem]]&amp;Produtor_Silo[[#This Row],[Estado Silo]]</f>
        <v>MTMT</v>
      </c>
      <c r="AA353" t="str">
        <f>Produtor_Silo[[#This Row],[destino]]&amp;Produtor_Silo[[#This Row],[Periodo]]&amp;Produtor_Silo[[#This Row],[Safra]]</f>
        <v>NOVA MUTUM-MT_12Safra Secundaria</v>
      </c>
    </row>
    <row r="354" spans="1:27" x14ac:dyDescent="0.25">
      <c r="A354" t="s">
        <v>703</v>
      </c>
      <c r="B354" t="s">
        <v>623</v>
      </c>
      <c r="C354" t="s">
        <v>707</v>
      </c>
      <c r="D354">
        <v>-13.038539999999999</v>
      </c>
      <c r="E354">
        <v>-55.297849999999997</v>
      </c>
      <c r="F354">
        <v>82360</v>
      </c>
      <c r="G354" s="7">
        <v>82.36</v>
      </c>
      <c r="H354">
        <v>1456000</v>
      </c>
      <c r="I354" t="s">
        <v>705</v>
      </c>
      <c r="J354" t="s">
        <v>705</v>
      </c>
      <c r="K354">
        <v>8.4149999999999991</v>
      </c>
      <c r="L354">
        <v>2</v>
      </c>
      <c r="M354" t="s">
        <v>706</v>
      </c>
      <c r="N354">
        <v>263601</v>
      </c>
      <c r="O354" s="10">
        <v>2.63E-4</v>
      </c>
      <c r="P354">
        <v>0.6</v>
      </c>
      <c r="Q354" t="s">
        <v>424</v>
      </c>
      <c r="R354">
        <f>INDEX(Val_Min_CO2[],MATCH(Produtor_Silo[[#This Row],[Variaveis Decisão Transporte Estado-Silo]],Val_Min_CO2[Variável],0),2)</f>
        <v>0</v>
      </c>
      <c r="S354">
        <f>INDEX(Val_min_Custo[],MATCH(Produtor_Silo[[#This Row],[Variaveis Decisão Transporte Estado-Silo]],Val_min_Custo[Variável],0),2)</f>
        <v>0</v>
      </c>
      <c r="T354">
        <f>INDEX(ITERAC3[],MATCH(Produtor_Silo[[#This Row],[Variaveis Decisão Transporte Estado-Silo]],ITERAC3[Variável],0),2)</f>
        <v>0</v>
      </c>
      <c r="U354">
        <f>INDEX(ITERAC6[],MATCH(Produtor_Silo[[#This Row],[Variaveis Decisão Transporte Estado-Silo]],ITERAC6[Variável],0),2)</f>
        <v>0</v>
      </c>
      <c r="V354">
        <v>0</v>
      </c>
      <c r="W354">
        <v>1116.67</v>
      </c>
      <c r="X354" s="8">
        <v>1306.5038999999999</v>
      </c>
      <c r="Y354">
        <v>2.2999999999999998</v>
      </c>
      <c r="Z354" t="str">
        <f>Produtor_Silo[[#This Row],[Estado Origem]]&amp;Produtor_Silo[[#This Row],[Estado Silo]]</f>
        <v>MTMT</v>
      </c>
      <c r="AA354" t="str">
        <f>Produtor_Silo[[#This Row],[destino]]&amp;Produtor_Silo[[#This Row],[Periodo]]&amp;Produtor_Silo[[#This Row],[Safra]]</f>
        <v>NOVA UBIRATÃ-MT_12Safra Principal</v>
      </c>
    </row>
    <row r="355" spans="1:27" x14ac:dyDescent="0.25">
      <c r="A355" t="s">
        <v>707</v>
      </c>
      <c r="B355" t="s">
        <v>623</v>
      </c>
      <c r="C355" t="s">
        <v>707</v>
      </c>
      <c r="D355">
        <v>-13.038539999999999</v>
      </c>
      <c r="E355">
        <v>-55.297849999999997</v>
      </c>
      <c r="F355">
        <v>5727</v>
      </c>
      <c r="G355" s="7">
        <v>5.7270000000000003</v>
      </c>
      <c r="H355">
        <v>1456000</v>
      </c>
      <c r="I355" t="s">
        <v>705</v>
      </c>
      <c r="J355" t="s">
        <v>705</v>
      </c>
      <c r="K355">
        <v>8.4149999999999991</v>
      </c>
      <c r="L355">
        <v>2</v>
      </c>
      <c r="M355" t="s">
        <v>706</v>
      </c>
      <c r="N355">
        <v>263601</v>
      </c>
      <c r="O355" s="10">
        <v>2.63E-4</v>
      </c>
      <c r="P355">
        <v>0.6</v>
      </c>
      <c r="Q355" t="s">
        <v>328</v>
      </c>
      <c r="R355">
        <f>INDEX(Val_Min_CO2[],MATCH(Produtor_Silo[[#This Row],[Variaveis Decisão Transporte Estado-Silo]],Val_Min_CO2[Variável],0),2)</f>
        <v>0</v>
      </c>
      <c r="S355">
        <f>INDEX(Val_min_Custo[],MATCH(Produtor_Silo[[#This Row],[Variaveis Decisão Transporte Estado-Silo]],Val_min_Custo[Variável],0),2)</f>
        <v>0</v>
      </c>
      <c r="T355">
        <f>INDEX(ITERAC3[],MATCH(Produtor_Silo[[#This Row],[Variaveis Decisão Transporte Estado-Silo]],ITERAC3[Variável],0),2)</f>
        <v>0</v>
      </c>
      <c r="U355">
        <f>INDEX(ITERAC6[],MATCH(Produtor_Silo[[#This Row],[Variaveis Decisão Transporte Estado-Silo]],ITERAC6[Variável],0),2)</f>
        <v>0</v>
      </c>
      <c r="V355">
        <v>0</v>
      </c>
      <c r="W355">
        <v>1116.67</v>
      </c>
      <c r="X355" s="8">
        <v>1306.5038999999999</v>
      </c>
      <c r="Y355">
        <v>2.2999999999999998</v>
      </c>
      <c r="Z355" t="str">
        <f>Produtor_Silo[[#This Row],[Estado Origem]]&amp;Produtor_Silo[[#This Row],[Estado Silo]]</f>
        <v>MTMT</v>
      </c>
      <c r="AA355" t="str">
        <f>Produtor_Silo[[#This Row],[destino]]&amp;Produtor_Silo[[#This Row],[Periodo]]&amp;Produtor_Silo[[#This Row],[Safra]]</f>
        <v>NOVA UBIRATÃ-MT_12Safra Principal</v>
      </c>
    </row>
    <row r="356" spans="1:27" x14ac:dyDescent="0.25">
      <c r="A356" t="s">
        <v>708</v>
      </c>
      <c r="B356" t="s">
        <v>623</v>
      </c>
      <c r="C356" t="s">
        <v>707</v>
      </c>
      <c r="D356">
        <v>-13.038539999999999</v>
      </c>
      <c r="E356">
        <v>-55.297849999999997</v>
      </c>
      <c r="F356">
        <v>183033</v>
      </c>
      <c r="G356" s="7">
        <v>183.03299999999999</v>
      </c>
      <c r="H356">
        <v>1456000</v>
      </c>
      <c r="I356" t="s">
        <v>705</v>
      </c>
      <c r="J356" t="s">
        <v>705</v>
      </c>
      <c r="K356">
        <v>8.4149999999999991</v>
      </c>
      <c r="L356">
        <v>2</v>
      </c>
      <c r="M356" t="s">
        <v>706</v>
      </c>
      <c r="N356">
        <v>263601</v>
      </c>
      <c r="O356" s="10">
        <v>2.63E-4</v>
      </c>
      <c r="P356">
        <v>0.6</v>
      </c>
      <c r="Q356" t="s">
        <v>280</v>
      </c>
      <c r="R356">
        <f>INDEX(Val_Min_CO2[],MATCH(Produtor_Silo[[#This Row],[Variaveis Decisão Transporte Estado-Silo]],Val_Min_CO2[Variável],0),2)</f>
        <v>0</v>
      </c>
      <c r="S356">
        <f>INDEX(Val_min_Custo[],MATCH(Produtor_Silo[[#This Row],[Variaveis Decisão Transporte Estado-Silo]],Val_min_Custo[Variável],0),2)</f>
        <v>0</v>
      </c>
      <c r="T356">
        <f>INDEX(ITERAC3[],MATCH(Produtor_Silo[[#This Row],[Variaveis Decisão Transporte Estado-Silo]],ITERAC3[Variável],0),2)</f>
        <v>0</v>
      </c>
      <c r="U356">
        <f>INDEX(ITERAC6[],MATCH(Produtor_Silo[[#This Row],[Variaveis Decisão Transporte Estado-Silo]],ITERAC6[Variável],0),2)</f>
        <v>0</v>
      </c>
      <c r="V356">
        <v>0</v>
      </c>
      <c r="W356">
        <v>1116.67</v>
      </c>
      <c r="X356" s="8">
        <v>1306.5038999999999</v>
      </c>
      <c r="Y356">
        <v>2.2999999999999998</v>
      </c>
      <c r="Z356" t="str">
        <f>Produtor_Silo[[#This Row],[Estado Origem]]&amp;Produtor_Silo[[#This Row],[Estado Silo]]</f>
        <v>MTMT</v>
      </c>
      <c r="AA356" t="str">
        <f>Produtor_Silo[[#This Row],[destino]]&amp;Produtor_Silo[[#This Row],[Periodo]]&amp;Produtor_Silo[[#This Row],[Safra]]</f>
        <v>NOVA UBIRATÃ-MT_12Safra Principal</v>
      </c>
    </row>
    <row r="357" spans="1:27" x14ac:dyDescent="0.25">
      <c r="A357" t="s">
        <v>704</v>
      </c>
      <c r="B357" t="s">
        <v>623</v>
      </c>
      <c r="C357" t="s">
        <v>707</v>
      </c>
      <c r="D357">
        <v>-13.038539999999999</v>
      </c>
      <c r="E357">
        <v>-55.297849999999997</v>
      </c>
      <c r="F357">
        <v>399922</v>
      </c>
      <c r="G357" s="7">
        <v>399.92200000000003</v>
      </c>
      <c r="H357">
        <v>1456000</v>
      </c>
      <c r="I357" t="s">
        <v>705</v>
      </c>
      <c r="J357" t="s">
        <v>705</v>
      </c>
      <c r="K357">
        <v>8.4149999999999991</v>
      </c>
      <c r="L357">
        <v>2</v>
      </c>
      <c r="M357" t="s">
        <v>706</v>
      </c>
      <c r="N357">
        <v>263601</v>
      </c>
      <c r="O357" s="10">
        <v>2.63E-4</v>
      </c>
      <c r="P357">
        <v>0.6</v>
      </c>
      <c r="Q357" t="s">
        <v>136</v>
      </c>
      <c r="R357">
        <f>INDEX(Val_Min_CO2[],MATCH(Produtor_Silo[[#This Row],[Variaveis Decisão Transporte Estado-Silo]],Val_Min_CO2[Variável],0),2)</f>
        <v>0</v>
      </c>
      <c r="S357">
        <f>INDEX(Val_min_Custo[],MATCH(Produtor_Silo[[#This Row],[Variaveis Decisão Transporte Estado-Silo]],Val_min_Custo[Variável],0),2)</f>
        <v>0</v>
      </c>
      <c r="T357">
        <f>INDEX(ITERAC3[],MATCH(Produtor_Silo[[#This Row],[Variaveis Decisão Transporte Estado-Silo]],ITERAC3[Variável],0),2)</f>
        <v>0</v>
      </c>
      <c r="U357">
        <f>INDEX(ITERAC6[],MATCH(Produtor_Silo[[#This Row],[Variaveis Decisão Transporte Estado-Silo]],ITERAC6[Variável],0),2)</f>
        <v>0</v>
      </c>
      <c r="V357">
        <v>0</v>
      </c>
      <c r="W357">
        <v>1116.67</v>
      </c>
      <c r="X357" s="8">
        <v>1306.5038999999999</v>
      </c>
      <c r="Y357">
        <v>2.2999999999999998</v>
      </c>
      <c r="Z357" t="str">
        <f>Produtor_Silo[[#This Row],[Estado Origem]]&amp;Produtor_Silo[[#This Row],[Estado Silo]]</f>
        <v>MTMT</v>
      </c>
      <c r="AA357" t="str">
        <f>Produtor_Silo[[#This Row],[destino]]&amp;Produtor_Silo[[#This Row],[Periodo]]&amp;Produtor_Silo[[#This Row],[Safra]]</f>
        <v>NOVA UBIRATÃ-MT_12Safra Principal</v>
      </c>
    </row>
    <row r="358" spans="1:27" x14ac:dyDescent="0.25">
      <c r="A358" t="s">
        <v>703</v>
      </c>
      <c r="B358" t="s">
        <v>623</v>
      </c>
      <c r="C358" t="s">
        <v>707</v>
      </c>
      <c r="D358">
        <v>-13.038539999999999</v>
      </c>
      <c r="E358">
        <v>-55.297849999999997</v>
      </c>
      <c r="F358">
        <v>82360</v>
      </c>
      <c r="G358" s="7">
        <v>82.36</v>
      </c>
      <c r="H358">
        <v>1456000</v>
      </c>
      <c r="I358" t="s">
        <v>705</v>
      </c>
      <c r="J358" t="s">
        <v>705</v>
      </c>
      <c r="K358">
        <v>8.4149999999999991</v>
      </c>
      <c r="L358">
        <v>2</v>
      </c>
      <c r="M358" t="s">
        <v>709</v>
      </c>
      <c r="N358">
        <v>263601</v>
      </c>
      <c r="O358" s="10">
        <v>2.63E-4</v>
      </c>
      <c r="P358">
        <v>0.6</v>
      </c>
      <c r="Q358" t="s">
        <v>425</v>
      </c>
      <c r="R358">
        <f>INDEX(Val_Min_CO2[],MATCH(Produtor_Silo[[#This Row],[Variaveis Decisão Transporte Estado-Silo]],Val_Min_CO2[Variável],0),2)</f>
        <v>0</v>
      </c>
      <c r="S358">
        <f>INDEX(Val_min_Custo[],MATCH(Produtor_Silo[[#This Row],[Variaveis Decisão Transporte Estado-Silo]],Val_min_Custo[Variável],0),2)</f>
        <v>0</v>
      </c>
      <c r="T358">
        <f>INDEX(ITERAC3[],MATCH(Produtor_Silo[[#This Row],[Variaveis Decisão Transporte Estado-Silo]],ITERAC3[Variável],0),2)</f>
        <v>0</v>
      </c>
      <c r="U358">
        <f>INDEX(ITERAC6[],MATCH(Produtor_Silo[[#This Row],[Variaveis Decisão Transporte Estado-Silo]],ITERAC6[Variável],0),2)</f>
        <v>0</v>
      </c>
      <c r="V358">
        <v>0</v>
      </c>
      <c r="W358">
        <v>1116.67</v>
      </c>
      <c r="X358" s="8">
        <v>1306.5038999999999</v>
      </c>
      <c r="Y358">
        <v>2.2999999999999998</v>
      </c>
      <c r="Z358" t="str">
        <f>Produtor_Silo[[#This Row],[Estado Origem]]&amp;Produtor_Silo[[#This Row],[Estado Silo]]</f>
        <v>MTMT</v>
      </c>
      <c r="AA358" t="str">
        <f>Produtor_Silo[[#This Row],[destino]]&amp;Produtor_Silo[[#This Row],[Periodo]]&amp;Produtor_Silo[[#This Row],[Safra]]</f>
        <v>NOVA UBIRATÃ-MT_12Safra Secundaria</v>
      </c>
    </row>
    <row r="359" spans="1:27" x14ac:dyDescent="0.25">
      <c r="A359" t="s">
        <v>707</v>
      </c>
      <c r="B359" t="s">
        <v>623</v>
      </c>
      <c r="C359" t="s">
        <v>707</v>
      </c>
      <c r="D359">
        <v>-13.038539999999999</v>
      </c>
      <c r="E359">
        <v>-55.297849999999997</v>
      </c>
      <c r="F359">
        <v>5727</v>
      </c>
      <c r="G359" s="7">
        <v>5.7270000000000003</v>
      </c>
      <c r="H359">
        <v>1456000</v>
      </c>
      <c r="I359" t="s">
        <v>705</v>
      </c>
      <c r="J359" t="s">
        <v>705</v>
      </c>
      <c r="K359">
        <v>8.4149999999999991</v>
      </c>
      <c r="L359">
        <v>2</v>
      </c>
      <c r="M359" t="s">
        <v>709</v>
      </c>
      <c r="N359">
        <v>263601</v>
      </c>
      <c r="O359" s="10">
        <v>2.63E-4</v>
      </c>
      <c r="P359">
        <v>0.6</v>
      </c>
      <c r="Q359" t="s">
        <v>329</v>
      </c>
      <c r="R359">
        <f>INDEX(Val_Min_CO2[],MATCH(Produtor_Silo[[#This Row],[Variaveis Decisão Transporte Estado-Silo]],Val_Min_CO2[Variável],0),2)</f>
        <v>0</v>
      </c>
      <c r="S359">
        <f>INDEX(Val_min_Custo[],MATCH(Produtor_Silo[[#This Row],[Variaveis Decisão Transporte Estado-Silo]],Val_min_Custo[Variável],0),2)</f>
        <v>0</v>
      </c>
      <c r="T359">
        <f>INDEX(ITERAC3[],MATCH(Produtor_Silo[[#This Row],[Variaveis Decisão Transporte Estado-Silo]],ITERAC3[Variável],0),2)</f>
        <v>0</v>
      </c>
      <c r="U359">
        <f>INDEX(ITERAC6[],MATCH(Produtor_Silo[[#This Row],[Variaveis Decisão Transporte Estado-Silo]],ITERAC6[Variável],0),2)</f>
        <v>0</v>
      </c>
      <c r="V359">
        <v>0</v>
      </c>
      <c r="W359">
        <v>1116.67</v>
      </c>
      <c r="X359" s="8">
        <v>1306.5038999999999</v>
      </c>
      <c r="Y359">
        <v>2.2999999999999998</v>
      </c>
      <c r="Z359" t="str">
        <f>Produtor_Silo[[#This Row],[Estado Origem]]&amp;Produtor_Silo[[#This Row],[Estado Silo]]</f>
        <v>MTMT</v>
      </c>
      <c r="AA359" t="str">
        <f>Produtor_Silo[[#This Row],[destino]]&amp;Produtor_Silo[[#This Row],[Periodo]]&amp;Produtor_Silo[[#This Row],[Safra]]</f>
        <v>NOVA UBIRATÃ-MT_12Safra Secundaria</v>
      </c>
    </row>
    <row r="360" spans="1:27" x14ac:dyDescent="0.25">
      <c r="A360" t="s">
        <v>708</v>
      </c>
      <c r="B360" t="s">
        <v>623</v>
      </c>
      <c r="C360" t="s">
        <v>707</v>
      </c>
      <c r="D360">
        <v>-13.038539999999999</v>
      </c>
      <c r="E360">
        <v>-55.297849999999997</v>
      </c>
      <c r="F360">
        <v>183033</v>
      </c>
      <c r="G360" s="7">
        <v>183.03299999999999</v>
      </c>
      <c r="H360">
        <v>1456000</v>
      </c>
      <c r="I360" t="s">
        <v>705</v>
      </c>
      <c r="J360" t="s">
        <v>705</v>
      </c>
      <c r="K360">
        <v>8.4149999999999991</v>
      </c>
      <c r="L360">
        <v>2</v>
      </c>
      <c r="M360" t="s">
        <v>709</v>
      </c>
      <c r="N360">
        <v>263601</v>
      </c>
      <c r="O360" s="10">
        <v>2.63E-4</v>
      </c>
      <c r="P360">
        <v>0.6</v>
      </c>
      <c r="Q360" t="s">
        <v>281</v>
      </c>
      <c r="R360">
        <f>INDEX(Val_Min_CO2[],MATCH(Produtor_Silo[[#This Row],[Variaveis Decisão Transporte Estado-Silo]],Val_Min_CO2[Variável],0),2)</f>
        <v>0</v>
      </c>
      <c r="S360">
        <f>INDEX(Val_min_Custo[],MATCH(Produtor_Silo[[#This Row],[Variaveis Decisão Transporte Estado-Silo]],Val_min_Custo[Variável],0),2)</f>
        <v>0</v>
      </c>
      <c r="T360">
        <f>INDEX(ITERAC3[],MATCH(Produtor_Silo[[#This Row],[Variaveis Decisão Transporte Estado-Silo]],ITERAC3[Variável],0),2)</f>
        <v>0</v>
      </c>
      <c r="U360">
        <f>INDEX(ITERAC6[],MATCH(Produtor_Silo[[#This Row],[Variaveis Decisão Transporte Estado-Silo]],ITERAC6[Variável],0),2)</f>
        <v>0</v>
      </c>
      <c r="V360">
        <v>0</v>
      </c>
      <c r="W360">
        <v>1116.67</v>
      </c>
      <c r="X360" s="8">
        <v>1306.5038999999999</v>
      </c>
      <c r="Y360">
        <v>2.2999999999999998</v>
      </c>
      <c r="Z360" t="str">
        <f>Produtor_Silo[[#This Row],[Estado Origem]]&amp;Produtor_Silo[[#This Row],[Estado Silo]]</f>
        <v>MTMT</v>
      </c>
      <c r="AA360" t="str">
        <f>Produtor_Silo[[#This Row],[destino]]&amp;Produtor_Silo[[#This Row],[Periodo]]&amp;Produtor_Silo[[#This Row],[Safra]]</f>
        <v>NOVA UBIRATÃ-MT_12Safra Secundaria</v>
      </c>
    </row>
    <row r="361" spans="1:27" x14ac:dyDescent="0.25">
      <c r="A361" t="s">
        <v>704</v>
      </c>
      <c r="B361" t="s">
        <v>623</v>
      </c>
      <c r="C361" t="s">
        <v>707</v>
      </c>
      <c r="D361">
        <v>-13.038539999999999</v>
      </c>
      <c r="E361">
        <v>-55.297849999999997</v>
      </c>
      <c r="F361">
        <v>399922</v>
      </c>
      <c r="G361" s="7">
        <v>399.92200000000003</v>
      </c>
      <c r="H361">
        <v>1456000</v>
      </c>
      <c r="I361" t="s">
        <v>705</v>
      </c>
      <c r="J361" t="s">
        <v>705</v>
      </c>
      <c r="K361">
        <v>8.4149999999999991</v>
      </c>
      <c r="L361">
        <v>2</v>
      </c>
      <c r="M361" t="s">
        <v>709</v>
      </c>
      <c r="N361">
        <v>263601</v>
      </c>
      <c r="O361" s="10">
        <v>2.63E-4</v>
      </c>
      <c r="P361">
        <v>0.6</v>
      </c>
      <c r="Q361" t="s">
        <v>137</v>
      </c>
      <c r="R361">
        <f>INDEX(Val_Min_CO2[],MATCH(Produtor_Silo[[#This Row],[Variaveis Decisão Transporte Estado-Silo]],Val_Min_CO2[Variável],0),2)</f>
        <v>0</v>
      </c>
      <c r="S361">
        <f>INDEX(Val_min_Custo[],MATCH(Produtor_Silo[[#This Row],[Variaveis Decisão Transporte Estado-Silo]],Val_min_Custo[Variável],0),2)</f>
        <v>0</v>
      </c>
      <c r="T361">
        <f>INDEX(ITERAC3[],MATCH(Produtor_Silo[[#This Row],[Variaveis Decisão Transporte Estado-Silo]],ITERAC3[Variável],0),2)</f>
        <v>0</v>
      </c>
      <c r="U361">
        <f>INDEX(ITERAC6[],MATCH(Produtor_Silo[[#This Row],[Variaveis Decisão Transporte Estado-Silo]],ITERAC6[Variável],0),2)</f>
        <v>0</v>
      </c>
      <c r="V361">
        <v>0</v>
      </c>
      <c r="W361">
        <v>1116.67</v>
      </c>
      <c r="X361" s="8">
        <v>1306.5038999999999</v>
      </c>
      <c r="Y361">
        <v>2.2999999999999998</v>
      </c>
      <c r="Z361" t="str">
        <f>Produtor_Silo[[#This Row],[Estado Origem]]&amp;Produtor_Silo[[#This Row],[Estado Silo]]</f>
        <v>MTMT</v>
      </c>
      <c r="AA361" t="str">
        <f>Produtor_Silo[[#This Row],[destino]]&amp;Produtor_Silo[[#This Row],[Periodo]]&amp;Produtor_Silo[[#This Row],[Safra]]</f>
        <v>NOVA UBIRATÃ-MT_12Safra Secundaria</v>
      </c>
    </row>
    <row r="362" spans="1:27" x14ac:dyDescent="0.25">
      <c r="A362" t="s">
        <v>710</v>
      </c>
      <c r="B362" t="s">
        <v>647</v>
      </c>
      <c r="C362" t="s">
        <v>711</v>
      </c>
      <c r="D362">
        <v>-24.9941</v>
      </c>
      <c r="E362">
        <v>-53.316200000000002</v>
      </c>
      <c r="F362">
        <v>56896</v>
      </c>
      <c r="G362" s="7">
        <v>56.896000000000001</v>
      </c>
      <c r="H362">
        <v>707224</v>
      </c>
      <c r="I362" t="s">
        <v>712</v>
      </c>
      <c r="J362" t="s">
        <v>712</v>
      </c>
      <c r="K362">
        <v>9.1750000000000007</v>
      </c>
      <c r="L362">
        <v>2</v>
      </c>
      <c r="M362" t="s">
        <v>706</v>
      </c>
      <c r="N362">
        <v>429591</v>
      </c>
      <c r="O362" s="10">
        <v>2.05E-4</v>
      </c>
      <c r="P362">
        <v>1</v>
      </c>
      <c r="Q362" t="s">
        <v>448</v>
      </c>
      <c r="R362">
        <f>INDEX(Val_Min_CO2[],MATCH(Produtor_Silo[[#This Row],[Variaveis Decisão Transporte Estado-Silo]],Val_Min_CO2[Variável],0),2)</f>
        <v>0</v>
      </c>
      <c r="S362">
        <f>INDEX(Val_min_Custo[],MATCH(Produtor_Silo[[#This Row],[Variaveis Decisão Transporte Estado-Silo]],Val_min_Custo[Variável],0),2)</f>
        <v>0</v>
      </c>
      <c r="T362">
        <f>INDEX(ITERAC3[],MATCH(Produtor_Silo[[#This Row],[Variaveis Decisão Transporte Estado-Silo]],ITERAC3[Variável],0),2)</f>
        <v>0</v>
      </c>
      <c r="U362">
        <f>INDEX(ITERAC6[],MATCH(Produtor_Silo[[#This Row],[Variaveis Decisão Transporte Estado-Silo]],ITERAC6[Variável],0),2)</f>
        <v>0</v>
      </c>
      <c r="V362">
        <v>0</v>
      </c>
      <c r="W362">
        <v>1116.67</v>
      </c>
      <c r="X362" s="8">
        <v>1317.6705999999999</v>
      </c>
      <c r="Y362">
        <v>3.68</v>
      </c>
      <c r="Z362" t="str">
        <f>Produtor_Silo[[#This Row],[Estado Origem]]&amp;Produtor_Silo[[#This Row],[Estado Silo]]</f>
        <v>PRPR</v>
      </c>
      <c r="AA362" t="str">
        <f>Produtor_Silo[[#This Row],[destino]]&amp;Produtor_Silo[[#This Row],[Periodo]]&amp;Produtor_Silo[[#This Row],[Safra]]</f>
        <v>CASCAVEL-PR_12Safra Principal</v>
      </c>
    </row>
    <row r="363" spans="1:27" x14ac:dyDescent="0.25">
      <c r="A363" t="s">
        <v>711</v>
      </c>
      <c r="B363" t="s">
        <v>647</v>
      </c>
      <c r="C363" t="s">
        <v>711</v>
      </c>
      <c r="D363">
        <v>-24.9941</v>
      </c>
      <c r="E363">
        <v>-53.316200000000002</v>
      </c>
      <c r="F363">
        <v>17847</v>
      </c>
      <c r="G363" s="7">
        <v>17.847000000000001</v>
      </c>
      <c r="H363">
        <v>707224</v>
      </c>
      <c r="I363" t="s">
        <v>712</v>
      </c>
      <c r="J363" t="s">
        <v>712</v>
      </c>
      <c r="K363">
        <v>9.1750000000000007</v>
      </c>
      <c r="L363">
        <v>2</v>
      </c>
      <c r="M363" t="s">
        <v>706</v>
      </c>
      <c r="N363">
        <v>429591</v>
      </c>
      <c r="O363" s="10">
        <v>2.05E-4</v>
      </c>
      <c r="P363">
        <v>1</v>
      </c>
      <c r="Q363" t="s">
        <v>160</v>
      </c>
      <c r="R363">
        <f>INDEX(Val_Min_CO2[],MATCH(Produtor_Silo[[#This Row],[Variaveis Decisão Transporte Estado-Silo]],Val_Min_CO2[Variável],0),2)</f>
        <v>707224</v>
      </c>
      <c r="S363">
        <f>INDEX(Val_min_Custo[],MATCH(Produtor_Silo[[#This Row],[Variaveis Decisão Transporte Estado-Silo]],Val_min_Custo[Variável],0),2)</f>
        <v>671653.34</v>
      </c>
      <c r="T363">
        <f>INDEX(ITERAC3[],MATCH(Produtor_Silo[[#This Row],[Variaveis Decisão Transporte Estado-Silo]],ITERAC3[Variável],0),2)</f>
        <v>0</v>
      </c>
      <c r="U363">
        <f>INDEX(ITERAC6[],MATCH(Produtor_Silo[[#This Row],[Variaveis Decisão Transporte Estado-Silo]],ITERAC6[Variável],0),2)</f>
        <v>671653.34</v>
      </c>
      <c r="V363">
        <v>0</v>
      </c>
      <c r="W363">
        <v>1116.67</v>
      </c>
      <c r="X363" s="8">
        <v>1317.6705999999999</v>
      </c>
      <c r="Y363">
        <v>3.68</v>
      </c>
      <c r="Z363" t="str">
        <f>Produtor_Silo[[#This Row],[Estado Origem]]&amp;Produtor_Silo[[#This Row],[Estado Silo]]</f>
        <v>PRPR</v>
      </c>
      <c r="AA363" t="str">
        <f>Produtor_Silo[[#This Row],[destino]]&amp;Produtor_Silo[[#This Row],[Periodo]]&amp;Produtor_Silo[[#This Row],[Safra]]</f>
        <v>CASCAVEL-PR_12Safra Principal</v>
      </c>
    </row>
    <row r="364" spans="1:27" x14ac:dyDescent="0.25">
      <c r="A364" t="s">
        <v>710</v>
      </c>
      <c r="B364" t="s">
        <v>647</v>
      </c>
      <c r="C364" t="s">
        <v>711</v>
      </c>
      <c r="D364">
        <v>-24.9941</v>
      </c>
      <c r="E364">
        <v>-53.316200000000002</v>
      </c>
      <c r="F364">
        <v>56896</v>
      </c>
      <c r="G364" s="7">
        <v>56.896000000000001</v>
      </c>
      <c r="H364">
        <v>707224</v>
      </c>
      <c r="I364" t="s">
        <v>712</v>
      </c>
      <c r="J364" t="s">
        <v>712</v>
      </c>
      <c r="K364">
        <v>9.1750000000000007</v>
      </c>
      <c r="L364">
        <v>2</v>
      </c>
      <c r="M364" t="s">
        <v>709</v>
      </c>
      <c r="N364">
        <v>429591</v>
      </c>
      <c r="O364" s="10">
        <v>2.05E-4</v>
      </c>
      <c r="P364">
        <v>1</v>
      </c>
      <c r="Q364" t="s">
        <v>449</v>
      </c>
      <c r="R364">
        <f>INDEX(Val_Min_CO2[],MATCH(Produtor_Silo[[#This Row],[Variaveis Decisão Transporte Estado-Silo]],Val_Min_CO2[Variável],0),2)</f>
        <v>0</v>
      </c>
      <c r="S364">
        <f>INDEX(Val_min_Custo[],MATCH(Produtor_Silo[[#This Row],[Variaveis Decisão Transporte Estado-Silo]],Val_min_Custo[Variável],0),2)</f>
        <v>35570.660000000003</v>
      </c>
      <c r="T364">
        <f>INDEX(ITERAC3[],MATCH(Produtor_Silo[[#This Row],[Variaveis Decisão Transporte Estado-Silo]],ITERAC3[Variável],0),2)</f>
        <v>35570.660000000003</v>
      </c>
      <c r="U364">
        <f>INDEX(ITERAC6[],MATCH(Produtor_Silo[[#This Row],[Variaveis Decisão Transporte Estado-Silo]],ITERAC6[Variável],0),2)</f>
        <v>35570.660000000003</v>
      </c>
      <c r="V364">
        <v>0</v>
      </c>
      <c r="W364">
        <v>1116.67</v>
      </c>
      <c r="X364" s="8">
        <v>1317.6705999999999</v>
      </c>
      <c r="Y364">
        <v>3.68</v>
      </c>
      <c r="Z364" t="str">
        <f>Produtor_Silo[[#This Row],[Estado Origem]]&amp;Produtor_Silo[[#This Row],[Estado Silo]]</f>
        <v>PRPR</v>
      </c>
      <c r="AA364" t="str">
        <f>Produtor_Silo[[#This Row],[destino]]&amp;Produtor_Silo[[#This Row],[Periodo]]&amp;Produtor_Silo[[#This Row],[Safra]]</f>
        <v>CASCAVEL-PR_12Safra Secundaria</v>
      </c>
    </row>
    <row r="365" spans="1:27" x14ac:dyDescent="0.25">
      <c r="A365" t="s">
        <v>711</v>
      </c>
      <c r="B365" t="s">
        <v>647</v>
      </c>
      <c r="C365" t="s">
        <v>711</v>
      </c>
      <c r="D365">
        <v>-24.9941</v>
      </c>
      <c r="E365">
        <v>-53.316200000000002</v>
      </c>
      <c r="F365">
        <v>17847</v>
      </c>
      <c r="G365" s="7">
        <v>17.847000000000001</v>
      </c>
      <c r="H365">
        <v>707224</v>
      </c>
      <c r="I365" t="s">
        <v>712</v>
      </c>
      <c r="J365" t="s">
        <v>712</v>
      </c>
      <c r="K365">
        <v>9.1750000000000007</v>
      </c>
      <c r="L365">
        <v>2</v>
      </c>
      <c r="M365" t="s">
        <v>709</v>
      </c>
      <c r="N365">
        <v>429591</v>
      </c>
      <c r="O365" s="10">
        <v>2.05E-4</v>
      </c>
      <c r="P365">
        <v>1</v>
      </c>
      <c r="Q365" t="s">
        <v>161</v>
      </c>
      <c r="R365">
        <f>INDEX(Val_Min_CO2[],MATCH(Produtor_Silo[[#This Row],[Variaveis Decisão Transporte Estado-Silo]],Val_Min_CO2[Variável],0),2)</f>
        <v>0</v>
      </c>
      <c r="S365">
        <f>INDEX(Val_min_Custo[],MATCH(Produtor_Silo[[#This Row],[Variaveis Decisão Transporte Estado-Silo]],Val_min_Custo[Variável],0),2)</f>
        <v>0</v>
      </c>
      <c r="T365">
        <f>INDEX(ITERAC3[],MATCH(Produtor_Silo[[#This Row],[Variaveis Decisão Transporte Estado-Silo]],ITERAC3[Variável],0),2)</f>
        <v>671653.34</v>
      </c>
      <c r="U365">
        <f>INDEX(ITERAC6[],MATCH(Produtor_Silo[[#This Row],[Variaveis Decisão Transporte Estado-Silo]],ITERAC6[Variável],0),2)</f>
        <v>0</v>
      </c>
      <c r="V365">
        <v>0</v>
      </c>
      <c r="W365">
        <v>1116.67</v>
      </c>
      <c r="X365" s="8">
        <v>1317.6705999999999</v>
      </c>
      <c r="Y365">
        <v>3.68</v>
      </c>
      <c r="Z365" t="str">
        <f>Produtor_Silo[[#This Row],[Estado Origem]]&amp;Produtor_Silo[[#This Row],[Estado Silo]]</f>
        <v>PRPR</v>
      </c>
      <c r="AA365" t="str">
        <f>Produtor_Silo[[#This Row],[destino]]&amp;Produtor_Silo[[#This Row],[Periodo]]&amp;Produtor_Silo[[#This Row],[Safra]]</f>
        <v>CASCAVEL-PR_12Safra Secundaria</v>
      </c>
    </row>
    <row r="366" spans="1:27" x14ac:dyDescent="0.25">
      <c r="A366" t="s">
        <v>710</v>
      </c>
      <c r="B366" t="s">
        <v>648</v>
      </c>
      <c r="C366" t="s">
        <v>711</v>
      </c>
      <c r="D366">
        <v>-24.992909999999998</v>
      </c>
      <c r="E366">
        <v>-53.325949999999999</v>
      </c>
      <c r="F366">
        <v>55486</v>
      </c>
      <c r="G366" s="7">
        <v>55.485999999999997</v>
      </c>
      <c r="H366">
        <v>480255.99999999994</v>
      </c>
      <c r="I366" t="s">
        <v>712</v>
      </c>
      <c r="J366" t="s">
        <v>712</v>
      </c>
      <c r="K366">
        <v>9.2149999999999999</v>
      </c>
      <c r="L366">
        <v>2</v>
      </c>
      <c r="M366" t="s">
        <v>706</v>
      </c>
      <c r="N366">
        <v>320705</v>
      </c>
      <c r="O366" s="10">
        <v>2.05E-4</v>
      </c>
      <c r="P366">
        <v>1</v>
      </c>
      <c r="Q366" t="s">
        <v>452</v>
      </c>
      <c r="R366">
        <f>INDEX(Val_Min_CO2[],MATCH(Produtor_Silo[[#This Row],[Variaveis Decisão Transporte Estado-Silo]],Val_Min_CO2[Variável],0),2)</f>
        <v>0</v>
      </c>
      <c r="S366">
        <f>INDEX(Val_min_Custo[],MATCH(Produtor_Silo[[#This Row],[Variaveis Decisão Transporte Estado-Silo]],Val_min_Custo[Variável],0),2)</f>
        <v>0</v>
      </c>
      <c r="T366">
        <f>INDEX(ITERAC3[],MATCH(Produtor_Silo[[#This Row],[Variaveis Decisão Transporte Estado-Silo]],ITERAC3[Variável],0),2)</f>
        <v>0</v>
      </c>
      <c r="U366">
        <f>INDEX(ITERAC6[],MATCH(Produtor_Silo[[#This Row],[Variaveis Decisão Transporte Estado-Silo]],ITERAC6[Variável],0),2)</f>
        <v>0</v>
      </c>
      <c r="V366">
        <v>0</v>
      </c>
      <c r="W366">
        <v>1116.67</v>
      </c>
      <c r="X366" s="8">
        <v>1317.6705999999999</v>
      </c>
      <c r="Y366">
        <v>3.68</v>
      </c>
      <c r="Z366" t="str">
        <f>Produtor_Silo[[#This Row],[Estado Origem]]&amp;Produtor_Silo[[#This Row],[Estado Silo]]</f>
        <v>PRPR</v>
      </c>
      <c r="AA366" t="str">
        <f>Produtor_Silo[[#This Row],[destino]]&amp;Produtor_Silo[[#This Row],[Periodo]]&amp;Produtor_Silo[[#This Row],[Safra]]</f>
        <v>CASCAVEL-PR_22Safra Principal</v>
      </c>
    </row>
    <row r="367" spans="1:27" x14ac:dyDescent="0.25">
      <c r="A367" t="s">
        <v>711</v>
      </c>
      <c r="B367" t="s">
        <v>648</v>
      </c>
      <c r="C367" t="s">
        <v>711</v>
      </c>
      <c r="D367">
        <v>-24.992909999999998</v>
      </c>
      <c r="E367">
        <v>-53.325949999999999</v>
      </c>
      <c r="F367">
        <v>16438</v>
      </c>
      <c r="G367" s="7">
        <v>16.437999999999999</v>
      </c>
      <c r="H367">
        <v>480255.99999999994</v>
      </c>
      <c r="I367" t="s">
        <v>712</v>
      </c>
      <c r="J367" t="s">
        <v>712</v>
      </c>
      <c r="K367">
        <v>9.2149999999999999</v>
      </c>
      <c r="L367">
        <v>2</v>
      </c>
      <c r="M367" t="s">
        <v>706</v>
      </c>
      <c r="N367">
        <v>320705</v>
      </c>
      <c r="O367" s="10">
        <v>2.05E-4</v>
      </c>
      <c r="P367">
        <v>1</v>
      </c>
      <c r="Q367" t="s">
        <v>164</v>
      </c>
      <c r="R367">
        <f>INDEX(Val_Min_CO2[],MATCH(Produtor_Silo[[#This Row],[Variaveis Decisão Transporte Estado-Silo]],Val_Min_CO2[Variável],0),2)</f>
        <v>0</v>
      </c>
      <c r="S367">
        <f>INDEX(Val_min_Custo[],MATCH(Produtor_Silo[[#This Row],[Variaveis Decisão Transporte Estado-Silo]],Val_min_Custo[Variável],0),2)</f>
        <v>0</v>
      </c>
      <c r="T367">
        <f>INDEX(ITERAC3[],MATCH(Produtor_Silo[[#This Row],[Variaveis Decisão Transporte Estado-Silo]],ITERAC3[Variável],0),2)</f>
        <v>0</v>
      </c>
      <c r="U367">
        <f>INDEX(ITERAC6[],MATCH(Produtor_Silo[[#This Row],[Variaveis Decisão Transporte Estado-Silo]],ITERAC6[Variável],0),2)</f>
        <v>0</v>
      </c>
      <c r="V367">
        <v>0</v>
      </c>
      <c r="W367">
        <v>1116.67</v>
      </c>
      <c r="X367" s="8">
        <v>1317.6705999999999</v>
      </c>
      <c r="Y367">
        <v>3.68</v>
      </c>
      <c r="Z367" t="str">
        <f>Produtor_Silo[[#This Row],[Estado Origem]]&amp;Produtor_Silo[[#This Row],[Estado Silo]]</f>
        <v>PRPR</v>
      </c>
      <c r="AA367" t="str">
        <f>Produtor_Silo[[#This Row],[destino]]&amp;Produtor_Silo[[#This Row],[Periodo]]&amp;Produtor_Silo[[#This Row],[Safra]]</f>
        <v>CASCAVEL-PR_22Safra Principal</v>
      </c>
    </row>
    <row r="368" spans="1:27" x14ac:dyDescent="0.25">
      <c r="A368" t="s">
        <v>710</v>
      </c>
      <c r="B368" t="s">
        <v>648</v>
      </c>
      <c r="C368" t="s">
        <v>711</v>
      </c>
      <c r="D368">
        <v>-24.992909999999998</v>
      </c>
      <c r="E368">
        <v>-53.325949999999999</v>
      </c>
      <c r="F368">
        <v>55486</v>
      </c>
      <c r="G368" s="7">
        <v>55.485999999999997</v>
      </c>
      <c r="H368">
        <v>480255.99999999994</v>
      </c>
      <c r="I368" t="s">
        <v>712</v>
      </c>
      <c r="J368" t="s">
        <v>712</v>
      </c>
      <c r="K368">
        <v>9.2149999999999999</v>
      </c>
      <c r="L368">
        <v>2</v>
      </c>
      <c r="M368" t="s">
        <v>709</v>
      </c>
      <c r="N368">
        <v>320705</v>
      </c>
      <c r="O368" s="10">
        <v>2.05E-4</v>
      </c>
      <c r="P368">
        <v>1</v>
      </c>
      <c r="Q368" t="s">
        <v>453</v>
      </c>
      <c r="R368">
        <f>INDEX(Val_Min_CO2[],MATCH(Produtor_Silo[[#This Row],[Variaveis Decisão Transporte Estado-Silo]],Val_Min_CO2[Variável],0),2)</f>
        <v>0</v>
      </c>
      <c r="S368">
        <f>INDEX(Val_min_Custo[],MATCH(Produtor_Silo[[#This Row],[Variaveis Decisão Transporte Estado-Silo]],Val_min_Custo[Variável],0),2)</f>
        <v>0</v>
      </c>
      <c r="T368">
        <f>INDEX(ITERAC3[],MATCH(Produtor_Silo[[#This Row],[Variaveis Decisão Transporte Estado-Silo]],ITERAC3[Variável],0),2)</f>
        <v>0</v>
      </c>
      <c r="U368">
        <f>INDEX(ITERAC6[],MATCH(Produtor_Silo[[#This Row],[Variaveis Decisão Transporte Estado-Silo]],ITERAC6[Variável],0),2)</f>
        <v>0</v>
      </c>
      <c r="V368">
        <v>0</v>
      </c>
      <c r="W368">
        <v>1116.67</v>
      </c>
      <c r="X368" s="8">
        <v>1317.6705999999999</v>
      </c>
      <c r="Y368">
        <v>3.68</v>
      </c>
      <c r="Z368" t="str">
        <f>Produtor_Silo[[#This Row],[Estado Origem]]&amp;Produtor_Silo[[#This Row],[Estado Silo]]</f>
        <v>PRPR</v>
      </c>
      <c r="AA368" t="str">
        <f>Produtor_Silo[[#This Row],[destino]]&amp;Produtor_Silo[[#This Row],[Periodo]]&amp;Produtor_Silo[[#This Row],[Safra]]</f>
        <v>CASCAVEL-PR_22Safra Secundaria</v>
      </c>
    </row>
    <row r="369" spans="1:27" x14ac:dyDescent="0.25">
      <c r="A369" t="s">
        <v>711</v>
      </c>
      <c r="B369" t="s">
        <v>648</v>
      </c>
      <c r="C369" t="s">
        <v>711</v>
      </c>
      <c r="D369">
        <v>-24.992909999999998</v>
      </c>
      <c r="E369">
        <v>-53.325949999999999</v>
      </c>
      <c r="F369">
        <v>16438</v>
      </c>
      <c r="G369" s="7">
        <v>16.437999999999999</v>
      </c>
      <c r="H369">
        <v>480255.99999999994</v>
      </c>
      <c r="I369" t="s">
        <v>712</v>
      </c>
      <c r="J369" t="s">
        <v>712</v>
      </c>
      <c r="K369">
        <v>9.2149999999999999</v>
      </c>
      <c r="L369">
        <v>2</v>
      </c>
      <c r="M369" t="s">
        <v>709</v>
      </c>
      <c r="N369">
        <v>320705</v>
      </c>
      <c r="O369" s="10">
        <v>2.05E-4</v>
      </c>
      <c r="P369">
        <v>1</v>
      </c>
      <c r="Q369" t="s">
        <v>165</v>
      </c>
      <c r="R369">
        <f>INDEX(Val_Min_CO2[],MATCH(Produtor_Silo[[#This Row],[Variaveis Decisão Transporte Estado-Silo]],Val_Min_CO2[Variável],0),2)</f>
        <v>0</v>
      </c>
      <c r="S369">
        <f>INDEX(Val_min_Custo[],MATCH(Produtor_Silo[[#This Row],[Variaveis Decisão Transporte Estado-Silo]],Val_min_Custo[Variável],0),2)</f>
        <v>0</v>
      </c>
      <c r="T369">
        <f>INDEX(ITERAC3[],MATCH(Produtor_Silo[[#This Row],[Variaveis Decisão Transporte Estado-Silo]],ITERAC3[Variável],0),2)</f>
        <v>0</v>
      </c>
      <c r="U369">
        <f>INDEX(ITERAC6[],MATCH(Produtor_Silo[[#This Row],[Variaveis Decisão Transporte Estado-Silo]],ITERAC6[Variável],0),2)</f>
        <v>0</v>
      </c>
      <c r="V369">
        <v>0</v>
      </c>
      <c r="W369">
        <v>1116.67</v>
      </c>
      <c r="X369" s="8">
        <v>1317.6705999999999</v>
      </c>
      <c r="Y369">
        <v>3.68</v>
      </c>
      <c r="Z369" t="str">
        <f>Produtor_Silo[[#This Row],[Estado Origem]]&amp;Produtor_Silo[[#This Row],[Estado Silo]]</f>
        <v>PRPR</v>
      </c>
      <c r="AA369" t="str">
        <f>Produtor_Silo[[#This Row],[destino]]&amp;Produtor_Silo[[#This Row],[Periodo]]&amp;Produtor_Silo[[#This Row],[Safra]]</f>
        <v>CASCAVEL-PR_22Safra Secundaria</v>
      </c>
    </row>
    <row r="370" spans="1:27" x14ac:dyDescent="0.25">
      <c r="A370" t="s">
        <v>710</v>
      </c>
      <c r="B370" t="s">
        <v>649</v>
      </c>
      <c r="C370" t="s">
        <v>711</v>
      </c>
      <c r="D370">
        <v>-24.984030000000001</v>
      </c>
      <c r="E370">
        <v>-53.468789999999998</v>
      </c>
      <c r="F370">
        <v>52923</v>
      </c>
      <c r="G370" s="7">
        <v>52.923000000000002</v>
      </c>
      <c r="H370">
        <v>514079.99999999994</v>
      </c>
      <c r="I370" t="s">
        <v>712</v>
      </c>
      <c r="J370" t="s">
        <v>712</v>
      </c>
      <c r="K370">
        <v>10.744999999999999</v>
      </c>
      <c r="L370">
        <v>2</v>
      </c>
      <c r="M370" t="s">
        <v>706</v>
      </c>
      <c r="N370">
        <v>250491</v>
      </c>
      <c r="O370" s="10">
        <v>2.05E-4</v>
      </c>
      <c r="P370">
        <v>1</v>
      </c>
      <c r="Q370" t="s">
        <v>456</v>
      </c>
      <c r="R370">
        <f>INDEX(Val_Min_CO2[],MATCH(Produtor_Silo[[#This Row],[Variaveis Decisão Transporte Estado-Silo]],Val_Min_CO2[Variável],0),2)</f>
        <v>0</v>
      </c>
      <c r="S370">
        <f>INDEX(Val_min_Custo[],MATCH(Produtor_Silo[[#This Row],[Variaveis Decisão Transporte Estado-Silo]],Val_min_Custo[Variável],0),2)</f>
        <v>0</v>
      </c>
      <c r="T370">
        <f>INDEX(ITERAC3[],MATCH(Produtor_Silo[[#This Row],[Variaveis Decisão Transporte Estado-Silo]],ITERAC3[Variável],0),2)</f>
        <v>0</v>
      </c>
      <c r="U370">
        <f>INDEX(ITERAC6[],MATCH(Produtor_Silo[[#This Row],[Variaveis Decisão Transporte Estado-Silo]],ITERAC6[Variável],0),2)</f>
        <v>0</v>
      </c>
      <c r="V370">
        <v>0</v>
      </c>
      <c r="W370">
        <v>1116.67</v>
      </c>
      <c r="X370" s="8">
        <v>1317.6705999999999</v>
      </c>
      <c r="Y370">
        <v>3.68</v>
      </c>
      <c r="Z370" t="str">
        <f>Produtor_Silo[[#This Row],[Estado Origem]]&amp;Produtor_Silo[[#This Row],[Estado Silo]]</f>
        <v>PRPR</v>
      </c>
      <c r="AA370" t="str">
        <f>Produtor_Silo[[#This Row],[destino]]&amp;Produtor_Silo[[#This Row],[Periodo]]&amp;Produtor_Silo[[#This Row],[Safra]]</f>
        <v>CASCAVEL-PR_32Safra Principal</v>
      </c>
    </row>
    <row r="371" spans="1:27" x14ac:dyDescent="0.25">
      <c r="A371" t="s">
        <v>711</v>
      </c>
      <c r="B371" t="s">
        <v>649</v>
      </c>
      <c r="C371" t="s">
        <v>711</v>
      </c>
      <c r="D371">
        <v>-24.984030000000001</v>
      </c>
      <c r="E371">
        <v>-53.468789999999998</v>
      </c>
      <c r="F371">
        <v>3605</v>
      </c>
      <c r="G371" s="7">
        <v>3.605</v>
      </c>
      <c r="H371">
        <v>514079.99999999994</v>
      </c>
      <c r="I371" t="s">
        <v>712</v>
      </c>
      <c r="J371" t="s">
        <v>712</v>
      </c>
      <c r="K371">
        <v>10.744999999999999</v>
      </c>
      <c r="L371">
        <v>2</v>
      </c>
      <c r="M371" t="s">
        <v>706</v>
      </c>
      <c r="N371">
        <v>250491</v>
      </c>
      <c r="O371" s="10">
        <v>2.05E-4</v>
      </c>
      <c r="P371">
        <v>1</v>
      </c>
      <c r="Q371" t="s">
        <v>168</v>
      </c>
      <c r="R371">
        <f>INDEX(Val_Min_CO2[],MATCH(Produtor_Silo[[#This Row],[Variaveis Decisão Transporte Estado-Silo]],Val_Min_CO2[Variável],0),2)</f>
        <v>0</v>
      </c>
      <c r="S371">
        <f>INDEX(Val_min_Custo[],MATCH(Produtor_Silo[[#This Row],[Variaveis Decisão Transporte Estado-Silo]],Val_min_Custo[Variável],0),2)</f>
        <v>0</v>
      </c>
      <c r="T371">
        <f>INDEX(ITERAC3[],MATCH(Produtor_Silo[[#This Row],[Variaveis Decisão Transporte Estado-Silo]],ITERAC3[Variável],0),2)</f>
        <v>514080</v>
      </c>
      <c r="U371">
        <f>INDEX(ITERAC6[],MATCH(Produtor_Silo[[#This Row],[Variaveis Decisão Transporte Estado-Silo]],ITERAC6[Variável],0),2)</f>
        <v>514080</v>
      </c>
      <c r="V371">
        <v>0</v>
      </c>
      <c r="W371">
        <v>1116.67</v>
      </c>
      <c r="X371" s="8">
        <v>1317.6705999999999</v>
      </c>
      <c r="Y371">
        <v>3.68</v>
      </c>
      <c r="Z371" t="str">
        <f>Produtor_Silo[[#This Row],[Estado Origem]]&amp;Produtor_Silo[[#This Row],[Estado Silo]]</f>
        <v>PRPR</v>
      </c>
      <c r="AA371" t="str">
        <f>Produtor_Silo[[#This Row],[destino]]&amp;Produtor_Silo[[#This Row],[Periodo]]&amp;Produtor_Silo[[#This Row],[Safra]]</f>
        <v>CASCAVEL-PR_32Safra Principal</v>
      </c>
    </row>
    <row r="372" spans="1:27" x14ac:dyDescent="0.25">
      <c r="A372" t="s">
        <v>710</v>
      </c>
      <c r="B372" t="s">
        <v>649</v>
      </c>
      <c r="C372" t="s">
        <v>711</v>
      </c>
      <c r="D372">
        <v>-24.984030000000001</v>
      </c>
      <c r="E372">
        <v>-53.468789999999998</v>
      </c>
      <c r="F372">
        <v>52923</v>
      </c>
      <c r="G372" s="7">
        <v>52.923000000000002</v>
      </c>
      <c r="H372">
        <v>514079.99999999994</v>
      </c>
      <c r="I372" t="s">
        <v>712</v>
      </c>
      <c r="J372" t="s">
        <v>712</v>
      </c>
      <c r="K372">
        <v>10.744999999999999</v>
      </c>
      <c r="L372">
        <v>2</v>
      </c>
      <c r="M372" t="s">
        <v>709</v>
      </c>
      <c r="N372">
        <v>250491</v>
      </c>
      <c r="O372" s="10">
        <v>2.05E-4</v>
      </c>
      <c r="P372">
        <v>1</v>
      </c>
      <c r="Q372" t="s">
        <v>457</v>
      </c>
      <c r="R372">
        <f>INDEX(Val_Min_CO2[],MATCH(Produtor_Silo[[#This Row],[Variaveis Decisão Transporte Estado-Silo]],Val_Min_CO2[Variável],0),2)</f>
        <v>0</v>
      </c>
      <c r="S372">
        <f>INDEX(Val_min_Custo[],MATCH(Produtor_Silo[[#This Row],[Variaveis Decisão Transporte Estado-Silo]],Val_min_Custo[Variável],0),2)</f>
        <v>0</v>
      </c>
      <c r="T372">
        <f>INDEX(ITERAC3[],MATCH(Produtor_Silo[[#This Row],[Variaveis Decisão Transporte Estado-Silo]],ITERAC3[Variável],0),2)</f>
        <v>0</v>
      </c>
      <c r="U372">
        <f>INDEX(ITERAC6[],MATCH(Produtor_Silo[[#This Row],[Variaveis Decisão Transporte Estado-Silo]],ITERAC6[Variável],0),2)</f>
        <v>0</v>
      </c>
      <c r="V372">
        <v>0</v>
      </c>
      <c r="W372">
        <v>1116.67</v>
      </c>
      <c r="X372" s="8">
        <v>1317.6705999999999</v>
      </c>
      <c r="Y372">
        <v>3.68</v>
      </c>
      <c r="Z372" t="str">
        <f>Produtor_Silo[[#This Row],[Estado Origem]]&amp;Produtor_Silo[[#This Row],[Estado Silo]]</f>
        <v>PRPR</v>
      </c>
      <c r="AA372" t="str">
        <f>Produtor_Silo[[#This Row],[destino]]&amp;Produtor_Silo[[#This Row],[Periodo]]&amp;Produtor_Silo[[#This Row],[Safra]]</f>
        <v>CASCAVEL-PR_32Safra Secundaria</v>
      </c>
    </row>
    <row r="373" spans="1:27" x14ac:dyDescent="0.25">
      <c r="A373" t="s">
        <v>711</v>
      </c>
      <c r="B373" t="s">
        <v>649</v>
      </c>
      <c r="C373" t="s">
        <v>711</v>
      </c>
      <c r="D373">
        <v>-24.984030000000001</v>
      </c>
      <c r="E373">
        <v>-53.468789999999998</v>
      </c>
      <c r="F373">
        <v>3605</v>
      </c>
      <c r="G373" s="7">
        <v>3.605</v>
      </c>
      <c r="H373">
        <v>514079.99999999994</v>
      </c>
      <c r="I373" t="s">
        <v>712</v>
      </c>
      <c r="J373" t="s">
        <v>712</v>
      </c>
      <c r="K373">
        <v>10.744999999999999</v>
      </c>
      <c r="L373">
        <v>2</v>
      </c>
      <c r="M373" t="s">
        <v>709</v>
      </c>
      <c r="N373">
        <v>250491</v>
      </c>
      <c r="O373" s="10">
        <v>2.05E-4</v>
      </c>
      <c r="P373">
        <v>1</v>
      </c>
      <c r="Q373" t="s">
        <v>169</v>
      </c>
      <c r="R373">
        <f>INDEX(Val_Min_CO2[],MATCH(Produtor_Silo[[#This Row],[Variaveis Decisão Transporte Estado-Silo]],Val_Min_CO2[Variável],0),2)</f>
        <v>514080</v>
      </c>
      <c r="S373">
        <f>INDEX(Val_min_Custo[],MATCH(Produtor_Silo[[#This Row],[Variaveis Decisão Transporte Estado-Silo]],Val_min_Custo[Variável],0),2)</f>
        <v>514080</v>
      </c>
      <c r="T373">
        <f>INDEX(ITERAC3[],MATCH(Produtor_Silo[[#This Row],[Variaveis Decisão Transporte Estado-Silo]],ITERAC3[Variável],0),2)</f>
        <v>0</v>
      </c>
      <c r="U373">
        <f>INDEX(ITERAC6[],MATCH(Produtor_Silo[[#This Row],[Variaveis Decisão Transporte Estado-Silo]],ITERAC6[Variável],0),2)</f>
        <v>0</v>
      </c>
      <c r="V373">
        <v>0</v>
      </c>
      <c r="W373">
        <v>1116.67</v>
      </c>
      <c r="X373" s="8">
        <v>1317.6705999999999</v>
      </c>
      <c r="Y373">
        <v>3.68</v>
      </c>
      <c r="Z373" t="str">
        <f>Produtor_Silo[[#This Row],[Estado Origem]]&amp;Produtor_Silo[[#This Row],[Estado Silo]]</f>
        <v>PRPR</v>
      </c>
      <c r="AA373" t="str">
        <f>Produtor_Silo[[#This Row],[destino]]&amp;Produtor_Silo[[#This Row],[Periodo]]&amp;Produtor_Silo[[#This Row],[Safra]]</f>
        <v>CASCAVEL-PR_32Safra Secundaria</v>
      </c>
    </row>
    <row r="374" spans="1:27" x14ac:dyDescent="0.25">
      <c r="A374" t="s">
        <v>710</v>
      </c>
      <c r="B374" t="s">
        <v>650</v>
      </c>
      <c r="C374" t="s">
        <v>710</v>
      </c>
      <c r="D374">
        <v>-24.75216</v>
      </c>
      <c r="E374">
        <v>-53.73292</v>
      </c>
      <c r="F374">
        <v>3107</v>
      </c>
      <c r="G374" s="7">
        <v>3.1070000000000002</v>
      </c>
      <c r="H374">
        <v>582400</v>
      </c>
      <c r="I374" t="s">
        <v>712</v>
      </c>
      <c r="J374" t="s">
        <v>712</v>
      </c>
      <c r="K374">
        <v>8.5050000000000008</v>
      </c>
      <c r="L374">
        <v>2</v>
      </c>
      <c r="M374" t="s">
        <v>706</v>
      </c>
      <c r="N374">
        <v>322810</v>
      </c>
      <c r="O374" s="10">
        <v>2.05E-4</v>
      </c>
      <c r="P374">
        <v>1</v>
      </c>
      <c r="Q374" t="s">
        <v>460</v>
      </c>
      <c r="R374">
        <f>INDEX(Val_Min_CO2[],MATCH(Produtor_Silo[[#This Row],[Variaveis Decisão Transporte Estado-Silo]],Val_Min_CO2[Variável],0),2)</f>
        <v>582400</v>
      </c>
      <c r="S374">
        <f>INDEX(Val_min_Custo[],MATCH(Produtor_Silo[[#This Row],[Variaveis Decisão Transporte Estado-Silo]],Val_min_Custo[Variável],0),2)</f>
        <v>582400</v>
      </c>
      <c r="T374">
        <f>INDEX(ITERAC3[],MATCH(Produtor_Silo[[#This Row],[Variaveis Decisão Transporte Estado-Silo]],ITERAC3[Variável],0),2)</f>
        <v>582400</v>
      </c>
      <c r="U374">
        <f>INDEX(ITERAC6[],MATCH(Produtor_Silo[[#This Row],[Variaveis Decisão Transporte Estado-Silo]],ITERAC6[Variável],0),2)</f>
        <v>0</v>
      </c>
      <c r="V374">
        <v>0</v>
      </c>
      <c r="W374">
        <v>1116.67</v>
      </c>
      <c r="X374" s="8">
        <v>1317.6705999999999</v>
      </c>
      <c r="Y374">
        <v>3.68</v>
      </c>
      <c r="Z374" t="str">
        <f>Produtor_Silo[[#This Row],[Estado Origem]]&amp;Produtor_Silo[[#This Row],[Estado Silo]]</f>
        <v>PRPR</v>
      </c>
      <c r="AA374" t="str">
        <f>Produtor_Silo[[#This Row],[destino]]&amp;Produtor_Silo[[#This Row],[Periodo]]&amp;Produtor_Silo[[#This Row],[Safra]]</f>
        <v>TOLEDO-PR_12Safra Principal</v>
      </c>
    </row>
    <row r="375" spans="1:27" x14ac:dyDescent="0.25">
      <c r="A375" t="s">
        <v>711</v>
      </c>
      <c r="B375" t="s">
        <v>650</v>
      </c>
      <c r="C375" t="s">
        <v>710</v>
      </c>
      <c r="D375">
        <v>-24.75216</v>
      </c>
      <c r="E375">
        <v>-53.73292</v>
      </c>
      <c r="F375">
        <v>41067</v>
      </c>
      <c r="G375" s="7">
        <v>41.067</v>
      </c>
      <c r="H375">
        <v>582400</v>
      </c>
      <c r="I375" t="s">
        <v>712</v>
      </c>
      <c r="J375" t="s">
        <v>712</v>
      </c>
      <c r="K375">
        <v>8.5050000000000008</v>
      </c>
      <c r="L375">
        <v>2</v>
      </c>
      <c r="M375" t="s">
        <v>706</v>
      </c>
      <c r="N375">
        <v>322810</v>
      </c>
      <c r="O375" s="10">
        <v>2.05E-4</v>
      </c>
      <c r="P375">
        <v>1</v>
      </c>
      <c r="Q375" t="s">
        <v>172</v>
      </c>
      <c r="R375">
        <f>INDEX(Val_Min_CO2[],MATCH(Produtor_Silo[[#This Row],[Variaveis Decisão Transporte Estado-Silo]],Val_Min_CO2[Variável],0),2)</f>
        <v>0</v>
      </c>
      <c r="S375">
        <f>INDEX(Val_min_Custo[],MATCH(Produtor_Silo[[#This Row],[Variaveis Decisão Transporte Estado-Silo]],Val_min_Custo[Variável],0),2)</f>
        <v>0</v>
      </c>
      <c r="T375">
        <f>INDEX(ITERAC3[],MATCH(Produtor_Silo[[#This Row],[Variaveis Decisão Transporte Estado-Silo]],ITERAC3[Variável],0),2)</f>
        <v>0</v>
      </c>
      <c r="U375">
        <f>INDEX(ITERAC6[],MATCH(Produtor_Silo[[#This Row],[Variaveis Decisão Transporte Estado-Silo]],ITERAC6[Variável],0),2)</f>
        <v>0</v>
      </c>
      <c r="V375">
        <v>0</v>
      </c>
      <c r="W375">
        <v>1116.67</v>
      </c>
      <c r="X375" s="8">
        <v>1317.6705999999999</v>
      </c>
      <c r="Y375">
        <v>3.68</v>
      </c>
      <c r="Z375" t="str">
        <f>Produtor_Silo[[#This Row],[Estado Origem]]&amp;Produtor_Silo[[#This Row],[Estado Silo]]</f>
        <v>PRPR</v>
      </c>
      <c r="AA375" t="str">
        <f>Produtor_Silo[[#This Row],[destino]]&amp;Produtor_Silo[[#This Row],[Periodo]]&amp;Produtor_Silo[[#This Row],[Safra]]</f>
        <v>TOLEDO-PR_12Safra Principal</v>
      </c>
    </row>
    <row r="376" spans="1:27" x14ac:dyDescent="0.25">
      <c r="A376" t="s">
        <v>710</v>
      </c>
      <c r="B376" t="s">
        <v>650</v>
      </c>
      <c r="C376" t="s">
        <v>710</v>
      </c>
      <c r="D376">
        <v>-24.75216</v>
      </c>
      <c r="E376">
        <v>-53.73292</v>
      </c>
      <c r="F376">
        <v>3107</v>
      </c>
      <c r="G376" s="7">
        <v>3.1070000000000002</v>
      </c>
      <c r="H376">
        <v>582400</v>
      </c>
      <c r="I376" t="s">
        <v>712</v>
      </c>
      <c r="J376" t="s">
        <v>712</v>
      </c>
      <c r="K376">
        <v>8.5050000000000008</v>
      </c>
      <c r="L376">
        <v>2</v>
      </c>
      <c r="M376" t="s">
        <v>709</v>
      </c>
      <c r="N376">
        <v>322810</v>
      </c>
      <c r="O376" s="10">
        <v>2.05E-4</v>
      </c>
      <c r="P376">
        <v>1</v>
      </c>
      <c r="Q376" t="s">
        <v>461</v>
      </c>
      <c r="R376">
        <f>INDEX(Val_Min_CO2[],MATCH(Produtor_Silo[[#This Row],[Variaveis Decisão Transporte Estado-Silo]],Val_Min_CO2[Variável],0),2)</f>
        <v>0</v>
      </c>
      <c r="S376">
        <f>INDEX(Val_min_Custo[],MATCH(Produtor_Silo[[#This Row],[Variaveis Decisão Transporte Estado-Silo]],Val_min_Custo[Variável],0),2)</f>
        <v>0</v>
      </c>
      <c r="T376">
        <f>INDEX(ITERAC3[],MATCH(Produtor_Silo[[#This Row],[Variaveis Decisão Transporte Estado-Silo]],ITERAC3[Variável],0),2)</f>
        <v>0</v>
      </c>
      <c r="U376">
        <f>INDEX(ITERAC6[],MATCH(Produtor_Silo[[#This Row],[Variaveis Decisão Transporte Estado-Silo]],ITERAC6[Variável],0),2)</f>
        <v>582400</v>
      </c>
      <c r="V376">
        <v>0</v>
      </c>
      <c r="W376">
        <v>1116.67</v>
      </c>
      <c r="X376" s="8">
        <v>1317.6705999999999</v>
      </c>
      <c r="Y376">
        <v>3.68</v>
      </c>
      <c r="Z376" t="str">
        <f>Produtor_Silo[[#This Row],[Estado Origem]]&amp;Produtor_Silo[[#This Row],[Estado Silo]]</f>
        <v>PRPR</v>
      </c>
      <c r="AA376" t="str">
        <f>Produtor_Silo[[#This Row],[destino]]&amp;Produtor_Silo[[#This Row],[Periodo]]&amp;Produtor_Silo[[#This Row],[Safra]]</f>
        <v>TOLEDO-PR_12Safra Secundaria</v>
      </c>
    </row>
    <row r="377" spans="1:27" x14ac:dyDescent="0.25">
      <c r="A377" t="s">
        <v>711</v>
      </c>
      <c r="B377" t="s">
        <v>650</v>
      </c>
      <c r="C377" t="s">
        <v>710</v>
      </c>
      <c r="D377">
        <v>-24.75216</v>
      </c>
      <c r="E377">
        <v>-53.73292</v>
      </c>
      <c r="F377">
        <v>41067</v>
      </c>
      <c r="G377" s="7">
        <v>41.067</v>
      </c>
      <c r="H377">
        <v>582400</v>
      </c>
      <c r="I377" t="s">
        <v>712</v>
      </c>
      <c r="J377" t="s">
        <v>712</v>
      </c>
      <c r="K377">
        <v>8.5050000000000008</v>
      </c>
      <c r="L377">
        <v>2</v>
      </c>
      <c r="M377" t="s">
        <v>709</v>
      </c>
      <c r="N377">
        <v>322810</v>
      </c>
      <c r="O377" s="10">
        <v>2.05E-4</v>
      </c>
      <c r="P377">
        <v>1</v>
      </c>
      <c r="Q377" t="s">
        <v>173</v>
      </c>
      <c r="R377">
        <f>INDEX(Val_Min_CO2[],MATCH(Produtor_Silo[[#This Row],[Variaveis Decisão Transporte Estado-Silo]],Val_Min_CO2[Variável],0),2)</f>
        <v>0</v>
      </c>
      <c r="S377">
        <f>INDEX(Val_min_Custo[],MATCH(Produtor_Silo[[#This Row],[Variaveis Decisão Transporte Estado-Silo]],Val_min_Custo[Variável],0),2)</f>
        <v>0</v>
      </c>
      <c r="T377">
        <f>INDEX(ITERAC3[],MATCH(Produtor_Silo[[#This Row],[Variaveis Decisão Transporte Estado-Silo]],ITERAC3[Variável],0),2)</f>
        <v>0</v>
      </c>
      <c r="U377">
        <f>INDEX(ITERAC6[],MATCH(Produtor_Silo[[#This Row],[Variaveis Decisão Transporte Estado-Silo]],ITERAC6[Variável],0),2)</f>
        <v>0</v>
      </c>
      <c r="V377">
        <v>0</v>
      </c>
      <c r="W377">
        <v>1116.67</v>
      </c>
      <c r="X377" s="8">
        <v>1317.6705999999999</v>
      </c>
      <c r="Y377">
        <v>3.68</v>
      </c>
      <c r="Z377" t="str">
        <f>Produtor_Silo[[#This Row],[Estado Origem]]&amp;Produtor_Silo[[#This Row],[Estado Silo]]</f>
        <v>PRPR</v>
      </c>
      <c r="AA377" t="str">
        <f>Produtor_Silo[[#This Row],[destino]]&amp;Produtor_Silo[[#This Row],[Periodo]]&amp;Produtor_Silo[[#This Row],[Safra]]</f>
        <v>TOLEDO-PR_12Safra Secundaria</v>
      </c>
    </row>
    <row r="378" spans="1:27" x14ac:dyDescent="0.25">
      <c r="A378" t="s">
        <v>710</v>
      </c>
      <c r="B378" t="s">
        <v>651</v>
      </c>
      <c r="C378" t="s">
        <v>710</v>
      </c>
      <c r="D378">
        <v>-24.725940000000001</v>
      </c>
      <c r="E378">
        <v>-53.684019999999997</v>
      </c>
      <c r="F378">
        <v>7442</v>
      </c>
      <c r="G378" s="7">
        <v>7.4420000000000002</v>
      </c>
      <c r="H378">
        <v>566552</v>
      </c>
      <c r="I378" t="s">
        <v>712</v>
      </c>
      <c r="J378" t="s">
        <v>712</v>
      </c>
      <c r="K378">
        <v>9.3450000000000006</v>
      </c>
      <c r="L378">
        <v>2</v>
      </c>
      <c r="M378" t="s">
        <v>706</v>
      </c>
      <c r="N378">
        <v>304345</v>
      </c>
      <c r="O378" s="10">
        <v>2.05E-4</v>
      </c>
      <c r="P378">
        <v>1</v>
      </c>
      <c r="Q378" t="s">
        <v>464</v>
      </c>
      <c r="R378">
        <f>INDEX(Val_Min_CO2[],MATCH(Produtor_Silo[[#This Row],[Variaveis Decisão Transporte Estado-Silo]],Val_Min_CO2[Variável],0),2)</f>
        <v>566552</v>
      </c>
      <c r="S378">
        <f>INDEX(Val_min_Custo[],MATCH(Produtor_Silo[[#This Row],[Variaveis Decisão Transporte Estado-Silo]],Val_min_Custo[Variável],0),2)</f>
        <v>566552</v>
      </c>
      <c r="T378">
        <f>INDEX(ITERAC3[],MATCH(Produtor_Silo[[#This Row],[Variaveis Decisão Transporte Estado-Silo]],ITERAC3[Variável],0),2)</f>
        <v>0</v>
      </c>
      <c r="U378">
        <f>INDEX(ITERAC6[],MATCH(Produtor_Silo[[#This Row],[Variaveis Decisão Transporte Estado-Silo]],ITERAC6[Variável],0),2)</f>
        <v>566552</v>
      </c>
      <c r="V378">
        <v>0</v>
      </c>
      <c r="W378">
        <v>1116.67</v>
      </c>
      <c r="X378" s="8">
        <v>1317.6705999999999</v>
      </c>
      <c r="Y378">
        <v>3.68</v>
      </c>
      <c r="Z378" t="str">
        <f>Produtor_Silo[[#This Row],[Estado Origem]]&amp;Produtor_Silo[[#This Row],[Estado Silo]]</f>
        <v>PRPR</v>
      </c>
      <c r="AA378" t="str">
        <f>Produtor_Silo[[#This Row],[destino]]&amp;Produtor_Silo[[#This Row],[Periodo]]&amp;Produtor_Silo[[#This Row],[Safra]]</f>
        <v>TOLEDO-PR_22Safra Principal</v>
      </c>
    </row>
    <row r="379" spans="1:27" x14ac:dyDescent="0.25">
      <c r="A379" t="s">
        <v>711</v>
      </c>
      <c r="B379" t="s">
        <v>651</v>
      </c>
      <c r="C379" t="s">
        <v>710</v>
      </c>
      <c r="D379">
        <v>-24.725940000000001</v>
      </c>
      <c r="E379">
        <v>-53.684019999999997</v>
      </c>
      <c r="F379">
        <v>43771</v>
      </c>
      <c r="G379" s="7">
        <v>43.771000000000001</v>
      </c>
      <c r="H379">
        <v>566552</v>
      </c>
      <c r="I379" t="s">
        <v>712</v>
      </c>
      <c r="J379" t="s">
        <v>712</v>
      </c>
      <c r="K379">
        <v>9.3450000000000006</v>
      </c>
      <c r="L379">
        <v>2</v>
      </c>
      <c r="M379" t="s">
        <v>706</v>
      </c>
      <c r="N379">
        <v>304345</v>
      </c>
      <c r="O379" s="10">
        <v>2.05E-4</v>
      </c>
      <c r="P379">
        <v>1</v>
      </c>
      <c r="Q379" t="s">
        <v>176</v>
      </c>
      <c r="R379">
        <f>INDEX(Val_Min_CO2[],MATCH(Produtor_Silo[[#This Row],[Variaveis Decisão Transporte Estado-Silo]],Val_Min_CO2[Variável],0),2)</f>
        <v>0</v>
      </c>
      <c r="S379">
        <f>INDEX(Val_min_Custo[],MATCH(Produtor_Silo[[#This Row],[Variaveis Decisão Transporte Estado-Silo]],Val_min_Custo[Variável],0),2)</f>
        <v>0</v>
      </c>
      <c r="T379">
        <f>INDEX(ITERAC3[],MATCH(Produtor_Silo[[#This Row],[Variaveis Decisão Transporte Estado-Silo]],ITERAC3[Variável],0),2)</f>
        <v>0</v>
      </c>
      <c r="U379">
        <f>INDEX(ITERAC6[],MATCH(Produtor_Silo[[#This Row],[Variaveis Decisão Transporte Estado-Silo]],ITERAC6[Variável],0),2)</f>
        <v>0</v>
      </c>
      <c r="V379">
        <v>0</v>
      </c>
      <c r="W379">
        <v>1116.67</v>
      </c>
      <c r="X379" s="8">
        <v>1317.6705999999999</v>
      </c>
      <c r="Y379">
        <v>3.68</v>
      </c>
      <c r="Z379" t="str">
        <f>Produtor_Silo[[#This Row],[Estado Origem]]&amp;Produtor_Silo[[#This Row],[Estado Silo]]</f>
        <v>PRPR</v>
      </c>
      <c r="AA379" t="str">
        <f>Produtor_Silo[[#This Row],[destino]]&amp;Produtor_Silo[[#This Row],[Periodo]]&amp;Produtor_Silo[[#This Row],[Safra]]</f>
        <v>TOLEDO-PR_22Safra Principal</v>
      </c>
    </row>
    <row r="380" spans="1:27" x14ac:dyDescent="0.25">
      <c r="A380" t="s">
        <v>710</v>
      </c>
      <c r="B380" t="s">
        <v>651</v>
      </c>
      <c r="C380" t="s">
        <v>710</v>
      </c>
      <c r="D380">
        <v>-24.725940000000001</v>
      </c>
      <c r="E380">
        <v>-53.684019999999997</v>
      </c>
      <c r="F380">
        <v>7442</v>
      </c>
      <c r="G380" s="7">
        <v>7.4420000000000002</v>
      </c>
      <c r="H380">
        <v>566552</v>
      </c>
      <c r="I380" t="s">
        <v>712</v>
      </c>
      <c r="J380" t="s">
        <v>712</v>
      </c>
      <c r="K380">
        <v>9.3450000000000006</v>
      </c>
      <c r="L380">
        <v>2</v>
      </c>
      <c r="M380" t="s">
        <v>709</v>
      </c>
      <c r="N380">
        <v>304345</v>
      </c>
      <c r="O380" s="10">
        <v>2.05E-4</v>
      </c>
      <c r="P380">
        <v>1</v>
      </c>
      <c r="Q380" t="s">
        <v>465</v>
      </c>
      <c r="R380">
        <f>INDEX(Val_Min_CO2[],MATCH(Produtor_Silo[[#This Row],[Variaveis Decisão Transporte Estado-Silo]],Val_Min_CO2[Variável],0),2)</f>
        <v>0</v>
      </c>
      <c r="S380">
        <f>INDEX(Val_min_Custo[],MATCH(Produtor_Silo[[#This Row],[Variaveis Decisão Transporte Estado-Silo]],Val_min_Custo[Variável],0),2)</f>
        <v>0</v>
      </c>
      <c r="T380">
        <f>INDEX(ITERAC3[],MATCH(Produtor_Silo[[#This Row],[Variaveis Decisão Transporte Estado-Silo]],ITERAC3[Variável],0),2)</f>
        <v>566552</v>
      </c>
      <c r="U380">
        <f>INDEX(ITERAC6[],MATCH(Produtor_Silo[[#This Row],[Variaveis Decisão Transporte Estado-Silo]],ITERAC6[Variável],0),2)</f>
        <v>0</v>
      </c>
      <c r="V380">
        <v>0</v>
      </c>
      <c r="W380">
        <v>1116.67</v>
      </c>
      <c r="X380" s="8">
        <v>1317.6705999999999</v>
      </c>
      <c r="Y380">
        <v>3.68</v>
      </c>
      <c r="Z380" t="str">
        <f>Produtor_Silo[[#This Row],[Estado Origem]]&amp;Produtor_Silo[[#This Row],[Estado Silo]]</f>
        <v>PRPR</v>
      </c>
      <c r="AA380" t="str">
        <f>Produtor_Silo[[#This Row],[destino]]&amp;Produtor_Silo[[#This Row],[Periodo]]&amp;Produtor_Silo[[#This Row],[Safra]]</f>
        <v>TOLEDO-PR_22Safra Secundaria</v>
      </c>
    </row>
    <row r="381" spans="1:27" x14ac:dyDescent="0.25">
      <c r="A381" t="s">
        <v>711</v>
      </c>
      <c r="B381" t="s">
        <v>651</v>
      </c>
      <c r="C381" t="s">
        <v>710</v>
      </c>
      <c r="D381">
        <v>-24.725940000000001</v>
      </c>
      <c r="E381">
        <v>-53.684019999999997</v>
      </c>
      <c r="F381">
        <v>43771</v>
      </c>
      <c r="G381" s="7">
        <v>43.771000000000001</v>
      </c>
      <c r="H381">
        <v>566552</v>
      </c>
      <c r="I381" t="s">
        <v>712</v>
      </c>
      <c r="J381" t="s">
        <v>712</v>
      </c>
      <c r="K381">
        <v>9.3450000000000006</v>
      </c>
      <c r="L381">
        <v>2</v>
      </c>
      <c r="M381" t="s">
        <v>709</v>
      </c>
      <c r="N381">
        <v>304345</v>
      </c>
      <c r="O381" s="10">
        <v>2.05E-4</v>
      </c>
      <c r="P381">
        <v>1</v>
      </c>
      <c r="Q381" t="s">
        <v>177</v>
      </c>
      <c r="R381">
        <f>INDEX(Val_Min_CO2[],MATCH(Produtor_Silo[[#This Row],[Variaveis Decisão Transporte Estado-Silo]],Val_Min_CO2[Variável],0),2)</f>
        <v>0</v>
      </c>
      <c r="S381">
        <f>INDEX(Val_min_Custo[],MATCH(Produtor_Silo[[#This Row],[Variaveis Decisão Transporte Estado-Silo]],Val_min_Custo[Variável],0),2)</f>
        <v>0</v>
      </c>
      <c r="T381">
        <f>INDEX(ITERAC3[],MATCH(Produtor_Silo[[#This Row],[Variaveis Decisão Transporte Estado-Silo]],ITERAC3[Variável],0),2)</f>
        <v>0</v>
      </c>
      <c r="U381">
        <f>INDEX(ITERAC6[],MATCH(Produtor_Silo[[#This Row],[Variaveis Decisão Transporte Estado-Silo]],ITERAC6[Variável],0),2)</f>
        <v>0</v>
      </c>
      <c r="V381">
        <v>0</v>
      </c>
      <c r="W381">
        <v>1116.67</v>
      </c>
      <c r="X381" s="8">
        <v>1317.6705999999999</v>
      </c>
      <c r="Y381">
        <v>3.68</v>
      </c>
      <c r="Z381" t="str">
        <f>Produtor_Silo[[#This Row],[Estado Origem]]&amp;Produtor_Silo[[#This Row],[Estado Silo]]</f>
        <v>PRPR</v>
      </c>
      <c r="AA381" t="str">
        <f>Produtor_Silo[[#This Row],[destino]]&amp;Produtor_Silo[[#This Row],[Periodo]]&amp;Produtor_Silo[[#This Row],[Safra]]</f>
        <v>TOLEDO-PR_22Safra Secundaria</v>
      </c>
    </row>
    <row r="382" spans="1:27" x14ac:dyDescent="0.25">
      <c r="A382" t="s">
        <v>710</v>
      </c>
      <c r="B382" t="s">
        <v>652</v>
      </c>
      <c r="C382" t="s">
        <v>710</v>
      </c>
      <c r="D382">
        <v>-24.67643</v>
      </c>
      <c r="E382">
        <v>-53.798819999999999</v>
      </c>
      <c r="F382">
        <v>19791</v>
      </c>
      <c r="G382" s="7">
        <v>19.791</v>
      </c>
      <c r="H382">
        <v>547120</v>
      </c>
      <c r="I382" t="s">
        <v>712</v>
      </c>
      <c r="J382" t="s">
        <v>712</v>
      </c>
      <c r="K382">
        <v>7.7850000000000001</v>
      </c>
      <c r="L382">
        <v>2</v>
      </c>
      <c r="M382" t="s">
        <v>706</v>
      </c>
      <c r="N382">
        <v>164226</v>
      </c>
      <c r="O382" s="10">
        <v>2.05E-4</v>
      </c>
      <c r="P382">
        <v>1</v>
      </c>
      <c r="Q382" t="s">
        <v>468</v>
      </c>
      <c r="R382">
        <f>INDEX(Val_Min_CO2[],MATCH(Produtor_Silo[[#This Row],[Variaveis Decisão Transporte Estado-Silo]],Val_Min_CO2[Variável],0),2)</f>
        <v>0</v>
      </c>
      <c r="S382">
        <f>INDEX(Val_min_Custo[],MATCH(Produtor_Silo[[#This Row],[Variaveis Decisão Transporte Estado-Silo]],Val_min_Custo[Variável],0),2)</f>
        <v>0</v>
      </c>
      <c r="T382">
        <f>INDEX(ITERAC3[],MATCH(Produtor_Silo[[#This Row],[Variaveis Decisão Transporte Estado-Silo]],ITERAC3[Variável],0),2)</f>
        <v>0</v>
      </c>
      <c r="U382">
        <f>INDEX(ITERAC6[],MATCH(Produtor_Silo[[#This Row],[Variaveis Decisão Transporte Estado-Silo]],ITERAC6[Variável],0),2)</f>
        <v>0</v>
      </c>
      <c r="V382">
        <v>0</v>
      </c>
      <c r="W382">
        <v>1116.67</v>
      </c>
      <c r="X382" s="8">
        <v>1317.6705999999999</v>
      </c>
      <c r="Y382">
        <v>3.68</v>
      </c>
      <c r="Z382" t="str">
        <f>Produtor_Silo[[#This Row],[Estado Origem]]&amp;Produtor_Silo[[#This Row],[Estado Silo]]</f>
        <v>PRPR</v>
      </c>
      <c r="AA382" t="str">
        <f>Produtor_Silo[[#This Row],[destino]]&amp;Produtor_Silo[[#This Row],[Periodo]]&amp;Produtor_Silo[[#This Row],[Safra]]</f>
        <v>TOLEDO-PR_32Safra Principal</v>
      </c>
    </row>
    <row r="383" spans="1:27" x14ac:dyDescent="0.25">
      <c r="A383" t="s">
        <v>711</v>
      </c>
      <c r="B383" t="s">
        <v>652</v>
      </c>
      <c r="C383" t="s">
        <v>710</v>
      </c>
      <c r="D383">
        <v>-24.67643</v>
      </c>
      <c r="E383">
        <v>-53.798819999999999</v>
      </c>
      <c r="F383">
        <v>57289</v>
      </c>
      <c r="G383" s="7">
        <v>57.289000000000001</v>
      </c>
      <c r="H383">
        <v>547120</v>
      </c>
      <c r="I383" t="s">
        <v>712</v>
      </c>
      <c r="J383" t="s">
        <v>712</v>
      </c>
      <c r="K383">
        <v>7.7850000000000001</v>
      </c>
      <c r="L383">
        <v>2</v>
      </c>
      <c r="M383" t="s">
        <v>706</v>
      </c>
      <c r="N383">
        <v>164226</v>
      </c>
      <c r="O383" s="10">
        <v>2.05E-4</v>
      </c>
      <c r="P383">
        <v>1</v>
      </c>
      <c r="Q383" t="s">
        <v>180</v>
      </c>
      <c r="R383">
        <f>INDEX(Val_Min_CO2[],MATCH(Produtor_Silo[[#This Row],[Variaveis Decisão Transporte Estado-Silo]],Val_Min_CO2[Variável],0),2)</f>
        <v>0</v>
      </c>
      <c r="S383">
        <f>INDEX(Val_min_Custo[],MATCH(Produtor_Silo[[#This Row],[Variaveis Decisão Transporte Estado-Silo]],Val_min_Custo[Variável],0),2)</f>
        <v>0</v>
      </c>
      <c r="T383">
        <f>INDEX(ITERAC3[],MATCH(Produtor_Silo[[#This Row],[Variaveis Decisão Transporte Estado-Silo]],ITERAC3[Variável],0),2)</f>
        <v>0</v>
      </c>
      <c r="U383">
        <f>INDEX(ITERAC6[],MATCH(Produtor_Silo[[#This Row],[Variaveis Decisão Transporte Estado-Silo]],ITERAC6[Variável],0),2)</f>
        <v>0</v>
      </c>
      <c r="V383">
        <v>0</v>
      </c>
      <c r="W383">
        <v>1116.67</v>
      </c>
      <c r="X383" s="8">
        <v>1317.6705999999999</v>
      </c>
      <c r="Y383">
        <v>3.68</v>
      </c>
      <c r="Z383" t="str">
        <f>Produtor_Silo[[#This Row],[Estado Origem]]&amp;Produtor_Silo[[#This Row],[Estado Silo]]</f>
        <v>PRPR</v>
      </c>
      <c r="AA383" t="str">
        <f>Produtor_Silo[[#This Row],[destino]]&amp;Produtor_Silo[[#This Row],[Periodo]]&amp;Produtor_Silo[[#This Row],[Safra]]</f>
        <v>TOLEDO-PR_32Safra Principal</v>
      </c>
    </row>
    <row r="384" spans="1:27" x14ac:dyDescent="0.25">
      <c r="A384" t="s">
        <v>710</v>
      </c>
      <c r="B384" t="s">
        <v>652</v>
      </c>
      <c r="C384" t="s">
        <v>710</v>
      </c>
      <c r="D384">
        <v>-24.67643</v>
      </c>
      <c r="E384">
        <v>-53.798819999999999</v>
      </c>
      <c r="F384">
        <v>19791</v>
      </c>
      <c r="G384" s="7">
        <v>19.791</v>
      </c>
      <c r="H384">
        <v>547120</v>
      </c>
      <c r="I384" t="s">
        <v>712</v>
      </c>
      <c r="J384" t="s">
        <v>712</v>
      </c>
      <c r="K384">
        <v>7.7850000000000001</v>
      </c>
      <c r="L384">
        <v>2</v>
      </c>
      <c r="M384" t="s">
        <v>709</v>
      </c>
      <c r="N384">
        <v>164226</v>
      </c>
      <c r="O384" s="10">
        <v>2.05E-4</v>
      </c>
      <c r="P384">
        <v>1</v>
      </c>
      <c r="Q384" t="s">
        <v>469</v>
      </c>
      <c r="R384">
        <f>INDEX(Val_Min_CO2[],MATCH(Produtor_Silo[[#This Row],[Variaveis Decisão Transporte Estado-Silo]],Val_Min_CO2[Variável],0),2)</f>
        <v>0</v>
      </c>
      <c r="S384">
        <f>INDEX(Val_min_Custo[],MATCH(Produtor_Silo[[#This Row],[Variaveis Decisão Transporte Estado-Silo]],Val_min_Custo[Variável],0),2)</f>
        <v>0</v>
      </c>
      <c r="T384">
        <f>INDEX(ITERAC3[],MATCH(Produtor_Silo[[#This Row],[Variaveis Decisão Transporte Estado-Silo]],ITERAC3[Variável],0),2)</f>
        <v>1.0939032999999999E-23</v>
      </c>
      <c r="U384">
        <f>INDEX(ITERAC6[],MATCH(Produtor_Silo[[#This Row],[Variaveis Decisão Transporte Estado-Silo]],ITERAC6[Variável],0),2)</f>
        <v>0</v>
      </c>
      <c r="V384">
        <v>0</v>
      </c>
      <c r="W384">
        <v>1116.67</v>
      </c>
      <c r="X384" s="8">
        <v>1317.6705999999999</v>
      </c>
      <c r="Y384">
        <v>3.68</v>
      </c>
      <c r="Z384" t="str">
        <f>Produtor_Silo[[#This Row],[Estado Origem]]&amp;Produtor_Silo[[#This Row],[Estado Silo]]</f>
        <v>PRPR</v>
      </c>
      <c r="AA384" t="str">
        <f>Produtor_Silo[[#This Row],[destino]]&amp;Produtor_Silo[[#This Row],[Periodo]]&amp;Produtor_Silo[[#This Row],[Safra]]</f>
        <v>TOLEDO-PR_32Safra Secundaria</v>
      </c>
    </row>
    <row r="385" spans="1:27" x14ac:dyDescent="0.25">
      <c r="A385" t="s">
        <v>711</v>
      </c>
      <c r="B385" t="s">
        <v>652</v>
      </c>
      <c r="C385" t="s">
        <v>710</v>
      </c>
      <c r="D385">
        <v>-24.67643</v>
      </c>
      <c r="E385">
        <v>-53.798819999999999</v>
      </c>
      <c r="F385">
        <v>57289</v>
      </c>
      <c r="G385" s="7">
        <v>57.289000000000001</v>
      </c>
      <c r="H385">
        <v>547120</v>
      </c>
      <c r="I385" t="s">
        <v>712</v>
      </c>
      <c r="J385" t="s">
        <v>712</v>
      </c>
      <c r="K385">
        <v>7.7850000000000001</v>
      </c>
      <c r="L385">
        <v>2</v>
      </c>
      <c r="M385" t="s">
        <v>709</v>
      </c>
      <c r="N385">
        <v>164226</v>
      </c>
      <c r="O385" s="10">
        <v>2.05E-4</v>
      </c>
      <c r="P385">
        <v>1</v>
      </c>
      <c r="Q385" t="s">
        <v>181</v>
      </c>
      <c r="R385">
        <f>INDEX(Val_Min_CO2[],MATCH(Produtor_Silo[[#This Row],[Variaveis Decisão Transporte Estado-Silo]],Val_Min_CO2[Variável],0),2)</f>
        <v>0</v>
      </c>
      <c r="S385">
        <f>INDEX(Val_min_Custo[],MATCH(Produtor_Silo[[#This Row],[Variaveis Decisão Transporte Estado-Silo]],Val_min_Custo[Variável],0),2)</f>
        <v>0</v>
      </c>
      <c r="T385">
        <f>INDEX(ITERAC3[],MATCH(Produtor_Silo[[#This Row],[Variaveis Decisão Transporte Estado-Silo]],ITERAC3[Variável],0),2)</f>
        <v>0</v>
      </c>
      <c r="U385">
        <f>INDEX(ITERAC6[],MATCH(Produtor_Silo[[#This Row],[Variaveis Decisão Transporte Estado-Silo]],ITERAC6[Variável],0),2)</f>
        <v>0</v>
      </c>
      <c r="V385">
        <v>0</v>
      </c>
      <c r="W385">
        <v>1116.67</v>
      </c>
      <c r="X385" s="8">
        <v>1317.6705999999999</v>
      </c>
      <c r="Y385">
        <v>3.68</v>
      </c>
      <c r="Z385" t="str">
        <f>Produtor_Silo[[#This Row],[Estado Origem]]&amp;Produtor_Silo[[#This Row],[Estado Silo]]</f>
        <v>PRPR</v>
      </c>
      <c r="AA385" t="str">
        <f>Produtor_Silo[[#This Row],[destino]]&amp;Produtor_Silo[[#This Row],[Periodo]]&amp;Produtor_Silo[[#This Row],[Safra]]</f>
        <v>TOLEDO-PR_32Safra Secundaria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A30A-46C1-4D8C-9389-F6BABF3C8C9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DCB3-D74C-48FB-AB1C-247C7187B9DE}">
  <dimension ref="A1:B1489"/>
  <sheetViews>
    <sheetView workbookViewId="0"/>
  </sheetViews>
  <sheetFormatPr defaultRowHeight="15" x14ac:dyDescent="0.25"/>
  <cols>
    <col min="1" max="1" width="1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77830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718894.4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81811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19915.400000000001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87489</v>
      </c>
    </row>
    <row r="102" spans="1:2" x14ac:dyDescent="0.25">
      <c r="A102" t="s">
        <v>102</v>
      </c>
      <c r="B102">
        <v>119810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0</v>
      </c>
    </row>
    <row r="107" spans="1:2" x14ac:dyDescent="0.25">
      <c r="A107" t="s">
        <v>107</v>
      </c>
      <c r="B107">
        <v>305989.2</v>
      </c>
    </row>
    <row r="108" spans="1:2" x14ac:dyDescent="0.25">
      <c r="A108" t="s">
        <v>108</v>
      </c>
      <c r="B108">
        <v>250560</v>
      </c>
    </row>
    <row r="109" spans="1:2" x14ac:dyDescent="0.25">
      <c r="A109" t="s">
        <v>109</v>
      </c>
      <c r="B109">
        <v>0</v>
      </c>
    </row>
    <row r="110" spans="1:2" x14ac:dyDescent="0.25">
      <c r="A110" t="s">
        <v>772</v>
      </c>
      <c r="B110">
        <v>916868.5</v>
      </c>
    </row>
    <row r="111" spans="1:2" x14ac:dyDescent="0.25">
      <c r="A111" t="s">
        <v>773</v>
      </c>
      <c r="B111">
        <v>0</v>
      </c>
    </row>
    <row r="112" spans="1:2" x14ac:dyDescent="0.25">
      <c r="A112" t="s">
        <v>774</v>
      </c>
      <c r="B112">
        <v>0</v>
      </c>
    </row>
    <row r="113" spans="1:2" x14ac:dyDescent="0.25">
      <c r="A113" t="s">
        <v>775</v>
      </c>
      <c r="B113">
        <v>0</v>
      </c>
    </row>
    <row r="114" spans="1:2" x14ac:dyDescent="0.25">
      <c r="A114" t="s">
        <v>776</v>
      </c>
      <c r="B114">
        <v>916868.5</v>
      </c>
    </row>
    <row r="115" spans="1:2" x14ac:dyDescent="0.25">
      <c r="A115" t="s">
        <v>777</v>
      </c>
      <c r="B115">
        <v>916868.5</v>
      </c>
    </row>
    <row r="116" spans="1:2" x14ac:dyDescent="0.25">
      <c r="A116" t="s">
        <v>778</v>
      </c>
      <c r="B116">
        <v>0</v>
      </c>
    </row>
    <row r="117" spans="1:2" x14ac:dyDescent="0.25">
      <c r="A117" t="s">
        <v>779</v>
      </c>
      <c r="B117">
        <v>0</v>
      </c>
    </row>
    <row r="118" spans="1:2" x14ac:dyDescent="0.25">
      <c r="A118" t="s">
        <v>780</v>
      </c>
      <c r="B118">
        <v>0</v>
      </c>
    </row>
    <row r="119" spans="1:2" x14ac:dyDescent="0.25">
      <c r="A119" t="s">
        <v>781</v>
      </c>
      <c r="B119">
        <v>0</v>
      </c>
    </row>
    <row r="120" spans="1:2" x14ac:dyDescent="0.25">
      <c r="A120" t="s">
        <v>782</v>
      </c>
      <c r="B120">
        <v>0</v>
      </c>
    </row>
    <row r="121" spans="1:2" x14ac:dyDescent="0.25">
      <c r="A121" t="s">
        <v>783</v>
      </c>
      <c r="B121">
        <v>0</v>
      </c>
    </row>
    <row r="122" spans="1:2" x14ac:dyDescent="0.25">
      <c r="A122" t="s">
        <v>784</v>
      </c>
      <c r="B122">
        <v>0</v>
      </c>
    </row>
    <row r="123" spans="1:2" x14ac:dyDescent="0.25">
      <c r="A123" t="s">
        <v>785</v>
      </c>
      <c r="B123">
        <v>0</v>
      </c>
    </row>
    <row r="124" spans="1:2" x14ac:dyDescent="0.25">
      <c r="A124" t="s">
        <v>786</v>
      </c>
      <c r="B124">
        <v>0</v>
      </c>
    </row>
    <row r="125" spans="1:2" x14ac:dyDescent="0.25">
      <c r="A125" t="s">
        <v>787</v>
      </c>
      <c r="B125">
        <v>0</v>
      </c>
    </row>
    <row r="126" spans="1:2" x14ac:dyDescent="0.25">
      <c r="A126" t="s">
        <v>788</v>
      </c>
      <c r="B126">
        <v>0</v>
      </c>
    </row>
    <row r="127" spans="1:2" x14ac:dyDescent="0.25">
      <c r="A127" t="s">
        <v>789</v>
      </c>
      <c r="B127">
        <v>0</v>
      </c>
    </row>
    <row r="128" spans="1:2" x14ac:dyDescent="0.25">
      <c r="A128" t="s">
        <v>790</v>
      </c>
      <c r="B128">
        <v>0</v>
      </c>
    </row>
    <row r="129" spans="1:2" x14ac:dyDescent="0.25">
      <c r="A129" t="s">
        <v>791</v>
      </c>
      <c r="B129">
        <v>0</v>
      </c>
    </row>
    <row r="130" spans="1:2" x14ac:dyDescent="0.25">
      <c r="A130" t="s">
        <v>792</v>
      </c>
      <c r="B130">
        <v>0</v>
      </c>
    </row>
    <row r="131" spans="1:2" x14ac:dyDescent="0.25">
      <c r="A131" t="s">
        <v>793</v>
      </c>
      <c r="B131">
        <v>0</v>
      </c>
    </row>
    <row r="132" spans="1:2" x14ac:dyDescent="0.25">
      <c r="A132" t="s">
        <v>794</v>
      </c>
      <c r="B132">
        <v>0</v>
      </c>
    </row>
    <row r="133" spans="1:2" x14ac:dyDescent="0.25">
      <c r="A133" t="s">
        <v>795</v>
      </c>
      <c r="B133">
        <v>0</v>
      </c>
    </row>
    <row r="134" spans="1:2" x14ac:dyDescent="0.25">
      <c r="A134" t="s">
        <v>796</v>
      </c>
      <c r="B134">
        <v>0</v>
      </c>
    </row>
    <row r="135" spans="1:2" x14ac:dyDescent="0.25">
      <c r="A135" t="s">
        <v>797</v>
      </c>
      <c r="B135">
        <v>0</v>
      </c>
    </row>
    <row r="136" spans="1:2" x14ac:dyDescent="0.25">
      <c r="A136" t="s">
        <v>798</v>
      </c>
      <c r="B136">
        <v>0</v>
      </c>
    </row>
    <row r="137" spans="1:2" x14ac:dyDescent="0.25">
      <c r="A137" t="s">
        <v>799</v>
      </c>
      <c r="B137">
        <v>0</v>
      </c>
    </row>
    <row r="138" spans="1:2" x14ac:dyDescent="0.25">
      <c r="A138" t="s">
        <v>800</v>
      </c>
      <c r="B138">
        <v>0</v>
      </c>
    </row>
    <row r="139" spans="1:2" x14ac:dyDescent="0.25">
      <c r="A139" t="s">
        <v>801</v>
      </c>
      <c r="B139">
        <v>0</v>
      </c>
    </row>
    <row r="140" spans="1:2" x14ac:dyDescent="0.25">
      <c r="A140" t="s">
        <v>802</v>
      </c>
      <c r="B140">
        <v>0</v>
      </c>
    </row>
    <row r="141" spans="1:2" x14ac:dyDescent="0.25">
      <c r="A141" t="s">
        <v>803</v>
      </c>
      <c r="B141">
        <v>0</v>
      </c>
    </row>
    <row r="142" spans="1:2" x14ac:dyDescent="0.25">
      <c r="A142" t="s">
        <v>804</v>
      </c>
      <c r="B142">
        <v>0</v>
      </c>
    </row>
    <row r="143" spans="1:2" x14ac:dyDescent="0.25">
      <c r="A143" t="s">
        <v>805</v>
      </c>
      <c r="B143">
        <v>0</v>
      </c>
    </row>
    <row r="144" spans="1:2" x14ac:dyDescent="0.25">
      <c r="A144" t="s">
        <v>806</v>
      </c>
      <c r="B144">
        <v>0</v>
      </c>
    </row>
    <row r="145" spans="1:2" x14ac:dyDescent="0.25">
      <c r="A145" t="s">
        <v>807</v>
      </c>
      <c r="B145">
        <v>0</v>
      </c>
    </row>
    <row r="146" spans="1:2" x14ac:dyDescent="0.25">
      <c r="A146" t="s">
        <v>808</v>
      </c>
      <c r="B146">
        <v>0</v>
      </c>
    </row>
    <row r="147" spans="1:2" x14ac:dyDescent="0.25">
      <c r="A147" t="s">
        <v>809</v>
      </c>
      <c r="B147">
        <v>0</v>
      </c>
    </row>
    <row r="148" spans="1:2" x14ac:dyDescent="0.25">
      <c r="A148" t="s">
        <v>810</v>
      </c>
      <c r="B148">
        <v>0</v>
      </c>
    </row>
    <row r="149" spans="1:2" x14ac:dyDescent="0.25">
      <c r="A149" t="s">
        <v>811</v>
      </c>
      <c r="B149">
        <v>0</v>
      </c>
    </row>
    <row r="150" spans="1:2" x14ac:dyDescent="0.25">
      <c r="A150" t="s">
        <v>812</v>
      </c>
      <c r="B150">
        <v>0</v>
      </c>
    </row>
    <row r="151" spans="1:2" x14ac:dyDescent="0.25">
      <c r="A151" t="s">
        <v>813</v>
      </c>
      <c r="B151">
        <v>0</v>
      </c>
    </row>
    <row r="152" spans="1:2" x14ac:dyDescent="0.25">
      <c r="A152" t="s">
        <v>814</v>
      </c>
      <c r="B152">
        <v>0</v>
      </c>
    </row>
    <row r="153" spans="1:2" x14ac:dyDescent="0.25">
      <c r="A153" t="s">
        <v>815</v>
      </c>
      <c r="B153">
        <v>0</v>
      </c>
    </row>
    <row r="154" spans="1:2" x14ac:dyDescent="0.25">
      <c r="A154" t="s">
        <v>816</v>
      </c>
      <c r="B154">
        <v>1833737</v>
      </c>
    </row>
    <row r="155" spans="1:2" x14ac:dyDescent="0.25">
      <c r="A155" t="s">
        <v>817</v>
      </c>
      <c r="B155">
        <v>0</v>
      </c>
    </row>
    <row r="156" spans="1:2" x14ac:dyDescent="0.25">
      <c r="A156" t="s">
        <v>818</v>
      </c>
      <c r="B156">
        <v>0</v>
      </c>
    </row>
    <row r="157" spans="1:2" x14ac:dyDescent="0.25">
      <c r="A157" t="s">
        <v>819</v>
      </c>
      <c r="B157">
        <v>0</v>
      </c>
    </row>
    <row r="158" spans="1:2" x14ac:dyDescent="0.25">
      <c r="A158" t="s">
        <v>820</v>
      </c>
      <c r="B158">
        <v>0</v>
      </c>
    </row>
    <row r="159" spans="1:2" x14ac:dyDescent="0.25">
      <c r="A159" t="s">
        <v>821</v>
      </c>
      <c r="B159">
        <v>0</v>
      </c>
    </row>
    <row r="160" spans="1:2" x14ac:dyDescent="0.25">
      <c r="A160" t="s">
        <v>822</v>
      </c>
      <c r="B160">
        <v>0</v>
      </c>
    </row>
    <row r="161" spans="1:2" x14ac:dyDescent="0.25">
      <c r="A161" t="s">
        <v>823</v>
      </c>
      <c r="B161">
        <v>0</v>
      </c>
    </row>
    <row r="162" spans="1:2" x14ac:dyDescent="0.25">
      <c r="A162" t="s">
        <v>824</v>
      </c>
      <c r="B162">
        <v>0</v>
      </c>
    </row>
    <row r="163" spans="1:2" x14ac:dyDescent="0.25">
      <c r="A163" t="s">
        <v>825</v>
      </c>
      <c r="B163">
        <v>0</v>
      </c>
    </row>
    <row r="164" spans="1:2" x14ac:dyDescent="0.25">
      <c r="A164" t="s">
        <v>826</v>
      </c>
      <c r="B164">
        <v>0</v>
      </c>
    </row>
    <row r="165" spans="1:2" x14ac:dyDescent="0.25">
      <c r="A165" t="s">
        <v>827</v>
      </c>
      <c r="B165">
        <v>0</v>
      </c>
    </row>
    <row r="166" spans="1:2" x14ac:dyDescent="0.25">
      <c r="A166" t="s">
        <v>828</v>
      </c>
      <c r="B166">
        <v>0</v>
      </c>
    </row>
    <row r="167" spans="1:2" x14ac:dyDescent="0.25">
      <c r="A167" t="s">
        <v>829</v>
      </c>
      <c r="B167">
        <v>0</v>
      </c>
    </row>
    <row r="168" spans="1:2" x14ac:dyDescent="0.25">
      <c r="A168" t="s">
        <v>830</v>
      </c>
      <c r="B168">
        <v>0</v>
      </c>
    </row>
    <row r="169" spans="1:2" x14ac:dyDescent="0.25">
      <c r="A169" t="s">
        <v>831</v>
      </c>
      <c r="B169">
        <v>0</v>
      </c>
    </row>
    <row r="170" spans="1:2" x14ac:dyDescent="0.25">
      <c r="A170" t="s">
        <v>832</v>
      </c>
      <c r="B170">
        <v>0</v>
      </c>
    </row>
    <row r="171" spans="1:2" x14ac:dyDescent="0.25">
      <c r="A171" t="s">
        <v>833</v>
      </c>
      <c r="B171">
        <v>0</v>
      </c>
    </row>
    <row r="172" spans="1:2" x14ac:dyDescent="0.25">
      <c r="A172" t="s">
        <v>834</v>
      </c>
      <c r="B172">
        <v>0</v>
      </c>
    </row>
    <row r="173" spans="1:2" x14ac:dyDescent="0.25">
      <c r="A173" t="s">
        <v>835</v>
      </c>
      <c r="B173">
        <v>0</v>
      </c>
    </row>
    <row r="174" spans="1:2" x14ac:dyDescent="0.25">
      <c r="A174" t="s">
        <v>836</v>
      </c>
      <c r="B174">
        <v>0</v>
      </c>
    </row>
    <row r="175" spans="1:2" x14ac:dyDescent="0.25">
      <c r="A175" t="s">
        <v>837</v>
      </c>
      <c r="B175">
        <v>0</v>
      </c>
    </row>
    <row r="176" spans="1:2" x14ac:dyDescent="0.25">
      <c r="A176" t="s">
        <v>838</v>
      </c>
      <c r="B176">
        <v>0</v>
      </c>
    </row>
    <row r="177" spans="1:2" x14ac:dyDescent="0.25">
      <c r="A177" t="s">
        <v>839</v>
      </c>
      <c r="B177">
        <v>0</v>
      </c>
    </row>
    <row r="178" spans="1:2" x14ac:dyDescent="0.25">
      <c r="A178" t="s">
        <v>840</v>
      </c>
      <c r="B178">
        <v>0</v>
      </c>
    </row>
    <row r="179" spans="1:2" x14ac:dyDescent="0.25">
      <c r="A179" t="s">
        <v>841</v>
      </c>
      <c r="B179">
        <v>0</v>
      </c>
    </row>
    <row r="180" spans="1:2" x14ac:dyDescent="0.25">
      <c r="A180" t="s">
        <v>842</v>
      </c>
      <c r="B180">
        <v>0</v>
      </c>
    </row>
    <row r="181" spans="1:2" x14ac:dyDescent="0.25">
      <c r="A181" t="s">
        <v>843</v>
      </c>
      <c r="B181">
        <v>0</v>
      </c>
    </row>
    <row r="182" spans="1:2" x14ac:dyDescent="0.25">
      <c r="A182" t="s">
        <v>844</v>
      </c>
      <c r="B182">
        <v>0</v>
      </c>
    </row>
    <row r="183" spans="1:2" x14ac:dyDescent="0.25">
      <c r="A183" t="s">
        <v>845</v>
      </c>
      <c r="B183">
        <v>0</v>
      </c>
    </row>
    <row r="184" spans="1:2" x14ac:dyDescent="0.25">
      <c r="A184" t="s">
        <v>846</v>
      </c>
      <c r="B184">
        <v>0</v>
      </c>
    </row>
    <row r="185" spans="1:2" x14ac:dyDescent="0.25">
      <c r="A185" t="s">
        <v>847</v>
      </c>
      <c r="B185">
        <v>0</v>
      </c>
    </row>
    <row r="186" spans="1:2" x14ac:dyDescent="0.25">
      <c r="A186" t="s">
        <v>848</v>
      </c>
      <c r="B186">
        <v>0</v>
      </c>
    </row>
    <row r="187" spans="1:2" x14ac:dyDescent="0.25">
      <c r="A187" t="s">
        <v>849</v>
      </c>
      <c r="B187">
        <v>0</v>
      </c>
    </row>
    <row r="188" spans="1:2" x14ac:dyDescent="0.25">
      <c r="A188" t="s">
        <v>850</v>
      </c>
      <c r="B188">
        <v>0</v>
      </c>
    </row>
    <row r="189" spans="1:2" x14ac:dyDescent="0.25">
      <c r="A189" t="s">
        <v>851</v>
      </c>
      <c r="B189">
        <v>0</v>
      </c>
    </row>
    <row r="190" spans="1:2" x14ac:dyDescent="0.25">
      <c r="A190" t="s">
        <v>852</v>
      </c>
      <c r="B190">
        <v>0</v>
      </c>
    </row>
    <row r="191" spans="1:2" x14ac:dyDescent="0.25">
      <c r="A191" t="s">
        <v>853</v>
      </c>
      <c r="B191">
        <v>0</v>
      </c>
    </row>
    <row r="192" spans="1:2" x14ac:dyDescent="0.25">
      <c r="A192" t="s">
        <v>854</v>
      </c>
      <c r="B192">
        <v>0</v>
      </c>
    </row>
    <row r="193" spans="1:2" x14ac:dyDescent="0.25">
      <c r="A193" t="s">
        <v>855</v>
      </c>
      <c r="B193">
        <v>0</v>
      </c>
    </row>
    <row r="194" spans="1:2" x14ac:dyDescent="0.25">
      <c r="A194" t="s">
        <v>856</v>
      </c>
      <c r="B194">
        <v>0</v>
      </c>
    </row>
    <row r="195" spans="1:2" x14ac:dyDescent="0.25">
      <c r="A195" t="s">
        <v>857</v>
      </c>
      <c r="B195">
        <v>0</v>
      </c>
    </row>
    <row r="196" spans="1:2" x14ac:dyDescent="0.25">
      <c r="A196" t="s">
        <v>858</v>
      </c>
      <c r="B196">
        <v>0</v>
      </c>
    </row>
    <row r="197" spans="1:2" x14ac:dyDescent="0.25">
      <c r="A197" t="s">
        <v>859</v>
      </c>
      <c r="B197">
        <v>0</v>
      </c>
    </row>
    <row r="198" spans="1:2" x14ac:dyDescent="0.25">
      <c r="A198" t="s">
        <v>860</v>
      </c>
      <c r="B198">
        <v>0</v>
      </c>
    </row>
    <row r="199" spans="1:2" x14ac:dyDescent="0.25">
      <c r="A199" t="s">
        <v>861</v>
      </c>
      <c r="B199">
        <v>0</v>
      </c>
    </row>
    <row r="200" spans="1:2" x14ac:dyDescent="0.25">
      <c r="A200" t="s">
        <v>862</v>
      </c>
      <c r="B200">
        <v>0</v>
      </c>
    </row>
    <row r="201" spans="1:2" x14ac:dyDescent="0.25">
      <c r="A201" t="s">
        <v>863</v>
      </c>
      <c r="B201">
        <v>0</v>
      </c>
    </row>
    <row r="202" spans="1:2" x14ac:dyDescent="0.25">
      <c r="A202" t="s">
        <v>864</v>
      </c>
      <c r="B202">
        <v>0</v>
      </c>
    </row>
    <row r="203" spans="1:2" x14ac:dyDescent="0.25">
      <c r="A203" t="s">
        <v>865</v>
      </c>
      <c r="B203">
        <v>0</v>
      </c>
    </row>
    <row r="204" spans="1:2" x14ac:dyDescent="0.25">
      <c r="A204" t="s">
        <v>866</v>
      </c>
      <c r="B204">
        <v>0</v>
      </c>
    </row>
    <row r="205" spans="1:2" x14ac:dyDescent="0.25">
      <c r="A205" t="s">
        <v>867</v>
      </c>
      <c r="B205">
        <v>0</v>
      </c>
    </row>
    <row r="206" spans="1:2" x14ac:dyDescent="0.25">
      <c r="A206" t="s">
        <v>868</v>
      </c>
      <c r="B206">
        <v>0</v>
      </c>
    </row>
    <row r="207" spans="1:2" x14ac:dyDescent="0.25">
      <c r="A207" t="s">
        <v>869</v>
      </c>
      <c r="B207">
        <v>0</v>
      </c>
    </row>
    <row r="208" spans="1:2" x14ac:dyDescent="0.25">
      <c r="A208" t="s">
        <v>870</v>
      </c>
      <c r="B208">
        <v>0</v>
      </c>
    </row>
    <row r="209" spans="1:2" x14ac:dyDescent="0.25">
      <c r="A209" t="s">
        <v>871</v>
      </c>
      <c r="B209">
        <v>0</v>
      </c>
    </row>
    <row r="210" spans="1:2" x14ac:dyDescent="0.25">
      <c r="A210" t="s">
        <v>872</v>
      </c>
      <c r="B210">
        <v>0</v>
      </c>
    </row>
    <row r="211" spans="1:2" x14ac:dyDescent="0.25">
      <c r="A211" t="s">
        <v>873</v>
      </c>
      <c r="B211">
        <v>0</v>
      </c>
    </row>
    <row r="212" spans="1:2" x14ac:dyDescent="0.25">
      <c r="A212" t="s">
        <v>874</v>
      </c>
      <c r="B212">
        <v>0</v>
      </c>
    </row>
    <row r="213" spans="1:2" x14ac:dyDescent="0.25">
      <c r="A213" t="s">
        <v>875</v>
      </c>
      <c r="B213">
        <v>0</v>
      </c>
    </row>
    <row r="214" spans="1:2" x14ac:dyDescent="0.25">
      <c r="A214" t="s">
        <v>876</v>
      </c>
      <c r="B214">
        <v>0</v>
      </c>
    </row>
    <row r="215" spans="1:2" x14ac:dyDescent="0.25">
      <c r="A215" t="s">
        <v>877</v>
      </c>
      <c r="B215">
        <v>0</v>
      </c>
    </row>
    <row r="216" spans="1:2" x14ac:dyDescent="0.25">
      <c r="A216" t="s">
        <v>878</v>
      </c>
      <c r="B216">
        <v>0</v>
      </c>
    </row>
    <row r="217" spans="1:2" x14ac:dyDescent="0.25">
      <c r="A217" t="s">
        <v>879</v>
      </c>
      <c r="B217">
        <v>0</v>
      </c>
    </row>
    <row r="218" spans="1:2" x14ac:dyDescent="0.25">
      <c r="A218" t="s">
        <v>880</v>
      </c>
      <c r="B218">
        <v>0</v>
      </c>
    </row>
    <row r="219" spans="1:2" x14ac:dyDescent="0.25">
      <c r="A219" t="s">
        <v>881</v>
      </c>
      <c r="B219">
        <v>0</v>
      </c>
    </row>
    <row r="220" spans="1:2" x14ac:dyDescent="0.25">
      <c r="A220" t="s">
        <v>882</v>
      </c>
      <c r="B220">
        <v>0</v>
      </c>
    </row>
    <row r="221" spans="1:2" x14ac:dyDescent="0.25">
      <c r="A221" t="s">
        <v>883</v>
      </c>
      <c r="B221">
        <v>0</v>
      </c>
    </row>
    <row r="222" spans="1:2" x14ac:dyDescent="0.25">
      <c r="A222" t="s">
        <v>884</v>
      </c>
      <c r="B222">
        <v>0</v>
      </c>
    </row>
    <row r="223" spans="1:2" x14ac:dyDescent="0.25">
      <c r="A223" t="s">
        <v>885</v>
      </c>
      <c r="B223">
        <v>0</v>
      </c>
    </row>
    <row r="224" spans="1:2" x14ac:dyDescent="0.25">
      <c r="A224" t="s">
        <v>886</v>
      </c>
      <c r="B224">
        <v>0</v>
      </c>
    </row>
    <row r="225" spans="1:2" x14ac:dyDescent="0.25">
      <c r="A225" t="s">
        <v>887</v>
      </c>
      <c r="B225">
        <v>0</v>
      </c>
    </row>
    <row r="226" spans="1:2" x14ac:dyDescent="0.25">
      <c r="A226" t="s">
        <v>888</v>
      </c>
      <c r="B226">
        <v>0</v>
      </c>
    </row>
    <row r="227" spans="1:2" x14ac:dyDescent="0.25">
      <c r="A227" t="s">
        <v>889</v>
      </c>
      <c r="B227">
        <v>0</v>
      </c>
    </row>
    <row r="228" spans="1:2" x14ac:dyDescent="0.25">
      <c r="A228" t="s">
        <v>890</v>
      </c>
      <c r="B228">
        <v>0</v>
      </c>
    </row>
    <row r="229" spans="1:2" x14ac:dyDescent="0.25">
      <c r="A229" t="s">
        <v>891</v>
      </c>
      <c r="B229">
        <v>0</v>
      </c>
    </row>
    <row r="230" spans="1:2" x14ac:dyDescent="0.25">
      <c r="A230" t="s">
        <v>892</v>
      </c>
      <c r="B230">
        <v>0</v>
      </c>
    </row>
    <row r="231" spans="1:2" x14ac:dyDescent="0.25">
      <c r="A231" t="s">
        <v>893</v>
      </c>
      <c r="B231">
        <v>0</v>
      </c>
    </row>
    <row r="232" spans="1:2" x14ac:dyDescent="0.25">
      <c r="A232" t="s">
        <v>894</v>
      </c>
      <c r="B232">
        <v>0</v>
      </c>
    </row>
    <row r="233" spans="1:2" x14ac:dyDescent="0.25">
      <c r="A233" t="s">
        <v>895</v>
      </c>
      <c r="B233">
        <v>0</v>
      </c>
    </row>
    <row r="234" spans="1:2" x14ac:dyDescent="0.25">
      <c r="A234" t="s">
        <v>896</v>
      </c>
      <c r="B234">
        <v>0</v>
      </c>
    </row>
    <row r="235" spans="1:2" x14ac:dyDescent="0.25">
      <c r="A235" t="s">
        <v>897</v>
      </c>
      <c r="B235">
        <v>0</v>
      </c>
    </row>
    <row r="236" spans="1:2" x14ac:dyDescent="0.25">
      <c r="A236" t="s">
        <v>898</v>
      </c>
      <c r="B236">
        <v>0</v>
      </c>
    </row>
    <row r="237" spans="1:2" x14ac:dyDescent="0.25">
      <c r="A237" t="s">
        <v>899</v>
      </c>
      <c r="B237">
        <v>0</v>
      </c>
    </row>
    <row r="238" spans="1:2" x14ac:dyDescent="0.25">
      <c r="A238" t="s">
        <v>900</v>
      </c>
      <c r="B238">
        <v>0</v>
      </c>
    </row>
    <row r="239" spans="1:2" x14ac:dyDescent="0.25">
      <c r="A239" t="s">
        <v>901</v>
      </c>
      <c r="B239">
        <v>0</v>
      </c>
    </row>
    <row r="240" spans="1:2" x14ac:dyDescent="0.25">
      <c r="A240" t="s">
        <v>902</v>
      </c>
      <c r="B240">
        <v>0</v>
      </c>
    </row>
    <row r="241" spans="1:2" x14ac:dyDescent="0.25">
      <c r="A241" t="s">
        <v>903</v>
      </c>
      <c r="B241">
        <v>0</v>
      </c>
    </row>
    <row r="242" spans="1:2" x14ac:dyDescent="0.25">
      <c r="A242" t="s">
        <v>904</v>
      </c>
      <c r="B242">
        <v>0</v>
      </c>
    </row>
    <row r="243" spans="1:2" x14ac:dyDescent="0.25">
      <c r="A243" t="s">
        <v>905</v>
      </c>
      <c r="B243">
        <v>0</v>
      </c>
    </row>
    <row r="244" spans="1:2" x14ac:dyDescent="0.25">
      <c r="A244" t="s">
        <v>906</v>
      </c>
      <c r="B244">
        <v>0</v>
      </c>
    </row>
    <row r="245" spans="1:2" x14ac:dyDescent="0.25">
      <c r="A245" t="s">
        <v>907</v>
      </c>
      <c r="B245">
        <v>0</v>
      </c>
    </row>
    <row r="246" spans="1:2" x14ac:dyDescent="0.25">
      <c r="A246" t="s">
        <v>908</v>
      </c>
      <c r="B246">
        <v>0</v>
      </c>
    </row>
    <row r="247" spans="1:2" x14ac:dyDescent="0.25">
      <c r="A247" t="s">
        <v>909</v>
      </c>
      <c r="B247">
        <v>0</v>
      </c>
    </row>
    <row r="248" spans="1:2" x14ac:dyDescent="0.25">
      <c r="A248" t="s">
        <v>910</v>
      </c>
      <c r="B248">
        <v>0</v>
      </c>
    </row>
    <row r="249" spans="1:2" x14ac:dyDescent="0.25">
      <c r="A249" t="s">
        <v>911</v>
      </c>
      <c r="B249">
        <v>0</v>
      </c>
    </row>
    <row r="250" spans="1:2" x14ac:dyDescent="0.25">
      <c r="A250" t="s">
        <v>912</v>
      </c>
      <c r="B250">
        <v>0</v>
      </c>
    </row>
    <row r="251" spans="1:2" x14ac:dyDescent="0.25">
      <c r="A251" t="s">
        <v>913</v>
      </c>
      <c r="B251">
        <v>0</v>
      </c>
    </row>
    <row r="252" spans="1:2" x14ac:dyDescent="0.25">
      <c r="A252" t="s">
        <v>914</v>
      </c>
      <c r="B252">
        <v>0</v>
      </c>
    </row>
    <row r="253" spans="1:2" x14ac:dyDescent="0.25">
      <c r="A253" t="s">
        <v>915</v>
      </c>
      <c r="B253">
        <v>0</v>
      </c>
    </row>
    <row r="254" spans="1:2" x14ac:dyDescent="0.25">
      <c r="A254" t="s">
        <v>916</v>
      </c>
      <c r="B254">
        <v>0</v>
      </c>
    </row>
    <row r="255" spans="1:2" x14ac:dyDescent="0.25">
      <c r="A255" t="s">
        <v>917</v>
      </c>
      <c r="B255">
        <v>0</v>
      </c>
    </row>
    <row r="256" spans="1:2" x14ac:dyDescent="0.25">
      <c r="A256" t="s">
        <v>918</v>
      </c>
      <c r="B256">
        <v>0</v>
      </c>
    </row>
    <row r="257" spans="1:2" x14ac:dyDescent="0.25">
      <c r="A257" t="s">
        <v>919</v>
      </c>
      <c r="B257">
        <v>0</v>
      </c>
    </row>
    <row r="258" spans="1:2" x14ac:dyDescent="0.25">
      <c r="A258" t="s">
        <v>920</v>
      </c>
      <c r="B258">
        <v>0</v>
      </c>
    </row>
    <row r="259" spans="1:2" x14ac:dyDescent="0.25">
      <c r="A259" t="s">
        <v>921</v>
      </c>
      <c r="B259">
        <v>0</v>
      </c>
    </row>
    <row r="260" spans="1:2" x14ac:dyDescent="0.25">
      <c r="A260" t="s">
        <v>922</v>
      </c>
      <c r="B260">
        <v>0</v>
      </c>
    </row>
    <row r="261" spans="1:2" x14ac:dyDescent="0.25">
      <c r="A261" t="s">
        <v>923</v>
      </c>
      <c r="B261">
        <v>0</v>
      </c>
    </row>
    <row r="262" spans="1:2" x14ac:dyDescent="0.25">
      <c r="A262" t="s">
        <v>924</v>
      </c>
      <c r="B262">
        <v>0</v>
      </c>
    </row>
    <row r="263" spans="1:2" x14ac:dyDescent="0.25">
      <c r="A263" t="s">
        <v>925</v>
      </c>
      <c r="B263">
        <v>0</v>
      </c>
    </row>
    <row r="264" spans="1:2" x14ac:dyDescent="0.25">
      <c r="A264" t="s">
        <v>926</v>
      </c>
      <c r="B264">
        <v>0</v>
      </c>
    </row>
    <row r="265" spans="1:2" x14ac:dyDescent="0.25">
      <c r="A265" t="s">
        <v>927</v>
      </c>
      <c r="B265">
        <v>0</v>
      </c>
    </row>
    <row r="266" spans="1:2" x14ac:dyDescent="0.25">
      <c r="A266" t="s">
        <v>928</v>
      </c>
      <c r="B266">
        <v>0</v>
      </c>
    </row>
    <row r="267" spans="1:2" x14ac:dyDescent="0.25">
      <c r="A267" t="s">
        <v>929</v>
      </c>
      <c r="B267">
        <v>0</v>
      </c>
    </row>
    <row r="268" spans="1:2" x14ac:dyDescent="0.25">
      <c r="A268" t="s">
        <v>930</v>
      </c>
      <c r="B268">
        <v>0</v>
      </c>
    </row>
    <row r="269" spans="1:2" x14ac:dyDescent="0.25">
      <c r="A269" t="s">
        <v>931</v>
      </c>
      <c r="B269">
        <v>0</v>
      </c>
    </row>
    <row r="270" spans="1:2" x14ac:dyDescent="0.25">
      <c r="A270" t="s">
        <v>932</v>
      </c>
      <c r="B270">
        <v>0</v>
      </c>
    </row>
    <row r="271" spans="1:2" x14ac:dyDescent="0.25">
      <c r="A271" t="s">
        <v>933</v>
      </c>
      <c r="B271">
        <v>0</v>
      </c>
    </row>
    <row r="272" spans="1:2" x14ac:dyDescent="0.25">
      <c r="A272" t="s">
        <v>934</v>
      </c>
      <c r="B272">
        <v>0</v>
      </c>
    </row>
    <row r="273" spans="1:2" x14ac:dyDescent="0.25">
      <c r="A273" t="s">
        <v>935</v>
      </c>
      <c r="B273">
        <v>0</v>
      </c>
    </row>
    <row r="274" spans="1:2" x14ac:dyDescent="0.25">
      <c r="A274" t="s">
        <v>936</v>
      </c>
      <c r="B274">
        <v>0</v>
      </c>
    </row>
    <row r="275" spans="1:2" x14ac:dyDescent="0.25">
      <c r="A275" t="s">
        <v>937</v>
      </c>
      <c r="B275">
        <v>0</v>
      </c>
    </row>
    <row r="276" spans="1:2" x14ac:dyDescent="0.25">
      <c r="A276" t="s">
        <v>938</v>
      </c>
      <c r="B276">
        <v>0</v>
      </c>
    </row>
    <row r="277" spans="1:2" x14ac:dyDescent="0.25">
      <c r="A277" t="s">
        <v>939</v>
      </c>
      <c r="B277">
        <v>0</v>
      </c>
    </row>
    <row r="278" spans="1:2" x14ac:dyDescent="0.25">
      <c r="A278" t="s">
        <v>940</v>
      </c>
      <c r="B278">
        <v>0</v>
      </c>
    </row>
    <row r="279" spans="1:2" x14ac:dyDescent="0.25">
      <c r="A279" t="s">
        <v>941</v>
      </c>
      <c r="B279">
        <v>0</v>
      </c>
    </row>
    <row r="280" spans="1:2" x14ac:dyDescent="0.25">
      <c r="A280" t="s">
        <v>942</v>
      </c>
      <c r="B280">
        <v>0</v>
      </c>
    </row>
    <row r="281" spans="1:2" x14ac:dyDescent="0.25">
      <c r="A281" t="s">
        <v>943</v>
      </c>
      <c r="B281">
        <v>0</v>
      </c>
    </row>
    <row r="282" spans="1:2" x14ac:dyDescent="0.25">
      <c r="A282" t="s">
        <v>944</v>
      </c>
      <c r="B282">
        <v>0</v>
      </c>
    </row>
    <row r="283" spans="1:2" x14ac:dyDescent="0.25">
      <c r="A283" t="s">
        <v>945</v>
      </c>
      <c r="B283">
        <v>0</v>
      </c>
    </row>
    <row r="284" spans="1:2" x14ac:dyDescent="0.25">
      <c r="A284" t="s">
        <v>946</v>
      </c>
      <c r="B284">
        <v>0</v>
      </c>
    </row>
    <row r="285" spans="1:2" x14ac:dyDescent="0.25">
      <c r="A285" t="s">
        <v>947</v>
      </c>
      <c r="B285">
        <v>0</v>
      </c>
    </row>
    <row r="286" spans="1:2" x14ac:dyDescent="0.25">
      <c r="A286" t="s">
        <v>948</v>
      </c>
      <c r="B286">
        <v>0</v>
      </c>
    </row>
    <row r="287" spans="1:2" x14ac:dyDescent="0.25">
      <c r="A287" t="s">
        <v>949</v>
      </c>
      <c r="B287">
        <v>0</v>
      </c>
    </row>
    <row r="288" spans="1:2" x14ac:dyDescent="0.25">
      <c r="A288" t="s">
        <v>950</v>
      </c>
      <c r="B288">
        <v>0</v>
      </c>
    </row>
    <row r="289" spans="1:2" x14ac:dyDescent="0.25">
      <c r="A289" t="s">
        <v>951</v>
      </c>
      <c r="B289">
        <v>0</v>
      </c>
    </row>
    <row r="290" spans="1:2" x14ac:dyDescent="0.25">
      <c r="A290" t="s">
        <v>952</v>
      </c>
      <c r="B290">
        <v>0</v>
      </c>
    </row>
    <row r="291" spans="1:2" x14ac:dyDescent="0.25">
      <c r="A291" t="s">
        <v>953</v>
      </c>
      <c r="B291">
        <v>0</v>
      </c>
    </row>
    <row r="292" spans="1:2" x14ac:dyDescent="0.25">
      <c r="A292" t="s">
        <v>954</v>
      </c>
      <c r="B292">
        <v>0</v>
      </c>
    </row>
    <row r="293" spans="1:2" x14ac:dyDescent="0.25">
      <c r="A293" t="s">
        <v>955</v>
      </c>
      <c r="B293">
        <v>0</v>
      </c>
    </row>
    <row r="294" spans="1:2" x14ac:dyDescent="0.25">
      <c r="A294" t="s">
        <v>956</v>
      </c>
      <c r="B294">
        <v>0</v>
      </c>
    </row>
    <row r="295" spans="1:2" x14ac:dyDescent="0.25">
      <c r="A295" t="s">
        <v>957</v>
      </c>
      <c r="B295">
        <v>0</v>
      </c>
    </row>
    <row r="296" spans="1:2" x14ac:dyDescent="0.25">
      <c r="A296" t="s">
        <v>958</v>
      </c>
      <c r="B296">
        <v>0</v>
      </c>
    </row>
    <row r="297" spans="1:2" x14ac:dyDescent="0.25">
      <c r="A297" t="s">
        <v>959</v>
      </c>
      <c r="B297">
        <v>0</v>
      </c>
    </row>
    <row r="298" spans="1:2" x14ac:dyDescent="0.25">
      <c r="A298" t="s">
        <v>960</v>
      </c>
      <c r="B298">
        <v>0</v>
      </c>
    </row>
    <row r="299" spans="1:2" x14ac:dyDescent="0.25">
      <c r="A299" t="s">
        <v>961</v>
      </c>
      <c r="B299">
        <v>0</v>
      </c>
    </row>
    <row r="300" spans="1:2" x14ac:dyDescent="0.25">
      <c r="A300" t="s">
        <v>962</v>
      </c>
      <c r="B300">
        <v>0</v>
      </c>
    </row>
    <row r="301" spans="1:2" x14ac:dyDescent="0.25">
      <c r="A301" t="s">
        <v>963</v>
      </c>
      <c r="B301">
        <v>0</v>
      </c>
    </row>
    <row r="302" spans="1:2" x14ac:dyDescent="0.25">
      <c r="A302" t="s">
        <v>964</v>
      </c>
      <c r="B302">
        <v>0</v>
      </c>
    </row>
    <row r="303" spans="1:2" x14ac:dyDescent="0.25">
      <c r="A303" t="s">
        <v>965</v>
      </c>
      <c r="B303">
        <v>0</v>
      </c>
    </row>
    <row r="304" spans="1:2" x14ac:dyDescent="0.25">
      <c r="A304" t="s">
        <v>966</v>
      </c>
      <c r="B304">
        <v>0</v>
      </c>
    </row>
    <row r="305" spans="1:2" x14ac:dyDescent="0.25">
      <c r="A305" t="s">
        <v>967</v>
      </c>
      <c r="B305">
        <v>0</v>
      </c>
    </row>
    <row r="306" spans="1:2" x14ac:dyDescent="0.25">
      <c r="A306" t="s">
        <v>968</v>
      </c>
      <c r="B306">
        <v>0</v>
      </c>
    </row>
    <row r="307" spans="1:2" x14ac:dyDescent="0.25">
      <c r="A307" t="s">
        <v>969</v>
      </c>
      <c r="B307">
        <v>0</v>
      </c>
    </row>
    <row r="308" spans="1:2" x14ac:dyDescent="0.25">
      <c r="A308" t="s">
        <v>970</v>
      </c>
      <c r="B308">
        <v>0</v>
      </c>
    </row>
    <row r="309" spans="1:2" x14ac:dyDescent="0.25">
      <c r="A309" t="s">
        <v>971</v>
      </c>
      <c r="B309">
        <v>0</v>
      </c>
    </row>
    <row r="310" spans="1:2" x14ac:dyDescent="0.25">
      <c r="A310" t="s">
        <v>972</v>
      </c>
      <c r="B310">
        <v>0</v>
      </c>
    </row>
    <row r="311" spans="1:2" x14ac:dyDescent="0.25">
      <c r="A311" t="s">
        <v>973</v>
      </c>
      <c r="B311">
        <v>0</v>
      </c>
    </row>
    <row r="312" spans="1:2" x14ac:dyDescent="0.25">
      <c r="A312" t="s">
        <v>974</v>
      </c>
      <c r="B312">
        <v>0</v>
      </c>
    </row>
    <row r="313" spans="1:2" x14ac:dyDescent="0.25">
      <c r="A313" t="s">
        <v>975</v>
      </c>
      <c r="B313">
        <v>0</v>
      </c>
    </row>
    <row r="314" spans="1:2" x14ac:dyDescent="0.25">
      <c r="A314" t="s">
        <v>976</v>
      </c>
      <c r="B314">
        <v>0</v>
      </c>
    </row>
    <row r="315" spans="1:2" x14ac:dyDescent="0.25">
      <c r="A315" t="s">
        <v>977</v>
      </c>
      <c r="B315">
        <v>0</v>
      </c>
    </row>
    <row r="316" spans="1:2" x14ac:dyDescent="0.25">
      <c r="A316" t="s">
        <v>978</v>
      </c>
      <c r="B316">
        <v>0</v>
      </c>
    </row>
    <row r="317" spans="1:2" x14ac:dyDescent="0.25">
      <c r="A317" t="s">
        <v>979</v>
      </c>
      <c r="B317">
        <v>0</v>
      </c>
    </row>
    <row r="318" spans="1:2" x14ac:dyDescent="0.25">
      <c r="A318" t="s">
        <v>980</v>
      </c>
      <c r="B318">
        <v>0</v>
      </c>
    </row>
    <row r="319" spans="1:2" x14ac:dyDescent="0.25">
      <c r="A319" t="s">
        <v>981</v>
      </c>
      <c r="B319">
        <v>0</v>
      </c>
    </row>
    <row r="320" spans="1:2" x14ac:dyDescent="0.25">
      <c r="A320" t="s">
        <v>982</v>
      </c>
      <c r="B320">
        <v>0</v>
      </c>
    </row>
    <row r="321" spans="1:2" x14ac:dyDescent="0.25">
      <c r="A321" t="s">
        <v>983</v>
      </c>
      <c r="B321">
        <v>0</v>
      </c>
    </row>
    <row r="322" spans="1:2" x14ac:dyDescent="0.25">
      <c r="A322" t="s">
        <v>984</v>
      </c>
      <c r="B322">
        <v>0</v>
      </c>
    </row>
    <row r="323" spans="1:2" x14ac:dyDescent="0.25">
      <c r="A323" t="s">
        <v>985</v>
      </c>
      <c r="B323">
        <v>0</v>
      </c>
    </row>
    <row r="324" spans="1:2" x14ac:dyDescent="0.25">
      <c r="A324" t="s">
        <v>986</v>
      </c>
      <c r="B324">
        <v>0</v>
      </c>
    </row>
    <row r="325" spans="1:2" x14ac:dyDescent="0.25">
      <c r="A325" t="s">
        <v>987</v>
      </c>
      <c r="B325">
        <v>0</v>
      </c>
    </row>
    <row r="326" spans="1:2" x14ac:dyDescent="0.25">
      <c r="A326" t="s">
        <v>988</v>
      </c>
      <c r="B326">
        <v>0</v>
      </c>
    </row>
    <row r="327" spans="1:2" x14ac:dyDescent="0.25">
      <c r="A327" t="s">
        <v>989</v>
      </c>
      <c r="B327">
        <v>0</v>
      </c>
    </row>
    <row r="328" spans="1:2" x14ac:dyDescent="0.25">
      <c r="A328" t="s">
        <v>990</v>
      </c>
      <c r="B328">
        <v>0</v>
      </c>
    </row>
    <row r="329" spans="1:2" x14ac:dyDescent="0.25">
      <c r="A329" t="s">
        <v>991</v>
      </c>
      <c r="B329">
        <v>0</v>
      </c>
    </row>
    <row r="330" spans="1:2" x14ac:dyDescent="0.25">
      <c r="A330" t="s">
        <v>992</v>
      </c>
      <c r="B330">
        <v>0</v>
      </c>
    </row>
    <row r="331" spans="1:2" x14ac:dyDescent="0.25">
      <c r="A331" t="s">
        <v>993</v>
      </c>
      <c r="B331">
        <v>0</v>
      </c>
    </row>
    <row r="332" spans="1:2" x14ac:dyDescent="0.25">
      <c r="A332" t="s">
        <v>994</v>
      </c>
      <c r="B332">
        <v>0</v>
      </c>
    </row>
    <row r="333" spans="1:2" x14ac:dyDescent="0.25">
      <c r="A333" t="s">
        <v>995</v>
      </c>
      <c r="B333">
        <v>0</v>
      </c>
    </row>
    <row r="334" spans="1:2" x14ac:dyDescent="0.25">
      <c r="A334" t="s">
        <v>996</v>
      </c>
      <c r="B334">
        <v>0</v>
      </c>
    </row>
    <row r="335" spans="1:2" x14ac:dyDescent="0.25">
      <c r="A335" t="s">
        <v>997</v>
      </c>
      <c r="B335">
        <v>0</v>
      </c>
    </row>
    <row r="336" spans="1:2" x14ac:dyDescent="0.25">
      <c r="A336" t="s">
        <v>998</v>
      </c>
      <c r="B336">
        <v>0</v>
      </c>
    </row>
    <row r="337" spans="1:2" x14ac:dyDescent="0.25">
      <c r="A337" t="s">
        <v>999</v>
      </c>
      <c r="B337">
        <v>0</v>
      </c>
    </row>
    <row r="338" spans="1:2" x14ac:dyDescent="0.25">
      <c r="A338" t="s">
        <v>1000</v>
      </c>
      <c r="B338">
        <v>0</v>
      </c>
    </row>
    <row r="339" spans="1:2" x14ac:dyDescent="0.25">
      <c r="A339" t="s">
        <v>1001</v>
      </c>
      <c r="B339">
        <v>0</v>
      </c>
    </row>
    <row r="340" spans="1:2" x14ac:dyDescent="0.25">
      <c r="A340" t="s">
        <v>1002</v>
      </c>
      <c r="B340">
        <v>0</v>
      </c>
    </row>
    <row r="341" spans="1:2" x14ac:dyDescent="0.25">
      <c r="A341" t="s">
        <v>1003</v>
      </c>
      <c r="B341">
        <v>0</v>
      </c>
    </row>
    <row r="342" spans="1:2" x14ac:dyDescent="0.25">
      <c r="A342" t="s">
        <v>1004</v>
      </c>
      <c r="B342">
        <v>0</v>
      </c>
    </row>
    <row r="343" spans="1:2" x14ac:dyDescent="0.25">
      <c r="A343" t="s">
        <v>1005</v>
      </c>
      <c r="B343">
        <v>0</v>
      </c>
    </row>
    <row r="344" spans="1:2" x14ac:dyDescent="0.25">
      <c r="A344" t="s">
        <v>1006</v>
      </c>
      <c r="B344">
        <v>0</v>
      </c>
    </row>
    <row r="345" spans="1:2" x14ac:dyDescent="0.25">
      <c r="A345" t="s">
        <v>1007</v>
      </c>
      <c r="B345">
        <v>0</v>
      </c>
    </row>
    <row r="346" spans="1:2" x14ac:dyDescent="0.25">
      <c r="A346" t="s">
        <v>1008</v>
      </c>
      <c r="B346">
        <v>0</v>
      </c>
    </row>
    <row r="347" spans="1:2" x14ac:dyDescent="0.25">
      <c r="A347" t="s">
        <v>1009</v>
      </c>
      <c r="B347">
        <v>0</v>
      </c>
    </row>
    <row r="348" spans="1:2" x14ac:dyDescent="0.25">
      <c r="A348" t="s">
        <v>1010</v>
      </c>
      <c r="B348">
        <v>0</v>
      </c>
    </row>
    <row r="349" spans="1:2" x14ac:dyDescent="0.25">
      <c r="A349" t="s">
        <v>1011</v>
      </c>
      <c r="B349">
        <v>0</v>
      </c>
    </row>
    <row r="350" spans="1:2" x14ac:dyDescent="0.25">
      <c r="A350" t="s">
        <v>1012</v>
      </c>
      <c r="B350">
        <v>0</v>
      </c>
    </row>
    <row r="351" spans="1:2" x14ac:dyDescent="0.25">
      <c r="A351" t="s">
        <v>1013</v>
      </c>
      <c r="B351">
        <v>0</v>
      </c>
    </row>
    <row r="352" spans="1:2" x14ac:dyDescent="0.25">
      <c r="A352" t="s">
        <v>1014</v>
      </c>
      <c r="B352">
        <v>0</v>
      </c>
    </row>
    <row r="353" spans="1:2" x14ac:dyDescent="0.25">
      <c r="A353" t="s">
        <v>1015</v>
      </c>
      <c r="B353">
        <v>0</v>
      </c>
    </row>
    <row r="354" spans="1:2" x14ac:dyDescent="0.25">
      <c r="A354" t="s">
        <v>1016</v>
      </c>
      <c r="B354">
        <v>0</v>
      </c>
    </row>
    <row r="355" spans="1:2" x14ac:dyDescent="0.25">
      <c r="A355" t="s">
        <v>1017</v>
      </c>
      <c r="B355">
        <v>0</v>
      </c>
    </row>
    <row r="356" spans="1:2" x14ac:dyDescent="0.25">
      <c r="A356" t="s">
        <v>1018</v>
      </c>
      <c r="B356">
        <v>0</v>
      </c>
    </row>
    <row r="357" spans="1:2" x14ac:dyDescent="0.25">
      <c r="A357" t="s">
        <v>1019</v>
      </c>
      <c r="B357">
        <v>0</v>
      </c>
    </row>
    <row r="358" spans="1:2" x14ac:dyDescent="0.25">
      <c r="A358" t="s">
        <v>1020</v>
      </c>
      <c r="B358">
        <v>0</v>
      </c>
    </row>
    <row r="359" spans="1:2" x14ac:dyDescent="0.25">
      <c r="A359" t="s">
        <v>1021</v>
      </c>
      <c r="B359">
        <v>0</v>
      </c>
    </row>
    <row r="360" spans="1:2" x14ac:dyDescent="0.25">
      <c r="A360" t="s">
        <v>1022</v>
      </c>
      <c r="B360">
        <v>0</v>
      </c>
    </row>
    <row r="361" spans="1:2" x14ac:dyDescent="0.25">
      <c r="A361" t="s">
        <v>1023</v>
      </c>
      <c r="B361">
        <v>0</v>
      </c>
    </row>
    <row r="362" spans="1:2" x14ac:dyDescent="0.25">
      <c r="A362" t="s">
        <v>1024</v>
      </c>
      <c r="B362">
        <v>0</v>
      </c>
    </row>
    <row r="363" spans="1:2" x14ac:dyDescent="0.25">
      <c r="A363" t="s">
        <v>1025</v>
      </c>
      <c r="B363">
        <v>0</v>
      </c>
    </row>
    <row r="364" spans="1:2" x14ac:dyDescent="0.25">
      <c r="A364" t="s">
        <v>1026</v>
      </c>
      <c r="B364">
        <v>0</v>
      </c>
    </row>
    <row r="365" spans="1:2" x14ac:dyDescent="0.25">
      <c r="A365" t="s">
        <v>1027</v>
      </c>
      <c r="B365">
        <v>0</v>
      </c>
    </row>
    <row r="366" spans="1:2" x14ac:dyDescent="0.25">
      <c r="A366" t="s">
        <v>1028</v>
      </c>
      <c r="B366">
        <v>0</v>
      </c>
    </row>
    <row r="367" spans="1:2" x14ac:dyDescent="0.25">
      <c r="A367" t="s">
        <v>1029</v>
      </c>
      <c r="B367">
        <v>0</v>
      </c>
    </row>
    <row r="368" spans="1:2" x14ac:dyDescent="0.25">
      <c r="A368" t="s">
        <v>1030</v>
      </c>
      <c r="B368">
        <v>0</v>
      </c>
    </row>
    <row r="369" spans="1:2" x14ac:dyDescent="0.25">
      <c r="A369" t="s">
        <v>1031</v>
      </c>
      <c r="B369">
        <v>0</v>
      </c>
    </row>
    <row r="370" spans="1:2" x14ac:dyDescent="0.25">
      <c r="A370" t="s">
        <v>1032</v>
      </c>
      <c r="B370">
        <v>0</v>
      </c>
    </row>
    <row r="371" spans="1:2" x14ac:dyDescent="0.25">
      <c r="A371" t="s">
        <v>1033</v>
      </c>
      <c r="B371">
        <v>0</v>
      </c>
    </row>
    <row r="372" spans="1:2" x14ac:dyDescent="0.25">
      <c r="A372" t="s">
        <v>1034</v>
      </c>
      <c r="B372">
        <v>0</v>
      </c>
    </row>
    <row r="373" spans="1:2" x14ac:dyDescent="0.25">
      <c r="A373" t="s">
        <v>1035</v>
      </c>
      <c r="B373">
        <v>0</v>
      </c>
    </row>
    <row r="374" spans="1:2" x14ac:dyDescent="0.25">
      <c r="A374" t="s">
        <v>1036</v>
      </c>
      <c r="B374">
        <v>0</v>
      </c>
    </row>
    <row r="375" spans="1:2" x14ac:dyDescent="0.25">
      <c r="A375" t="s">
        <v>1037</v>
      </c>
      <c r="B375">
        <v>0</v>
      </c>
    </row>
    <row r="376" spans="1:2" x14ac:dyDescent="0.25">
      <c r="A376" t="s">
        <v>1038</v>
      </c>
      <c r="B376">
        <v>0</v>
      </c>
    </row>
    <row r="377" spans="1:2" x14ac:dyDescent="0.25">
      <c r="A377" t="s">
        <v>1039</v>
      </c>
      <c r="B377">
        <v>0</v>
      </c>
    </row>
    <row r="378" spans="1:2" x14ac:dyDescent="0.25">
      <c r="A378" t="s">
        <v>1040</v>
      </c>
      <c r="B378">
        <v>0</v>
      </c>
    </row>
    <row r="379" spans="1:2" x14ac:dyDescent="0.25">
      <c r="A379" t="s">
        <v>1041</v>
      </c>
      <c r="B379">
        <v>0</v>
      </c>
    </row>
    <row r="380" spans="1:2" x14ac:dyDescent="0.25">
      <c r="A380" t="s">
        <v>1042</v>
      </c>
      <c r="B380">
        <v>0</v>
      </c>
    </row>
    <row r="381" spans="1:2" x14ac:dyDescent="0.25">
      <c r="A381" t="s">
        <v>1043</v>
      </c>
      <c r="B381">
        <v>0</v>
      </c>
    </row>
    <row r="382" spans="1:2" x14ac:dyDescent="0.25">
      <c r="A382" t="s">
        <v>1044</v>
      </c>
      <c r="B382">
        <v>0</v>
      </c>
    </row>
    <row r="383" spans="1:2" x14ac:dyDescent="0.25">
      <c r="A383" t="s">
        <v>1045</v>
      </c>
      <c r="B383">
        <v>0</v>
      </c>
    </row>
    <row r="384" spans="1:2" x14ac:dyDescent="0.25">
      <c r="A384" t="s">
        <v>1046</v>
      </c>
      <c r="B384">
        <v>0</v>
      </c>
    </row>
    <row r="385" spans="1:2" x14ac:dyDescent="0.25">
      <c r="A385" t="s">
        <v>1047</v>
      </c>
      <c r="B385">
        <v>0</v>
      </c>
    </row>
    <row r="386" spans="1:2" x14ac:dyDescent="0.25">
      <c r="A386" t="s">
        <v>1048</v>
      </c>
      <c r="B386">
        <v>0</v>
      </c>
    </row>
    <row r="387" spans="1:2" x14ac:dyDescent="0.25">
      <c r="A387" t="s">
        <v>1049</v>
      </c>
      <c r="B387">
        <v>0</v>
      </c>
    </row>
    <row r="388" spans="1:2" x14ac:dyDescent="0.25">
      <c r="A388" t="s">
        <v>1050</v>
      </c>
      <c r="B388">
        <v>0</v>
      </c>
    </row>
    <row r="389" spans="1:2" x14ac:dyDescent="0.25">
      <c r="A389" t="s">
        <v>1051</v>
      </c>
      <c r="B389">
        <v>0</v>
      </c>
    </row>
    <row r="390" spans="1:2" x14ac:dyDescent="0.25">
      <c r="A390" t="s">
        <v>1052</v>
      </c>
      <c r="B390">
        <v>0</v>
      </c>
    </row>
    <row r="391" spans="1:2" x14ac:dyDescent="0.25">
      <c r="A391" t="s">
        <v>1053</v>
      </c>
      <c r="B391">
        <v>0</v>
      </c>
    </row>
    <row r="392" spans="1:2" x14ac:dyDescent="0.25">
      <c r="A392" t="s">
        <v>1054</v>
      </c>
      <c r="B392">
        <v>0</v>
      </c>
    </row>
    <row r="393" spans="1:2" x14ac:dyDescent="0.25">
      <c r="A393" t="s">
        <v>1055</v>
      </c>
      <c r="B393">
        <v>0</v>
      </c>
    </row>
    <row r="394" spans="1:2" x14ac:dyDescent="0.25">
      <c r="A394" t="s">
        <v>1056</v>
      </c>
      <c r="B394">
        <v>0</v>
      </c>
    </row>
    <row r="395" spans="1:2" x14ac:dyDescent="0.25">
      <c r="A395" t="s">
        <v>1057</v>
      </c>
      <c r="B395">
        <v>0</v>
      </c>
    </row>
    <row r="396" spans="1:2" x14ac:dyDescent="0.25">
      <c r="A396" t="s">
        <v>1058</v>
      </c>
      <c r="B396">
        <v>0</v>
      </c>
    </row>
    <row r="397" spans="1:2" x14ac:dyDescent="0.25">
      <c r="A397" t="s">
        <v>1059</v>
      </c>
      <c r="B397">
        <v>0</v>
      </c>
    </row>
    <row r="398" spans="1:2" x14ac:dyDescent="0.25">
      <c r="A398" t="s">
        <v>1060</v>
      </c>
      <c r="B398">
        <v>0</v>
      </c>
    </row>
    <row r="399" spans="1:2" x14ac:dyDescent="0.25">
      <c r="A399" t="s">
        <v>1061</v>
      </c>
      <c r="B399">
        <v>0</v>
      </c>
    </row>
    <row r="400" spans="1:2" x14ac:dyDescent="0.25">
      <c r="A400" t="s">
        <v>1062</v>
      </c>
      <c r="B400">
        <v>0</v>
      </c>
    </row>
    <row r="401" spans="1:2" x14ac:dyDescent="0.25">
      <c r="A401" t="s">
        <v>1063</v>
      </c>
      <c r="B401">
        <v>0</v>
      </c>
    </row>
    <row r="402" spans="1:2" x14ac:dyDescent="0.25">
      <c r="A402" t="s">
        <v>1064</v>
      </c>
      <c r="B402">
        <v>0</v>
      </c>
    </row>
    <row r="403" spans="1:2" x14ac:dyDescent="0.25">
      <c r="A403" t="s">
        <v>1065</v>
      </c>
      <c r="B403">
        <v>0</v>
      </c>
    </row>
    <row r="404" spans="1:2" x14ac:dyDescent="0.25">
      <c r="A404" t="s">
        <v>1066</v>
      </c>
      <c r="B404">
        <v>0</v>
      </c>
    </row>
    <row r="405" spans="1:2" x14ac:dyDescent="0.25">
      <c r="A405" t="s">
        <v>1067</v>
      </c>
      <c r="B405">
        <v>0</v>
      </c>
    </row>
    <row r="406" spans="1:2" x14ac:dyDescent="0.25">
      <c r="A406" t="s">
        <v>1068</v>
      </c>
      <c r="B406">
        <v>0</v>
      </c>
    </row>
    <row r="407" spans="1:2" x14ac:dyDescent="0.25">
      <c r="A407" t="s">
        <v>1069</v>
      </c>
      <c r="B407">
        <v>0</v>
      </c>
    </row>
    <row r="408" spans="1:2" x14ac:dyDescent="0.25">
      <c r="A408" t="s">
        <v>1070</v>
      </c>
      <c r="B408">
        <v>0</v>
      </c>
    </row>
    <row r="409" spans="1:2" x14ac:dyDescent="0.25">
      <c r="A409" t="s">
        <v>1071</v>
      </c>
      <c r="B409">
        <v>0</v>
      </c>
    </row>
    <row r="410" spans="1:2" x14ac:dyDescent="0.25">
      <c r="A410" t="s">
        <v>110</v>
      </c>
      <c r="B410">
        <v>0</v>
      </c>
    </row>
    <row r="411" spans="1:2" x14ac:dyDescent="0.25">
      <c r="A411" t="s">
        <v>111</v>
      </c>
      <c r="B411">
        <v>0</v>
      </c>
    </row>
    <row r="412" spans="1:2" x14ac:dyDescent="0.25">
      <c r="A412" t="s">
        <v>112</v>
      </c>
      <c r="B412">
        <v>0</v>
      </c>
    </row>
    <row r="413" spans="1:2" x14ac:dyDescent="0.25">
      <c r="A413" t="s">
        <v>113</v>
      </c>
      <c r="B413">
        <v>0</v>
      </c>
    </row>
    <row r="414" spans="1:2" x14ac:dyDescent="0.25">
      <c r="A414" t="s">
        <v>114</v>
      </c>
      <c r="B414">
        <v>173755</v>
      </c>
    </row>
    <row r="415" spans="1:2" x14ac:dyDescent="0.25">
      <c r="A415" t="s">
        <v>115</v>
      </c>
      <c r="B415">
        <v>0</v>
      </c>
    </row>
    <row r="416" spans="1:2" x14ac:dyDescent="0.25">
      <c r="A416" t="s">
        <v>116</v>
      </c>
      <c r="B416">
        <v>0</v>
      </c>
    </row>
    <row r="417" spans="1:2" x14ac:dyDescent="0.25">
      <c r="A417" t="s">
        <v>117</v>
      </c>
      <c r="B417">
        <v>217280</v>
      </c>
    </row>
    <row r="418" spans="1:2" x14ac:dyDescent="0.25">
      <c r="A418" t="s">
        <v>118</v>
      </c>
      <c r="B418">
        <v>0</v>
      </c>
    </row>
    <row r="419" spans="1:2" x14ac:dyDescent="0.25">
      <c r="A419" t="s">
        <v>119</v>
      </c>
      <c r="B419">
        <v>150000</v>
      </c>
    </row>
    <row r="420" spans="1:2" x14ac:dyDescent="0.25">
      <c r="A420" t="s">
        <v>120</v>
      </c>
      <c r="B420">
        <v>0</v>
      </c>
    </row>
    <row r="421" spans="1:2" x14ac:dyDescent="0.25">
      <c r="A421" t="s">
        <v>121</v>
      </c>
      <c r="B421">
        <v>0</v>
      </c>
    </row>
    <row r="422" spans="1:2" x14ac:dyDescent="0.25">
      <c r="A422" t="s">
        <v>122</v>
      </c>
      <c r="B422">
        <v>0</v>
      </c>
    </row>
    <row r="423" spans="1:2" x14ac:dyDescent="0.25">
      <c r="A423" t="s">
        <v>123</v>
      </c>
      <c r="B423">
        <v>0</v>
      </c>
    </row>
    <row r="424" spans="1:2" x14ac:dyDescent="0.25">
      <c r="A424" t="s">
        <v>124</v>
      </c>
      <c r="B424">
        <v>0</v>
      </c>
    </row>
    <row r="425" spans="1:2" x14ac:dyDescent="0.25">
      <c r="A425" t="s">
        <v>125</v>
      </c>
      <c r="B425">
        <v>0</v>
      </c>
    </row>
    <row r="426" spans="1:2" x14ac:dyDescent="0.25">
      <c r="A426" t="s">
        <v>126</v>
      </c>
      <c r="B426">
        <v>0</v>
      </c>
    </row>
    <row r="427" spans="1:2" x14ac:dyDescent="0.25">
      <c r="A427" t="s">
        <v>127</v>
      </c>
      <c r="B427">
        <v>0</v>
      </c>
    </row>
    <row r="428" spans="1:2" x14ac:dyDescent="0.25">
      <c r="A428" t="s">
        <v>128</v>
      </c>
      <c r="B428">
        <v>0</v>
      </c>
    </row>
    <row r="429" spans="1:2" x14ac:dyDescent="0.25">
      <c r="A429" t="s">
        <v>129</v>
      </c>
      <c r="B429">
        <v>0</v>
      </c>
    </row>
    <row r="430" spans="1:2" x14ac:dyDescent="0.25">
      <c r="A430" t="s">
        <v>130</v>
      </c>
      <c r="B430">
        <v>0</v>
      </c>
    </row>
    <row r="431" spans="1:2" x14ac:dyDescent="0.25">
      <c r="A431" t="s">
        <v>131</v>
      </c>
      <c r="B431">
        <v>0</v>
      </c>
    </row>
    <row r="432" spans="1:2" x14ac:dyDescent="0.25">
      <c r="A432" t="s">
        <v>132</v>
      </c>
      <c r="B432">
        <v>0</v>
      </c>
    </row>
    <row r="433" spans="1:2" x14ac:dyDescent="0.25">
      <c r="A433" t="s">
        <v>133</v>
      </c>
      <c r="B433">
        <v>0</v>
      </c>
    </row>
    <row r="434" spans="1:2" x14ac:dyDescent="0.25">
      <c r="A434" t="s">
        <v>134</v>
      </c>
      <c r="B434">
        <v>0</v>
      </c>
    </row>
    <row r="435" spans="1:2" x14ac:dyDescent="0.25">
      <c r="A435" t="s">
        <v>135</v>
      </c>
      <c r="B435">
        <v>0</v>
      </c>
    </row>
    <row r="436" spans="1:2" x14ac:dyDescent="0.25">
      <c r="A436" t="s">
        <v>136</v>
      </c>
      <c r="B436">
        <v>0</v>
      </c>
    </row>
    <row r="437" spans="1:2" x14ac:dyDescent="0.25">
      <c r="A437" t="s">
        <v>137</v>
      </c>
      <c r="B437">
        <v>0</v>
      </c>
    </row>
    <row r="438" spans="1:2" x14ac:dyDescent="0.25">
      <c r="A438" t="s">
        <v>138</v>
      </c>
      <c r="B438">
        <v>0</v>
      </c>
    </row>
    <row r="439" spans="1:2" x14ac:dyDescent="0.25">
      <c r="A439" t="s">
        <v>139</v>
      </c>
      <c r="B439">
        <v>0</v>
      </c>
    </row>
    <row r="440" spans="1:2" x14ac:dyDescent="0.25">
      <c r="A440" t="s">
        <v>140</v>
      </c>
      <c r="B440">
        <v>0</v>
      </c>
    </row>
    <row r="441" spans="1:2" x14ac:dyDescent="0.25">
      <c r="A441" t="s">
        <v>141</v>
      </c>
      <c r="B441">
        <v>0</v>
      </c>
    </row>
    <row r="442" spans="1:2" x14ac:dyDescent="0.25">
      <c r="A442" t="s">
        <v>142</v>
      </c>
      <c r="B442">
        <v>0</v>
      </c>
    </row>
    <row r="443" spans="1:2" x14ac:dyDescent="0.25">
      <c r="A443" t="s">
        <v>143</v>
      </c>
      <c r="B443">
        <v>0</v>
      </c>
    </row>
    <row r="444" spans="1:2" x14ac:dyDescent="0.25">
      <c r="A444" t="s">
        <v>144</v>
      </c>
      <c r="B444">
        <v>0</v>
      </c>
    </row>
    <row r="445" spans="1:2" x14ac:dyDescent="0.25">
      <c r="A445" t="s">
        <v>145</v>
      </c>
      <c r="B445">
        <v>0</v>
      </c>
    </row>
    <row r="446" spans="1:2" x14ac:dyDescent="0.25">
      <c r="A446" t="s">
        <v>146</v>
      </c>
      <c r="B446">
        <v>0</v>
      </c>
    </row>
    <row r="447" spans="1:2" x14ac:dyDescent="0.25">
      <c r="A447" t="s">
        <v>147</v>
      </c>
      <c r="B447">
        <v>0</v>
      </c>
    </row>
    <row r="448" spans="1:2" x14ac:dyDescent="0.25">
      <c r="A448" t="s">
        <v>148</v>
      </c>
      <c r="B448">
        <v>0</v>
      </c>
    </row>
    <row r="449" spans="1:2" x14ac:dyDescent="0.25">
      <c r="A449" t="s">
        <v>149</v>
      </c>
      <c r="B449">
        <v>0</v>
      </c>
    </row>
    <row r="450" spans="1:2" x14ac:dyDescent="0.25">
      <c r="A450" t="s">
        <v>150</v>
      </c>
      <c r="B450">
        <v>0</v>
      </c>
    </row>
    <row r="451" spans="1:2" x14ac:dyDescent="0.25">
      <c r="A451" t="s">
        <v>151</v>
      </c>
      <c r="B451">
        <v>0</v>
      </c>
    </row>
    <row r="452" spans="1:2" x14ac:dyDescent="0.25">
      <c r="A452" t="s">
        <v>152</v>
      </c>
      <c r="B452">
        <v>0</v>
      </c>
    </row>
    <row r="453" spans="1:2" x14ac:dyDescent="0.25">
      <c r="A453" t="s">
        <v>153</v>
      </c>
      <c r="B453">
        <v>0</v>
      </c>
    </row>
    <row r="454" spans="1:2" x14ac:dyDescent="0.25">
      <c r="A454" t="s">
        <v>154</v>
      </c>
      <c r="B454">
        <v>0</v>
      </c>
    </row>
    <row r="455" spans="1:2" x14ac:dyDescent="0.25">
      <c r="A455" t="s">
        <v>155</v>
      </c>
      <c r="B455">
        <v>0</v>
      </c>
    </row>
    <row r="456" spans="1:2" x14ac:dyDescent="0.25">
      <c r="A456" t="s">
        <v>156</v>
      </c>
      <c r="B456">
        <v>0</v>
      </c>
    </row>
    <row r="457" spans="1:2" x14ac:dyDescent="0.25">
      <c r="A457" t="s">
        <v>157</v>
      </c>
      <c r="B457">
        <v>0</v>
      </c>
    </row>
    <row r="458" spans="1:2" x14ac:dyDescent="0.25">
      <c r="A458" t="s">
        <v>158</v>
      </c>
      <c r="B458">
        <v>252580</v>
      </c>
    </row>
    <row r="459" spans="1:2" x14ac:dyDescent="0.25">
      <c r="A459" t="s">
        <v>159</v>
      </c>
      <c r="B459">
        <v>0</v>
      </c>
    </row>
    <row r="460" spans="1:2" x14ac:dyDescent="0.25">
      <c r="A460" t="s">
        <v>160</v>
      </c>
      <c r="B460">
        <v>0</v>
      </c>
    </row>
    <row r="461" spans="1:2" x14ac:dyDescent="0.25">
      <c r="A461" t="s">
        <v>161</v>
      </c>
      <c r="B461">
        <v>252580</v>
      </c>
    </row>
    <row r="462" spans="1:2" x14ac:dyDescent="0.25">
      <c r="A462" t="s">
        <v>162</v>
      </c>
      <c r="B462">
        <v>0</v>
      </c>
    </row>
    <row r="463" spans="1:2" x14ac:dyDescent="0.25">
      <c r="A463" t="s">
        <v>163</v>
      </c>
      <c r="B463">
        <v>0</v>
      </c>
    </row>
    <row r="464" spans="1:2" x14ac:dyDescent="0.25">
      <c r="A464" t="s">
        <v>164</v>
      </c>
      <c r="B464">
        <v>0</v>
      </c>
    </row>
    <row r="465" spans="1:2" x14ac:dyDescent="0.25">
      <c r="A465" t="s">
        <v>165</v>
      </c>
      <c r="B465">
        <v>0</v>
      </c>
    </row>
    <row r="466" spans="1:2" x14ac:dyDescent="0.25">
      <c r="A466" t="s">
        <v>166</v>
      </c>
      <c r="B466">
        <v>0</v>
      </c>
    </row>
    <row r="467" spans="1:2" x14ac:dyDescent="0.25">
      <c r="A467" t="s">
        <v>167</v>
      </c>
      <c r="B467">
        <v>0</v>
      </c>
    </row>
    <row r="468" spans="1:2" x14ac:dyDescent="0.25">
      <c r="A468" t="s">
        <v>168</v>
      </c>
      <c r="B468">
        <v>0</v>
      </c>
    </row>
    <row r="469" spans="1:2" x14ac:dyDescent="0.25">
      <c r="A469" t="s">
        <v>169</v>
      </c>
      <c r="B469">
        <v>0</v>
      </c>
    </row>
    <row r="470" spans="1:2" x14ac:dyDescent="0.25">
      <c r="A470" t="s">
        <v>170</v>
      </c>
      <c r="B470">
        <v>0</v>
      </c>
    </row>
    <row r="471" spans="1:2" x14ac:dyDescent="0.25">
      <c r="A471" t="s">
        <v>171</v>
      </c>
      <c r="B471">
        <v>0</v>
      </c>
    </row>
    <row r="472" spans="1:2" x14ac:dyDescent="0.25">
      <c r="A472" t="s">
        <v>172</v>
      </c>
      <c r="B472">
        <v>0</v>
      </c>
    </row>
    <row r="473" spans="1:2" x14ac:dyDescent="0.25">
      <c r="A473" t="s">
        <v>173</v>
      </c>
      <c r="B473">
        <v>0</v>
      </c>
    </row>
    <row r="474" spans="1:2" x14ac:dyDescent="0.25">
      <c r="A474" t="s">
        <v>174</v>
      </c>
      <c r="B474">
        <v>0</v>
      </c>
    </row>
    <row r="475" spans="1:2" x14ac:dyDescent="0.25">
      <c r="A475" t="s">
        <v>175</v>
      </c>
      <c r="B475">
        <v>0</v>
      </c>
    </row>
    <row r="476" spans="1:2" x14ac:dyDescent="0.25">
      <c r="A476" t="s">
        <v>176</v>
      </c>
      <c r="B476">
        <v>0</v>
      </c>
    </row>
    <row r="477" spans="1:2" x14ac:dyDescent="0.25">
      <c r="A477" t="s">
        <v>177</v>
      </c>
      <c r="B477">
        <v>0</v>
      </c>
    </row>
    <row r="478" spans="1:2" x14ac:dyDescent="0.25">
      <c r="A478" t="s">
        <v>178</v>
      </c>
      <c r="B478">
        <v>0</v>
      </c>
    </row>
    <row r="479" spans="1:2" x14ac:dyDescent="0.25">
      <c r="A479" t="s">
        <v>179</v>
      </c>
      <c r="B479">
        <v>0</v>
      </c>
    </row>
    <row r="480" spans="1:2" x14ac:dyDescent="0.25">
      <c r="A480" t="s">
        <v>180</v>
      </c>
      <c r="B480">
        <v>0</v>
      </c>
    </row>
    <row r="481" spans="1:2" x14ac:dyDescent="0.25">
      <c r="A481" t="s">
        <v>181</v>
      </c>
      <c r="B481">
        <v>0</v>
      </c>
    </row>
    <row r="482" spans="1:2" x14ac:dyDescent="0.25">
      <c r="A482" t="s">
        <v>182</v>
      </c>
      <c r="B482">
        <v>0</v>
      </c>
    </row>
    <row r="483" spans="1:2" x14ac:dyDescent="0.25">
      <c r="A483" t="s">
        <v>183</v>
      </c>
      <c r="B483">
        <v>218780</v>
      </c>
    </row>
    <row r="484" spans="1:2" x14ac:dyDescent="0.25">
      <c r="A484" t="s">
        <v>184</v>
      </c>
      <c r="B484">
        <v>0</v>
      </c>
    </row>
    <row r="485" spans="1:2" x14ac:dyDescent="0.25">
      <c r="A485" t="s">
        <v>185</v>
      </c>
      <c r="B485">
        <v>218780</v>
      </c>
    </row>
    <row r="486" spans="1:2" x14ac:dyDescent="0.25">
      <c r="A486" t="s">
        <v>186</v>
      </c>
      <c r="B486">
        <v>0</v>
      </c>
    </row>
    <row r="487" spans="1:2" x14ac:dyDescent="0.25">
      <c r="A487" t="s">
        <v>187</v>
      </c>
      <c r="B487">
        <v>162740</v>
      </c>
    </row>
    <row r="488" spans="1:2" x14ac:dyDescent="0.25">
      <c r="A488" t="s">
        <v>188</v>
      </c>
      <c r="B488">
        <v>162740</v>
      </c>
    </row>
    <row r="489" spans="1:2" x14ac:dyDescent="0.25">
      <c r="A489" t="s">
        <v>189</v>
      </c>
      <c r="B489">
        <v>0</v>
      </c>
    </row>
    <row r="490" spans="1:2" x14ac:dyDescent="0.25">
      <c r="A490" t="s">
        <v>190</v>
      </c>
      <c r="B490">
        <v>0</v>
      </c>
    </row>
    <row r="491" spans="1:2" x14ac:dyDescent="0.25">
      <c r="A491" t="s">
        <v>191</v>
      </c>
      <c r="B491">
        <v>0</v>
      </c>
    </row>
    <row r="492" spans="1:2" x14ac:dyDescent="0.25">
      <c r="A492" t="s">
        <v>192</v>
      </c>
      <c r="B492">
        <v>0</v>
      </c>
    </row>
    <row r="493" spans="1:2" x14ac:dyDescent="0.25">
      <c r="A493" t="s">
        <v>193</v>
      </c>
      <c r="B493">
        <v>0</v>
      </c>
    </row>
    <row r="494" spans="1:2" x14ac:dyDescent="0.25">
      <c r="A494" t="s">
        <v>194</v>
      </c>
      <c r="B494">
        <v>0</v>
      </c>
    </row>
    <row r="495" spans="1:2" x14ac:dyDescent="0.25">
      <c r="A495" t="s">
        <v>195</v>
      </c>
      <c r="B495">
        <v>0</v>
      </c>
    </row>
    <row r="496" spans="1:2" x14ac:dyDescent="0.25">
      <c r="A496" t="s">
        <v>196</v>
      </c>
      <c r="B496">
        <v>0</v>
      </c>
    </row>
    <row r="497" spans="1:2" x14ac:dyDescent="0.25">
      <c r="A497" t="s">
        <v>197</v>
      </c>
      <c r="B497">
        <v>0</v>
      </c>
    </row>
    <row r="498" spans="1:2" x14ac:dyDescent="0.25">
      <c r="A498" t="s">
        <v>198</v>
      </c>
      <c r="B498">
        <v>0</v>
      </c>
    </row>
    <row r="499" spans="1:2" x14ac:dyDescent="0.25">
      <c r="A499" t="s">
        <v>199</v>
      </c>
      <c r="B499">
        <v>0</v>
      </c>
    </row>
    <row r="500" spans="1:2" x14ac:dyDescent="0.25">
      <c r="A500" t="s">
        <v>200</v>
      </c>
      <c r="B500">
        <v>0</v>
      </c>
    </row>
    <row r="501" spans="1:2" x14ac:dyDescent="0.25">
      <c r="A501" t="s">
        <v>201</v>
      </c>
      <c r="B501">
        <v>0</v>
      </c>
    </row>
    <row r="502" spans="1:2" x14ac:dyDescent="0.25">
      <c r="A502" t="s">
        <v>202</v>
      </c>
      <c r="B502">
        <v>0</v>
      </c>
    </row>
    <row r="503" spans="1:2" x14ac:dyDescent="0.25">
      <c r="A503" t="s">
        <v>203</v>
      </c>
      <c r="B503">
        <v>0</v>
      </c>
    </row>
    <row r="504" spans="1:2" x14ac:dyDescent="0.25">
      <c r="A504" t="s">
        <v>204</v>
      </c>
      <c r="B504">
        <v>0</v>
      </c>
    </row>
    <row r="505" spans="1:2" x14ac:dyDescent="0.25">
      <c r="A505" t="s">
        <v>205</v>
      </c>
      <c r="B505">
        <v>0</v>
      </c>
    </row>
    <row r="506" spans="1:2" x14ac:dyDescent="0.25">
      <c r="A506" t="s">
        <v>206</v>
      </c>
      <c r="B506">
        <v>283720</v>
      </c>
    </row>
    <row r="507" spans="1:2" x14ac:dyDescent="0.25">
      <c r="A507" t="s">
        <v>207</v>
      </c>
      <c r="B507">
        <v>0</v>
      </c>
    </row>
    <row r="508" spans="1:2" x14ac:dyDescent="0.25">
      <c r="A508" t="s">
        <v>208</v>
      </c>
      <c r="B508">
        <v>0</v>
      </c>
    </row>
    <row r="509" spans="1:2" x14ac:dyDescent="0.25">
      <c r="A509" t="s">
        <v>209</v>
      </c>
      <c r="B509">
        <v>283720</v>
      </c>
    </row>
    <row r="510" spans="1:2" x14ac:dyDescent="0.25">
      <c r="A510" t="s">
        <v>210</v>
      </c>
      <c r="B510">
        <v>0</v>
      </c>
    </row>
    <row r="511" spans="1:2" x14ac:dyDescent="0.25">
      <c r="A511" t="s">
        <v>211</v>
      </c>
      <c r="B511">
        <v>195160</v>
      </c>
    </row>
    <row r="512" spans="1:2" x14ac:dyDescent="0.25">
      <c r="A512" t="s">
        <v>212</v>
      </c>
      <c r="B512">
        <v>0</v>
      </c>
    </row>
    <row r="513" spans="1:2" x14ac:dyDescent="0.25">
      <c r="A513" t="s">
        <v>213</v>
      </c>
      <c r="B513">
        <v>195160</v>
      </c>
    </row>
    <row r="514" spans="1:2" x14ac:dyDescent="0.25">
      <c r="A514" t="s">
        <v>214</v>
      </c>
      <c r="B514">
        <v>0</v>
      </c>
    </row>
    <row r="515" spans="1:2" x14ac:dyDescent="0.25">
      <c r="A515" t="s">
        <v>215</v>
      </c>
      <c r="B515">
        <v>0</v>
      </c>
    </row>
    <row r="516" spans="1:2" x14ac:dyDescent="0.25">
      <c r="A516" t="s">
        <v>216</v>
      </c>
      <c r="B516">
        <v>0</v>
      </c>
    </row>
    <row r="517" spans="1:2" x14ac:dyDescent="0.25">
      <c r="A517" t="s">
        <v>217</v>
      </c>
      <c r="B517">
        <v>0</v>
      </c>
    </row>
    <row r="518" spans="1:2" x14ac:dyDescent="0.25">
      <c r="A518" t="s">
        <v>218</v>
      </c>
      <c r="B518">
        <v>0</v>
      </c>
    </row>
    <row r="519" spans="1:2" x14ac:dyDescent="0.25">
      <c r="A519" t="s">
        <v>219</v>
      </c>
      <c r="B519">
        <v>0</v>
      </c>
    </row>
    <row r="520" spans="1:2" x14ac:dyDescent="0.25">
      <c r="A520" t="s">
        <v>220</v>
      </c>
      <c r="B520">
        <v>0</v>
      </c>
    </row>
    <row r="521" spans="1:2" x14ac:dyDescent="0.25">
      <c r="A521" t="s">
        <v>221</v>
      </c>
      <c r="B521">
        <v>0</v>
      </c>
    </row>
    <row r="522" spans="1:2" x14ac:dyDescent="0.25">
      <c r="A522" t="s">
        <v>222</v>
      </c>
      <c r="B522">
        <v>0</v>
      </c>
    </row>
    <row r="523" spans="1:2" x14ac:dyDescent="0.25">
      <c r="A523" t="s">
        <v>223</v>
      </c>
      <c r="B523">
        <v>0</v>
      </c>
    </row>
    <row r="524" spans="1:2" x14ac:dyDescent="0.25">
      <c r="A524" t="s">
        <v>224</v>
      </c>
      <c r="B524">
        <v>0</v>
      </c>
    </row>
    <row r="525" spans="1:2" x14ac:dyDescent="0.25">
      <c r="A525" t="s">
        <v>225</v>
      </c>
      <c r="B525">
        <v>0</v>
      </c>
    </row>
    <row r="526" spans="1:2" x14ac:dyDescent="0.25">
      <c r="A526" t="s">
        <v>226</v>
      </c>
      <c r="B526">
        <v>0</v>
      </c>
    </row>
    <row r="527" spans="1:2" x14ac:dyDescent="0.25">
      <c r="A527" t="s">
        <v>227</v>
      </c>
      <c r="B527">
        <v>0</v>
      </c>
    </row>
    <row r="528" spans="1:2" x14ac:dyDescent="0.25">
      <c r="A528" t="s">
        <v>228</v>
      </c>
      <c r="B528">
        <v>0</v>
      </c>
    </row>
    <row r="529" spans="1:2" x14ac:dyDescent="0.25">
      <c r="A529" t="s">
        <v>229</v>
      </c>
      <c r="B529">
        <v>0</v>
      </c>
    </row>
    <row r="530" spans="1:2" x14ac:dyDescent="0.25">
      <c r="A530" t="s">
        <v>230</v>
      </c>
      <c r="B530">
        <v>0</v>
      </c>
    </row>
    <row r="531" spans="1:2" x14ac:dyDescent="0.25">
      <c r="A531" t="s">
        <v>231</v>
      </c>
      <c r="B531">
        <v>0</v>
      </c>
    </row>
    <row r="532" spans="1:2" x14ac:dyDescent="0.25">
      <c r="A532" t="s">
        <v>232</v>
      </c>
      <c r="B532">
        <v>0</v>
      </c>
    </row>
    <row r="533" spans="1:2" x14ac:dyDescent="0.25">
      <c r="A533" t="s">
        <v>233</v>
      </c>
      <c r="B533">
        <v>0</v>
      </c>
    </row>
    <row r="534" spans="1:2" x14ac:dyDescent="0.25">
      <c r="A534" t="s">
        <v>234</v>
      </c>
      <c r="B534">
        <v>0</v>
      </c>
    </row>
    <row r="535" spans="1:2" x14ac:dyDescent="0.25">
      <c r="A535" t="s">
        <v>235</v>
      </c>
      <c r="B535">
        <v>0</v>
      </c>
    </row>
    <row r="536" spans="1:2" x14ac:dyDescent="0.25">
      <c r="A536" t="s">
        <v>236</v>
      </c>
      <c r="B536">
        <v>0</v>
      </c>
    </row>
    <row r="537" spans="1:2" x14ac:dyDescent="0.25">
      <c r="A537" t="s">
        <v>237</v>
      </c>
      <c r="B537">
        <v>0</v>
      </c>
    </row>
    <row r="538" spans="1:2" x14ac:dyDescent="0.25">
      <c r="A538" t="s">
        <v>238</v>
      </c>
      <c r="B538">
        <v>0</v>
      </c>
    </row>
    <row r="539" spans="1:2" x14ac:dyDescent="0.25">
      <c r="A539" t="s">
        <v>239</v>
      </c>
      <c r="B539">
        <v>0</v>
      </c>
    </row>
    <row r="540" spans="1:2" x14ac:dyDescent="0.25">
      <c r="A540" t="s">
        <v>240</v>
      </c>
      <c r="B540">
        <v>0</v>
      </c>
    </row>
    <row r="541" spans="1:2" x14ac:dyDescent="0.25">
      <c r="A541" t="s">
        <v>241</v>
      </c>
      <c r="B541">
        <v>0</v>
      </c>
    </row>
    <row r="542" spans="1:2" x14ac:dyDescent="0.25">
      <c r="A542" t="s">
        <v>242</v>
      </c>
      <c r="B542">
        <v>214910</v>
      </c>
    </row>
    <row r="543" spans="1:2" x14ac:dyDescent="0.25">
      <c r="A543" t="s">
        <v>243</v>
      </c>
      <c r="B543">
        <v>0</v>
      </c>
    </row>
    <row r="544" spans="1:2" x14ac:dyDescent="0.25">
      <c r="A544" t="s">
        <v>244</v>
      </c>
      <c r="B544">
        <v>214910</v>
      </c>
    </row>
    <row r="545" spans="1:2" x14ac:dyDescent="0.25">
      <c r="A545" t="s">
        <v>245</v>
      </c>
      <c r="B545">
        <v>0</v>
      </c>
    </row>
    <row r="546" spans="1:2" x14ac:dyDescent="0.25">
      <c r="A546" t="s">
        <v>246</v>
      </c>
      <c r="B546">
        <v>0</v>
      </c>
    </row>
    <row r="547" spans="1:2" x14ac:dyDescent="0.25">
      <c r="A547" t="s">
        <v>247</v>
      </c>
      <c r="B547">
        <v>0</v>
      </c>
    </row>
    <row r="548" spans="1:2" x14ac:dyDescent="0.25">
      <c r="A548" t="s">
        <v>248</v>
      </c>
      <c r="B548">
        <v>0</v>
      </c>
    </row>
    <row r="549" spans="1:2" x14ac:dyDescent="0.25">
      <c r="A549" t="s">
        <v>249</v>
      </c>
      <c r="B549">
        <v>0</v>
      </c>
    </row>
    <row r="550" spans="1:2" x14ac:dyDescent="0.25">
      <c r="A550" t="s">
        <v>250</v>
      </c>
      <c r="B550">
        <v>0</v>
      </c>
    </row>
    <row r="551" spans="1:2" x14ac:dyDescent="0.25">
      <c r="A551" t="s">
        <v>251</v>
      </c>
      <c r="B551">
        <v>0</v>
      </c>
    </row>
    <row r="552" spans="1:2" x14ac:dyDescent="0.25">
      <c r="A552" t="s">
        <v>252</v>
      </c>
      <c r="B552">
        <v>0</v>
      </c>
    </row>
    <row r="553" spans="1:2" x14ac:dyDescent="0.25">
      <c r="A553" t="s">
        <v>253</v>
      </c>
      <c r="B553">
        <v>0</v>
      </c>
    </row>
    <row r="554" spans="1:2" x14ac:dyDescent="0.25">
      <c r="A554" t="s">
        <v>254</v>
      </c>
      <c r="B554">
        <v>0</v>
      </c>
    </row>
    <row r="555" spans="1:2" x14ac:dyDescent="0.25">
      <c r="A555" t="s">
        <v>255</v>
      </c>
      <c r="B555">
        <v>0</v>
      </c>
    </row>
    <row r="556" spans="1:2" x14ac:dyDescent="0.25">
      <c r="A556" t="s">
        <v>256</v>
      </c>
      <c r="B556">
        <v>0</v>
      </c>
    </row>
    <row r="557" spans="1:2" x14ac:dyDescent="0.25">
      <c r="A557" t="s">
        <v>257</v>
      </c>
      <c r="B557">
        <v>0</v>
      </c>
    </row>
    <row r="558" spans="1:2" x14ac:dyDescent="0.25">
      <c r="A558" t="s">
        <v>258</v>
      </c>
      <c r="B558">
        <v>0</v>
      </c>
    </row>
    <row r="559" spans="1:2" x14ac:dyDescent="0.25">
      <c r="A559" t="s">
        <v>259</v>
      </c>
      <c r="B559">
        <v>0</v>
      </c>
    </row>
    <row r="560" spans="1:2" x14ac:dyDescent="0.25">
      <c r="A560" t="s">
        <v>260</v>
      </c>
      <c r="B560">
        <v>0</v>
      </c>
    </row>
    <row r="561" spans="1:2" x14ac:dyDescent="0.25">
      <c r="A561" t="s">
        <v>261</v>
      </c>
      <c r="B561">
        <v>0</v>
      </c>
    </row>
    <row r="562" spans="1:2" x14ac:dyDescent="0.25">
      <c r="A562" t="s">
        <v>262</v>
      </c>
      <c r="B562">
        <v>0</v>
      </c>
    </row>
    <row r="563" spans="1:2" x14ac:dyDescent="0.25">
      <c r="A563" t="s">
        <v>263</v>
      </c>
      <c r="B563">
        <v>0</v>
      </c>
    </row>
    <row r="564" spans="1:2" x14ac:dyDescent="0.25">
      <c r="A564" t="s">
        <v>264</v>
      </c>
      <c r="B564">
        <v>0</v>
      </c>
    </row>
    <row r="565" spans="1:2" x14ac:dyDescent="0.25">
      <c r="A565" t="s">
        <v>265</v>
      </c>
      <c r="B565">
        <v>0</v>
      </c>
    </row>
    <row r="566" spans="1:2" x14ac:dyDescent="0.25">
      <c r="A566" t="s">
        <v>266</v>
      </c>
      <c r="B566">
        <v>0</v>
      </c>
    </row>
    <row r="567" spans="1:2" x14ac:dyDescent="0.25">
      <c r="A567" t="s">
        <v>267</v>
      </c>
      <c r="B567">
        <v>416140</v>
      </c>
    </row>
    <row r="568" spans="1:2" x14ac:dyDescent="0.25">
      <c r="A568" t="s">
        <v>268</v>
      </c>
      <c r="B568">
        <v>0</v>
      </c>
    </row>
    <row r="569" spans="1:2" x14ac:dyDescent="0.25">
      <c r="A569" t="s">
        <v>269</v>
      </c>
      <c r="B569">
        <v>352808.4</v>
      </c>
    </row>
    <row r="570" spans="1:2" x14ac:dyDescent="0.25">
      <c r="A570" t="s">
        <v>270</v>
      </c>
      <c r="B570">
        <v>0</v>
      </c>
    </row>
    <row r="571" spans="1:2" x14ac:dyDescent="0.25">
      <c r="A571" t="s">
        <v>271</v>
      </c>
      <c r="B571">
        <v>150000</v>
      </c>
    </row>
    <row r="572" spans="1:2" x14ac:dyDescent="0.25">
      <c r="A572" t="s">
        <v>272</v>
      </c>
      <c r="B572">
        <v>0</v>
      </c>
    </row>
    <row r="573" spans="1:2" x14ac:dyDescent="0.25">
      <c r="A573" t="s">
        <v>273</v>
      </c>
      <c r="B573">
        <v>0</v>
      </c>
    </row>
    <row r="574" spans="1:2" x14ac:dyDescent="0.25">
      <c r="A574" t="s">
        <v>274</v>
      </c>
      <c r="B574">
        <v>0</v>
      </c>
    </row>
    <row r="575" spans="1:2" x14ac:dyDescent="0.25">
      <c r="A575" t="s">
        <v>275</v>
      </c>
      <c r="B575">
        <v>0</v>
      </c>
    </row>
    <row r="576" spans="1:2" x14ac:dyDescent="0.25">
      <c r="A576" t="s">
        <v>276</v>
      </c>
      <c r="B576">
        <v>0</v>
      </c>
    </row>
    <row r="577" spans="1:2" x14ac:dyDescent="0.25">
      <c r="A577" t="s">
        <v>277</v>
      </c>
      <c r="B577">
        <v>0</v>
      </c>
    </row>
    <row r="578" spans="1:2" x14ac:dyDescent="0.25">
      <c r="A578" t="s">
        <v>278</v>
      </c>
      <c r="B578">
        <v>0</v>
      </c>
    </row>
    <row r="579" spans="1:2" x14ac:dyDescent="0.25">
      <c r="A579" t="s">
        <v>279</v>
      </c>
      <c r="B579">
        <v>0</v>
      </c>
    </row>
    <row r="580" spans="1:2" x14ac:dyDescent="0.25">
      <c r="A580" t="s">
        <v>280</v>
      </c>
      <c r="B580">
        <v>0</v>
      </c>
    </row>
    <row r="581" spans="1:2" x14ac:dyDescent="0.25">
      <c r="A581" t="s">
        <v>281</v>
      </c>
      <c r="B581">
        <v>0</v>
      </c>
    </row>
    <row r="582" spans="1:2" x14ac:dyDescent="0.25">
      <c r="A582" t="s">
        <v>282</v>
      </c>
      <c r="B582">
        <v>0</v>
      </c>
    </row>
    <row r="583" spans="1:2" x14ac:dyDescent="0.25">
      <c r="A583" t="s">
        <v>283</v>
      </c>
      <c r="B583">
        <v>0</v>
      </c>
    </row>
    <row r="584" spans="1:2" x14ac:dyDescent="0.25">
      <c r="A584" t="s">
        <v>284</v>
      </c>
      <c r="B584">
        <v>0</v>
      </c>
    </row>
    <row r="585" spans="1:2" x14ac:dyDescent="0.25">
      <c r="A585" t="s">
        <v>285</v>
      </c>
      <c r="B585">
        <v>0</v>
      </c>
    </row>
    <row r="586" spans="1:2" x14ac:dyDescent="0.25">
      <c r="A586" t="s">
        <v>286</v>
      </c>
      <c r="B586">
        <v>0</v>
      </c>
    </row>
    <row r="587" spans="1:2" x14ac:dyDescent="0.25">
      <c r="A587" t="s">
        <v>287</v>
      </c>
      <c r="B587">
        <v>0</v>
      </c>
    </row>
    <row r="588" spans="1:2" x14ac:dyDescent="0.25">
      <c r="A588" t="s">
        <v>288</v>
      </c>
      <c r="B588">
        <v>0</v>
      </c>
    </row>
    <row r="589" spans="1:2" x14ac:dyDescent="0.25">
      <c r="A589" t="s">
        <v>289</v>
      </c>
      <c r="B589">
        <v>0</v>
      </c>
    </row>
    <row r="590" spans="1:2" x14ac:dyDescent="0.25">
      <c r="A590" t="s">
        <v>290</v>
      </c>
      <c r="B590">
        <v>0</v>
      </c>
    </row>
    <row r="591" spans="1:2" x14ac:dyDescent="0.25">
      <c r="A591" t="s">
        <v>291</v>
      </c>
      <c r="B591">
        <v>0</v>
      </c>
    </row>
    <row r="592" spans="1:2" x14ac:dyDescent="0.25">
      <c r="A592" t="s">
        <v>292</v>
      </c>
      <c r="B592">
        <v>0</v>
      </c>
    </row>
    <row r="593" spans="1:2" x14ac:dyDescent="0.25">
      <c r="A593" t="s">
        <v>293</v>
      </c>
      <c r="B593">
        <v>0</v>
      </c>
    </row>
    <row r="594" spans="1:2" x14ac:dyDescent="0.25">
      <c r="A594" t="s">
        <v>294</v>
      </c>
      <c r="B594">
        <v>0</v>
      </c>
    </row>
    <row r="595" spans="1:2" x14ac:dyDescent="0.25">
      <c r="A595" t="s">
        <v>295</v>
      </c>
      <c r="B595">
        <v>0</v>
      </c>
    </row>
    <row r="596" spans="1:2" x14ac:dyDescent="0.25">
      <c r="A596" t="s">
        <v>296</v>
      </c>
      <c r="B596">
        <v>0</v>
      </c>
    </row>
    <row r="597" spans="1:2" x14ac:dyDescent="0.25">
      <c r="A597" t="s">
        <v>297</v>
      </c>
      <c r="B597">
        <v>0</v>
      </c>
    </row>
    <row r="598" spans="1:2" x14ac:dyDescent="0.25">
      <c r="A598" t="s">
        <v>298</v>
      </c>
      <c r="B598">
        <v>0</v>
      </c>
    </row>
    <row r="599" spans="1:2" x14ac:dyDescent="0.25">
      <c r="A599" t="s">
        <v>299</v>
      </c>
      <c r="B599">
        <v>0</v>
      </c>
    </row>
    <row r="600" spans="1:2" x14ac:dyDescent="0.25">
      <c r="A600" t="s">
        <v>300</v>
      </c>
      <c r="B600">
        <v>0</v>
      </c>
    </row>
    <row r="601" spans="1:2" x14ac:dyDescent="0.25">
      <c r="A601" t="s">
        <v>301</v>
      </c>
      <c r="B601">
        <v>0</v>
      </c>
    </row>
    <row r="602" spans="1:2" x14ac:dyDescent="0.25">
      <c r="A602" t="s">
        <v>302</v>
      </c>
      <c r="B602">
        <v>0</v>
      </c>
    </row>
    <row r="603" spans="1:2" x14ac:dyDescent="0.25">
      <c r="A603" t="s">
        <v>303</v>
      </c>
      <c r="B603">
        <v>0</v>
      </c>
    </row>
    <row r="604" spans="1:2" x14ac:dyDescent="0.25">
      <c r="A604" t="s">
        <v>304</v>
      </c>
      <c r="B604">
        <v>0</v>
      </c>
    </row>
    <row r="605" spans="1:2" x14ac:dyDescent="0.25">
      <c r="A605" t="s">
        <v>305</v>
      </c>
      <c r="B605">
        <v>0</v>
      </c>
    </row>
    <row r="606" spans="1:2" x14ac:dyDescent="0.25">
      <c r="A606" t="s">
        <v>306</v>
      </c>
      <c r="B606">
        <v>0</v>
      </c>
    </row>
    <row r="607" spans="1:2" x14ac:dyDescent="0.25">
      <c r="A607" t="s">
        <v>307</v>
      </c>
      <c r="B607">
        <v>0</v>
      </c>
    </row>
    <row r="608" spans="1:2" x14ac:dyDescent="0.25">
      <c r="A608" t="s">
        <v>308</v>
      </c>
      <c r="B608">
        <v>0</v>
      </c>
    </row>
    <row r="609" spans="1:2" x14ac:dyDescent="0.25">
      <c r="A609" t="s">
        <v>309</v>
      </c>
      <c r="B609">
        <v>0</v>
      </c>
    </row>
    <row r="610" spans="1:2" x14ac:dyDescent="0.25">
      <c r="A610" t="s">
        <v>310</v>
      </c>
      <c r="B610">
        <v>0</v>
      </c>
    </row>
    <row r="611" spans="1:2" x14ac:dyDescent="0.25">
      <c r="A611" t="s">
        <v>311</v>
      </c>
      <c r="B611">
        <v>0</v>
      </c>
    </row>
    <row r="612" spans="1:2" x14ac:dyDescent="0.25">
      <c r="A612" t="s">
        <v>312</v>
      </c>
      <c r="B612">
        <v>0</v>
      </c>
    </row>
    <row r="613" spans="1:2" x14ac:dyDescent="0.25">
      <c r="A613" t="s">
        <v>313</v>
      </c>
      <c r="B613">
        <v>0</v>
      </c>
    </row>
    <row r="614" spans="1:2" x14ac:dyDescent="0.25">
      <c r="A614" t="s">
        <v>314</v>
      </c>
      <c r="B614">
        <v>0</v>
      </c>
    </row>
    <row r="615" spans="1:2" x14ac:dyDescent="0.25">
      <c r="A615" t="s">
        <v>315</v>
      </c>
      <c r="B615">
        <v>0</v>
      </c>
    </row>
    <row r="616" spans="1:2" x14ac:dyDescent="0.25">
      <c r="A616" t="s">
        <v>316</v>
      </c>
      <c r="B616">
        <v>0</v>
      </c>
    </row>
    <row r="617" spans="1:2" x14ac:dyDescent="0.25">
      <c r="A617" t="s">
        <v>317</v>
      </c>
      <c r="B617">
        <v>0</v>
      </c>
    </row>
    <row r="618" spans="1:2" x14ac:dyDescent="0.25">
      <c r="A618" t="s">
        <v>318</v>
      </c>
      <c r="B618">
        <v>0</v>
      </c>
    </row>
    <row r="619" spans="1:2" x14ac:dyDescent="0.25">
      <c r="A619" t="s">
        <v>319</v>
      </c>
      <c r="B619">
        <v>0</v>
      </c>
    </row>
    <row r="620" spans="1:2" x14ac:dyDescent="0.25">
      <c r="A620" t="s">
        <v>320</v>
      </c>
      <c r="B620">
        <v>0</v>
      </c>
    </row>
    <row r="621" spans="1:2" x14ac:dyDescent="0.25">
      <c r="A621" t="s">
        <v>321</v>
      </c>
      <c r="B621">
        <v>0</v>
      </c>
    </row>
    <row r="622" spans="1:2" x14ac:dyDescent="0.25">
      <c r="A622" t="s">
        <v>322</v>
      </c>
      <c r="B622">
        <v>0</v>
      </c>
    </row>
    <row r="623" spans="1:2" x14ac:dyDescent="0.25">
      <c r="A623" t="s">
        <v>323</v>
      </c>
      <c r="B623">
        <v>0</v>
      </c>
    </row>
    <row r="624" spans="1:2" x14ac:dyDescent="0.25">
      <c r="A624" t="s">
        <v>324</v>
      </c>
      <c r="B624">
        <v>0</v>
      </c>
    </row>
    <row r="625" spans="1:2" x14ac:dyDescent="0.25">
      <c r="A625" t="s">
        <v>325</v>
      </c>
      <c r="B625">
        <v>0</v>
      </c>
    </row>
    <row r="626" spans="1:2" x14ac:dyDescent="0.25">
      <c r="A626" t="s">
        <v>326</v>
      </c>
      <c r="B626">
        <v>0</v>
      </c>
    </row>
    <row r="627" spans="1:2" x14ac:dyDescent="0.25">
      <c r="A627" t="s">
        <v>327</v>
      </c>
      <c r="B627">
        <v>520000</v>
      </c>
    </row>
    <row r="628" spans="1:2" x14ac:dyDescent="0.25">
      <c r="A628" t="s">
        <v>328</v>
      </c>
      <c r="B628">
        <v>296499.8</v>
      </c>
    </row>
    <row r="629" spans="1:2" x14ac:dyDescent="0.25">
      <c r="A629" t="s">
        <v>329</v>
      </c>
      <c r="B629">
        <v>0</v>
      </c>
    </row>
    <row r="630" spans="1:2" x14ac:dyDescent="0.25">
      <c r="A630" t="s">
        <v>330</v>
      </c>
      <c r="B630">
        <v>0</v>
      </c>
    </row>
    <row r="631" spans="1:2" x14ac:dyDescent="0.25">
      <c r="A631" t="s">
        <v>331</v>
      </c>
      <c r="B631">
        <v>0</v>
      </c>
    </row>
    <row r="632" spans="1:2" x14ac:dyDescent="0.25">
      <c r="A632" t="s">
        <v>332</v>
      </c>
      <c r="B632">
        <v>0</v>
      </c>
    </row>
    <row r="633" spans="1:2" x14ac:dyDescent="0.25">
      <c r="A633" t="s">
        <v>333</v>
      </c>
      <c r="B633">
        <v>0</v>
      </c>
    </row>
    <row r="634" spans="1:2" x14ac:dyDescent="0.25">
      <c r="A634" t="s">
        <v>334</v>
      </c>
      <c r="B634">
        <v>0</v>
      </c>
    </row>
    <row r="635" spans="1:2" x14ac:dyDescent="0.25">
      <c r="A635" t="s">
        <v>335</v>
      </c>
      <c r="B635">
        <v>0</v>
      </c>
    </row>
    <row r="636" spans="1:2" x14ac:dyDescent="0.25">
      <c r="A636" t="s">
        <v>336</v>
      </c>
      <c r="B636">
        <v>0</v>
      </c>
    </row>
    <row r="637" spans="1:2" x14ac:dyDescent="0.25">
      <c r="A637" t="s">
        <v>337</v>
      </c>
      <c r="B637">
        <v>0</v>
      </c>
    </row>
    <row r="638" spans="1:2" x14ac:dyDescent="0.25">
      <c r="A638" t="s">
        <v>338</v>
      </c>
      <c r="B638">
        <v>0</v>
      </c>
    </row>
    <row r="639" spans="1:2" x14ac:dyDescent="0.25">
      <c r="A639" t="s">
        <v>339</v>
      </c>
      <c r="B639">
        <v>0</v>
      </c>
    </row>
    <row r="640" spans="1:2" x14ac:dyDescent="0.25">
      <c r="A640" t="s">
        <v>340</v>
      </c>
      <c r="B640">
        <v>0</v>
      </c>
    </row>
    <row r="641" spans="1:2" x14ac:dyDescent="0.25">
      <c r="A641" t="s">
        <v>341</v>
      </c>
      <c r="B641">
        <v>0</v>
      </c>
    </row>
    <row r="642" spans="1:2" x14ac:dyDescent="0.25">
      <c r="A642" t="s">
        <v>342</v>
      </c>
      <c r="B642">
        <v>0</v>
      </c>
    </row>
    <row r="643" spans="1:2" x14ac:dyDescent="0.25">
      <c r="A643" t="s">
        <v>343</v>
      </c>
      <c r="B643">
        <v>0</v>
      </c>
    </row>
    <row r="644" spans="1:2" x14ac:dyDescent="0.25">
      <c r="A644" t="s">
        <v>344</v>
      </c>
      <c r="B644">
        <v>0</v>
      </c>
    </row>
    <row r="645" spans="1:2" x14ac:dyDescent="0.25">
      <c r="A645" t="s">
        <v>345</v>
      </c>
      <c r="B645">
        <v>0</v>
      </c>
    </row>
    <row r="646" spans="1:2" x14ac:dyDescent="0.25">
      <c r="A646" t="s">
        <v>346</v>
      </c>
      <c r="B646">
        <v>0</v>
      </c>
    </row>
    <row r="647" spans="1:2" x14ac:dyDescent="0.25">
      <c r="A647" t="s">
        <v>347</v>
      </c>
      <c r="B647">
        <v>0</v>
      </c>
    </row>
    <row r="648" spans="1:2" x14ac:dyDescent="0.25">
      <c r="A648" t="s">
        <v>348</v>
      </c>
      <c r="B648">
        <v>0</v>
      </c>
    </row>
    <row r="649" spans="1:2" x14ac:dyDescent="0.25">
      <c r="A649" t="s">
        <v>349</v>
      </c>
      <c r="B649">
        <v>0</v>
      </c>
    </row>
    <row r="650" spans="1:2" x14ac:dyDescent="0.25">
      <c r="A650" t="s">
        <v>350</v>
      </c>
      <c r="B650">
        <v>0</v>
      </c>
    </row>
    <row r="651" spans="1:2" x14ac:dyDescent="0.25">
      <c r="A651" t="s">
        <v>351</v>
      </c>
      <c r="B651">
        <v>0</v>
      </c>
    </row>
    <row r="652" spans="1:2" x14ac:dyDescent="0.25">
      <c r="A652" t="s">
        <v>352</v>
      </c>
      <c r="B652">
        <v>0</v>
      </c>
    </row>
    <row r="653" spans="1:2" x14ac:dyDescent="0.25">
      <c r="A653" t="s">
        <v>353</v>
      </c>
      <c r="B653">
        <v>0</v>
      </c>
    </row>
    <row r="654" spans="1:2" x14ac:dyDescent="0.25">
      <c r="A654" t="s">
        <v>354</v>
      </c>
      <c r="B654">
        <v>0</v>
      </c>
    </row>
    <row r="655" spans="1:2" x14ac:dyDescent="0.25">
      <c r="A655" t="s">
        <v>355</v>
      </c>
      <c r="B655">
        <v>0</v>
      </c>
    </row>
    <row r="656" spans="1:2" x14ac:dyDescent="0.25">
      <c r="A656" t="s">
        <v>356</v>
      </c>
      <c r="B656">
        <v>0</v>
      </c>
    </row>
    <row r="657" spans="1:2" x14ac:dyDescent="0.25">
      <c r="A657" t="s">
        <v>357</v>
      </c>
      <c r="B657">
        <v>0</v>
      </c>
    </row>
    <row r="658" spans="1:2" x14ac:dyDescent="0.25">
      <c r="A658" t="s">
        <v>358</v>
      </c>
      <c r="B658">
        <v>0</v>
      </c>
    </row>
    <row r="659" spans="1:2" x14ac:dyDescent="0.25">
      <c r="A659" t="s">
        <v>359</v>
      </c>
      <c r="B659">
        <v>0</v>
      </c>
    </row>
    <row r="660" spans="1:2" x14ac:dyDescent="0.25">
      <c r="A660" t="s">
        <v>360</v>
      </c>
      <c r="B660">
        <v>0</v>
      </c>
    </row>
    <row r="661" spans="1:2" x14ac:dyDescent="0.25">
      <c r="A661" t="s">
        <v>361</v>
      </c>
      <c r="B661">
        <v>0</v>
      </c>
    </row>
    <row r="662" spans="1:2" x14ac:dyDescent="0.25">
      <c r="A662" t="s">
        <v>362</v>
      </c>
      <c r="B662">
        <v>0</v>
      </c>
    </row>
    <row r="663" spans="1:2" x14ac:dyDescent="0.25">
      <c r="A663" t="s">
        <v>363</v>
      </c>
      <c r="B663">
        <v>0</v>
      </c>
    </row>
    <row r="664" spans="1:2" x14ac:dyDescent="0.25">
      <c r="A664" t="s">
        <v>364</v>
      </c>
      <c r="B664">
        <v>0</v>
      </c>
    </row>
    <row r="665" spans="1:2" x14ac:dyDescent="0.25">
      <c r="A665" t="s">
        <v>365</v>
      </c>
      <c r="B665">
        <v>0</v>
      </c>
    </row>
    <row r="666" spans="1:2" x14ac:dyDescent="0.25">
      <c r="A666" t="s">
        <v>366</v>
      </c>
      <c r="B666">
        <v>0</v>
      </c>
    </row>
    <row r="667" spans="1:2" x14ac:dyDescent="0.25">
      <c r="A667" t="s">
        <v>367</v>
      </c>
      <c r="B667">
        <v>0</v>
      </c>
    </row>
    <row r="668" spans="1:2" x14ac:dyDescent="0.25">
      <c r="A668" t="s">
        <v>368</v>
      </c>
      <c r="B668">
        <v>0</v>
      </c>
    </row>
    <row r="669" spans="1:2" x14ac:dyDescent="0.25">
      <c r="A669" t="s">
        <v>369</v>
      </c>
      <c r="B669">
        <v>0</v>
      </c>
    </row>
    <row r="670" spans="1:2" x14ac:dyDescent="0.25">
      <c r="A670" t="s">
        <v>370</v>
      </c>
      <c r="B670">
        <v>0</v>
      </c>
    </row>
    <row r="671" spans="1:2" x14ac:dyDescent="0.25">
      <c r="A671" t="s">
        <v>371</v>
      </c>
      <c r="B671">
        <v>0</v>
      </c>
    </row>
    <row r="672" spans="1:2" x14ac:dyDescent="0.25">
      <c r="A672" t="s">
        <v>372</v>
      </c>
      <c r="B672">
        <v>0</v>
      </c>
    </row>
    <row r="673" spans="1:2" x14ac:dyDescent="0.25">
      <c r="A673" t="s">
        <v>373</v>
      </c>
      <c r="B673">
        <v>0</v>
      </c>
    </row>
    <row r="674" spans="1:2" x14ac:dyDescent="0.25">
      <c r="A674" t="s">
        <v>374</v>
      </c>
      <c r="B674">
        <v>0</v>
      </c>
    </row>
    <row r="675" spans="1:2" x14ac:dyDescent="0.25">
      <c r="A675" t="s">
        <v>375</v>
      </c>
      <c r="B675">
        <v>0</v>
      </c>
    </row>
    <row r="676" spans="1:2" x14ac:dyDescent="0.25">
      <c r="A676" t="s">
        <v>376</v>
      </c>
      <c r="B676">
        <v>0</v>
      </c>
    </row>
    <row r="677" spans="1:2" x14ac:dyDescent="0.25">
      <c r="A677" t="s">
        <v>377</v>
      </c>
      <c r="B677">
        <v>0</v>
      </c>
    </row>
    <row r="678" spans="1:2" x14ac:dyDescent="0.25">
      <c r="A678" t="s">
        <v>378</v>
      </c>
      <c r="B678">
        <v>0</v>
      </c>
    </row>
    <row r="679" spans="1:2" x14ac:dyDescent="0.25">
      <c r="A679" t="s">
        <v>379</v>
      </c>
      <c r="B679">
        <v>0</v>
      </c>
    </row>
    <row r="680" spans="1:2" x14ac:dyDescent="0.25">
      <c r="A680" t="s">
        <v>380</v>
      </c>
      <c r="B680">
        <v>0</v>
      </c>
    </row>
    <row r="681" spans="1:2" x14ac:dyDescent="0.25">
      <c r="A681" t="s">
        <v>381</v>
      </c>
      <c r="B681">
        <v>0</v>
      </c>
    </row>
    <row r="682" spans="1:2" x14ac:dyDescent="0.25">
      <c r="A682" t="s">
        <v>382</v>
      </c>
      <c r="B682">
        <v>0</v>
      </c>
    </row>
    <row r="683" spans="1:2" x14ac:dyDescent="0.25">
      <c r="A683" t="s">
        <v>383</v>
      </c>
      <c r="B683">
        <v>0</v>
      </c>
    </row>
    <row r="684" spans="1:2" x14ac:dyDescent="0.25">
      <c r="A684" t="s">
        <v>384</v>
      </c>
      <c r="B684">
        <v>0</v>
      </c>
    </row>
    <row r="685" spans="1:2" x14ac:dyDescent="0.25">
      <c r="A685" t="s">
        <v>385</v>
      </c>
      <c r="B685">
        <v>0</v>
      </c>
    </row>
    <row r="686" spans="1:2" x14ac:dyDescent="0.25">
      <c r="A686" t="s">
        <v>386</v>
      </c>
      <c r="B686">
        <v>0</v>
      </c>
    </row>
    <row r="687" spans="1:2" x14ac:dyDescent="0.25">
      <c r="A687" t="s">
        <v>387</v>
      </c>
      <c r="B687">
        <v>240900</v>
      </c>
    </row>
    <row r="688" spans="1:2" x14ac:dyDescent="0.25">
      <c r="A688" t="s">
        <v>388</v>
      </c>
      <c r="B688">
        <v>0</v>
      </c>
    </row>
    <row r="689" spans="1:2" x14ac:dyDescent="0.25">
      <c r="A689" t="s">
        <v>389</v>
      </c>
      <c r="B689">
        <v>240900</v>
      </c>
    </row>
    <row r="690" spans="1:2" x14ac:dyDescent="0.25">
      <c r="A690" t="s">
        <v>390</v>
      </c>
      <c r="B690">
        <v>231580</v>
      </c>
    </row>
    <row r="691" spans="1:2" x14ac:dyDescent="0.25">
      <c r="A691" t="s">
        <v>391</v>
      </c>
      <c r="B691">
        <v>0</v>
      </c>
    </row>
    <row r="692" spans="1:2" x14ac:dyDescent="0.25">
      <c r="A692" t="s">
        <v>392</v>
      </c>
      <c r="B692">
        <v>231580</v>
      </c>
    </row>
    <row r="693" spans="1:2" x14ac:dyDescent="0.25">
      <c r="A693" t="s">
        <v>393</v>
      </c>
      <c r="B693">
        <v>0</v>
      </c>
    </row>
    <row r="694" spans="1:2" x14ac:dyDescent="0.25">
      <c r="A694" t="s">
        <v>394</v>
      </c>
      <c r="B694">
        <v>0</v>
      </c>
    </row>
    <row r="695" spans="1:2" x14ac:dyDescent="0.25">
      <c r="A695" t="s">
        <v>395</v>
      </c>
      <c r="B695">
        <v>0</v>
      </c>
    </row>
    <row r="696" spans="1:2" x14ac:dyDescent="0.25">
      <c r="A696" t="s">
        <v>396</v>
      </c>
      <c r="B696">
        <v>0</v>
      </c>
    </row>
    <row r="697" spans="1:2" x14ac:dyDescent="0.25">
      <c r="A697" t="s">
        <v>397</v>
      </c>
      <c r="B697">
        <v>0</v>
      </c>
    </row>
    <row r="698" spans="1:2" x14ac:dyDescent="0.25">
      <c r="A698" t="s">
        <v>398</v>
      </c>
      <c r="B698">
        <v>0</v>
      </c>
    </row>
    <row r="699" spans="1:2" x14ac:dyDescent="0.25">
      <c r="A699" t="s">
        <v>399</v>
      </c>
      <c r="B699">
        <v>0</v>
      </c>
    </row>
    <row r="700" spans="1:2" x14ac:dyDescent="0.25">
      <c r="A700" t="s">
        <v>400</v>
      </c>
      <c r="B700">
        <v>0</v>
      </c>
    </row>
    <row r="701" spans="1:2" x14ac:dyDescent="0.25">
      <c r="A701" t="s">
        <v>401</v>
      </c>
      <c r="B701">
        <v>0</v>
      </c>
    </row>
    <row r="702" spans="1:2" x14ac:dyDescent="0.25">
      <c r="A702" t="s">
        <v>402</v>
      </c>
      <c r="B702">
        <v>0</v>
      </c>
    </row>
    <row r="703" spans="1:2" x14ac:dyDescent="0.25">
      <c r="A703" t="s">
        <v>403</v>
      </c>
      <c r="B703">
        <v>0</v>
      </c>
    </row>
    <row r="704" spans="1:2" x14ac:dyDescent="0.25">
      <c r="A704" t="s">
        <v>404</v>
      </c>
      <c r="B704">
        <v>0</v>
      </c>
    </row>
    <row r="705" spans="1:2" x14ac:dyDescent="0.25">
      <c r="A705" t="s">
        <v>405</v>
      </c>
      <c r="B705">
        <v>0</v>
      </c>
    </row>
    <row r="706" spans="1:2" x14ac:dyDescent="0.25">
      <c r="A706" t="s">
        <v>406</v>
      </c>
      <c r="B706">
        <v>0</v>
      </c>
    </row>
    <row r="707" spans="1:2" x14ac:dyDescent="0.25">
      <c r="A707" t="s">
        <v>407</v>
      </c>
      <c r="B707">
        <v>0</v>
      </c>
    </row>
    <row r="708" spans="1:2" x14ac:dyDescent="0.25">
      <c r="A708" t="s">
        <v>408</v>
      </c>
      <c r="B708">
        <v>0</v>
      </c>
    </row>
    <row r="709" spans="1:2" x14ac:dyDescent="0.25">
      <c r="A709" t="s">
        <v>409</v>
      </c>
      <c r="B709">
        <v>0</v>
      </c>
    </row>
    <row r="710" spans="1:2" x14ac:dyDescent="0.25">
      <c r="A710" t="s">
        <v>410</v>
      </c>
      <c r="B710">
        <v>0</v>
      </c>
    </row>
    <row r="711" spans="1:2" x14ac:dyDescent="0.25">
      <c r="A711" t="s">
        <v>411</v>
      </c>
      <c r="B711">
        <v>0</v>
      </c>
    </row>
    <row r="712" spans="1:2" x14ac:dyDescent="0.25">
      <c r="A712" t="s">
        <v>412</v>
      </c>
      <c r="B712">
        <v>0</v>
      </c>
    </row>
    <row r="713" spans="1:2" x14ac:dyDescent="0.25">
      <c r="A713" t="s">
        <v>413</v>
      </c>
      <c r="B713">
        <v>0</v>
      </c>
    </row>
    <row r="714" spans="1:2" x14ac:dyDescent="0.25">
      <c r="A714" t="s">
        <v>414</v>
      </c>
      <c r="B714">
        <v>0</v>
      </c>
    </row>
    <row r="715" spans="1:2" x14ac:dyDescent="0.25">
      <c r="A715" t="s">
        <v>415</v>
      </c>
      <c r="B715">
        <v>0</v>
      </c>
    </row>
    <row r="716" spans="1:2" x14ac:dyDescent="0.25">
      <c r="A716" t="s">
        <v>416</v>
      </c>
      <c r="B716">
        <v>0</v>
      </c>
    </row>
    <row r="717" spans="1:2" x14ac:dyDescent="0.25">
      <c r="A717" t="s">
        <v>417</v>
      </c>
      <c r="B717">
        <v>0</v>
      </c>
    </row>
    <row r="718" spans="1:2" x14ac:dyDescent="0.25">
      <c r="A718" t="s">
        <v>418</v>
      </c>
      <c r="B718">
        <v>0</v>
      </c>
    </row>
    <row r="719" spans="1:2" x14ac:dyDescent="0.25">
      <c r="A719" t="s">
        <v>419</v>
      </c>
      <c r="B719">
        <v>0</v>
      </c>
    </row>
    <row r="720" spans="1:2" x14ac:dyDescent="0.25">
      <c r="A720" t="s">
        <v>420</v>
      </c>
      <c r="B720">
        <v>0</v>
      </c>
    </row>
    <row r="721" spans="1:2" x14ac:dyDescent="0.25">
      <c r="A721" t="s">
        <v>421</v>
      </c>
      <c r="B721">
        <v>0</v>
      </c>
    </row>
    <row r="722" spans="1:2" x14ac:dyDescent="0.25">
      <c r="A722" t="s">
        <v>422</v>
      </c>
      <c r="B722">
        <v>0</v>
      </c>
    </row>
    <row r="723" spans="1:2" x14ac:dyDescent="0.25">
      <c r="A723" t="s">
        <v>423</v>
      </c>
      <c r="B723">
        <v>0</v>
      </c>
    </row>
    <row r="724" spans="1:2" x14ac:dyDescent="0.25">
      <c r="A724" t="s">
        <v>424</v>
      </c>
      <c r="B724">
        <v>0</v>
      </c>
    </row>
    <row r="725" spans="1:2" x14ac:dyDescent="0.25">
      <c r="A725" t="s">
        <v>425</v>
      </c>
      <c r="B725">
        <v>0</v>
      </c>
    </row>
    <row r="726" spans="1:2" x14ac:dyDescent="0.25">
      <c r="A726" t="s">
        <v>426</v>
      </c>
      <c r="B726">
        <v>0</v>
      </c>
    </row>
    <row r="727" spans="1:2" x14ac:dyDescent="0.25">
      <c r="A727" t="s">
        <v>427</v>
      </c>
      <c r="B727">
        <v>0</v>
      </c>
    </row>
    <row r="728" spans="1:2" x14ac:dyDescent="0.25">
      <c r="A728" t="s">
        <v>428</v>
      </c>
      <c r="B728">
        <v>0</v>
      </c>
    </row>
    <row r="729" spans="1:2" x14ac:dyDescent="0.25">
      <c r="A729" t="s">
        <v>429</v>
      </c>
      <c r="B729">
        <v>0</v>
      </c>
    </row>
    <row r="730" spans="1:2" x14ac:dyDescent="0.25">
      <c r="A730" t="s">
        <v>430</v>
      </c>
      <c r="B730">
        <v>0</v>
      </c>
    </row>
    <row r="731" spans="1:2" x14ac:dyDescent="0.25">
      <c r="A731" t="s">
        <v>431</v>
      </c>
      <c r="B731">
        <v>0</v>
      </c>
    </row>
    <row r="732" spans="1:2" x14ac:dyDescent="0.25">
      <c r="A732" t="s">
        <v>432</v>
      </c>
      <c r="B732">
        <v>0</v>
      </c>
    </row>
    <row r="733" spans="1:2" x14ac:dyDescent="0.25">
      <c r="A733" t="s">
        <v>433</v>
      </c>
      <c r="B733">
        <v>0</v>
      </c>
    </row>
    <row r="734" spans="1:2" x14ac:dyDescent="0.25">
      <c r="A734" t="s">
        <v>434</v>
      </c>
      <c r="B734">
        <v>397280</v>
      </c>
    </row>
    <row r="735" spans="1:2" x14ac:dyDescent="0.25">
      <c r="A735" t="s">
        <v>435</v>
      </c>
      <c r="B735">
        <v>0</v>
      </c>
    </row>
    <row r="736" spans="1:2" x14ac:dyDescent="0.25">
      <c r="A736" t="s">
        <v>436</v>
      </c>
      <c r="B736">
        <v>0</v>
      </c>
    </row>
    <row r="737" spans="1:2" x14ac:dyDescent="0.25">
      <c r="A737" t="s">
        <v>437</v>
      </c>
      <c r="B737">
        <v>397280</v>
      </c>
    </row>
    <row r="738" spans="1:2" x14ac:dyDescent="0.25">
      <c r="A738" t="s">
        <v>438</v>
      </c>
      <c r="B738">
        <v>0</v>
      </c>
    </row>
    <row r="739" spans="1:2" x14ac:dyDescent="0.25">
      <c r="A739" t="s">
        <v>439</v>
      </c>
      <c r="B739">
        <v>245508</v>
      </c>
    </row>
    <row r="740" spans="1:2" x14ac:dyDescent="0.25">
      <c r="A740" t="s">
        <v>440</v>
      </c>
      <c r="B740">
        <v>245508</v>
      </c>
    </row>
    <row r="741" spans="1:2" x14ac:dyDescent="0.25">
      <c r="A741" t="s">
        <v>441</v>
      </c>
      <c r="B741">
        <v>0</v>
      </c>
    </row>
    <row r="742" spans="1:2" x14ac:dyDescent="0.25">
      <c r="A742" t="s">
        <v>442</v>
      </c>
      <c r="B742">
        <v>0</v>
      </c>
    </row>
    <row r="743" spans="1:2" x14ac:dyDescent="0.25">
      <c r="A743" t="s">
        <v>443</v>
      </c>
      <c r="B743">
        <v>0</v>
      </c>
    </row>
    <row r="744" spans="1:2" x14ac:dyDescent="0.25">
      <c r="A744" t="s">
        <v>444</v>
      </c>
      <c r="B744">
        <v>0</v>
      </c>
    </row>
    <row r="745" spans="1:2" x14ac:dyDescent="0.25">
      <c r="A745" t="s">
        <v>445</v>
      </c>
      <c r="B745">
        <v>0</v>
      </c>
    </row>
    <row r="746" spans="1:2" x14ac:dyDescent="0.25">
      <c r="A746" t="s">
        <v>446</v>
      </c>
      <c r="B746">
        <v>0</v>
      </c>
    </row>
    <row r="747" spans="1:2" x14ac:dyDescent="0.25">
      <c r="A747" t="s">
        <v>447</v>
      </c>
      <c r="B747">
        <v>0</v>
      </c>
    </row>
    <row r="748" spans="1:2" x14ac:dyDescent="0.25">
      <c r="A748" t="s">
        <v>448</v>
      </c>
      <c r="B748">
        <v>0</v>
      </c>
    </row>
    <row r="749" spans="1:2" x14ac:dyDescent="0.25">
      <c r="A749" t="s">
        <v>449</v>
      </c>
      <c r="B749">
        <v>0</v>
      </c>
    </row>
    <row r="750" spans="1:2" x14ac:dyDescent="0.25">
      <c r="A750" t="s">
        <v>450</v>
      </c>
      <c r="B750">
        <v>0</v>
      </c>
    </row>
    <row r="751" spans="1:2" x14ac:dyDescent="0.25">
      <c r="A751" t="s">
        <v>451</v>
      </c>
      <c r="B751">
        <v>0</v>
      </c>
    </row>
    <row r="752" spans="1:2" x14ac:dyDescent="0.25">
      <c r="A752" t="s">
        <v>452</v>
      </c>
      <c r="B752">
        <v>0</v>
      </c>
    </row>
    <row r="753" spans="1:2" x14ac:dyDescent="0.25">
      <c r="A753" t="s">
        <v>453</v>
      </c>
      <c r="B753">
        <v>0</v>
      </c>
    </row>
    <row r="754" spans="1:2" x14ac:dyDescent="0.25">
      <c r="A754" t="s">
        <v>454</v>
      </c>
      <c r="B754">
        <v>0</v>
      </c>
    </row>
    <row r="755" spans="1:2" x14ac:dyDescent="0.25">
      <c r="A755" t="s">
        <v>455</v>
      </c>
      <c r="B755">
        <v>0</v>
      </c>
    </row>
    <row r="756" spans="1:2" x14ac:dyDescent="0.25">
      <c r="A756" t="s">
        <v>456</v>
      </c>
      <c r="B756">
        <v>0</v>
      </c>
    </row>
    <row r="757" spans="1:2" x14ac:dyDescent="0.25">
      <c r="A757" t="s">
        <v>457</v>
      </c>
      <c r="B757">
        <v>0</v>
      </c>
    </row>
    <row r="758" spans="1:2" x14ac:dyDescent="0.25">
      <c r="A758" t="s">
        <v>458</v>
      </c>
      <c r="B758">
        <v>0</v>
      </c>
    </row>
    <row r="759" spans="1:2" x14ac:dyDescent="0.25">
      <c r="A759" t="s">
        <v>459</v>
      </c>
      <c r="B759">
        <v>0</v>
      </c>
    </row>
    <row r="760" spans="1:2" x14ac:dyDescent="0.25">
      <c r="A760" t="s">
        <v>460</v>
      </c>
      <c r="B760">
        <v>0</v>
      </c>
    </row>
    <row r="761" spans="1:2" x14ac:dyDescent="0.25">
      <c r="A761" t="s">
        <v>461</v>
      </c>
      <c r="B761">
        <v>0</v>
      </c>
    </row>
    <row r="762" spans="1:2" x14ac:dyDescent="0.25">
      <c r="A762" t="s">
        <v>462</v>
      </c>
      <c r="B762">
        <v>0</v>
      </c>
    </row>
    <row r="763" spans="1:2" x14ac:dyDescent="0.25">
      <c r="A763" t="s">
        <v>463</v>
      </c>
      <c r="B763">
        <v>0</v>
      </c>
    </row>
    <row r="764" spans="1:2" x14ac:dyDescent="0.25">
      <c r="A764" t="s">
        <v>464</v>
      </c>
      <c r="B764">
        <v>0</v>
      </c>
    </row>
    <row r="765" spans="1:2" x14ac:dyDescent="0.25">
      <c r="A765" t="s">
        <v>465</v>
      </c>
      <c r="B765">
        <v>0</v>
      </c>
    </row>
    <row r="766" spans="1:2" x14ac:dyDescent="0.25">
      <c r="A766" t="s">
        <v>466</v>
      </c>
      <c r="B766">
        <v>0</v>
      </c>
    </row>
    <row r="767" spans="1:2" x14ac:dyDescent="0.25">
      <c r="A767" t="s">
        <v>467</v>
      </c>
      <c r="B767">
        <v>0</v>
      </c>
    </row>
    <row r="768" spans="1:2" x14ac:dyDescent="0.25">
      <c r="A768" t="s">
        <v>468</v>
      </c>
      <c r="B768">
        <v>0</v>
      </c>
    </row>
    <row r="769" spans="1:2" x14ac:dyDescent="0.25">
      <c r="A769" t="s">
        <v>469</v>
      </c>
      <c r="B769">
        <v>0</v>
      </c>
    </row>
    <row r="770" spans="1:2" x14ac:dyDescent="0.25">
      <c r="A770" t="s">
        <v>470</v>
      </c>
      <c r="B770">
        <v>0</v>
      </c>
    </row>
    <row r="771" spans="1:2" x14ac:dyDescent="0.25">
      <c r="A771" t="s">
        <v>471</v>
      </c>
      <c r="B771">
        <v>0</v>
      </c>
    </row>
    <row r="772" spans="1:2" x14ac:dyDescent="0.25">
      <c r="A772" t="s">
        <v>472</v>
      </c>
      <c r="B772">
        <v>0</v>
      </c>
    </row>
    <row r="773" spans="1:2" x14ac:dyDescent="0.25">
      <c r="A773" t="s">
        <v>473</v>
      </c>
      <c r="B773">
        <v>0</v>
      </c>
    </row>
    <row r="774" spans="1:2" x14ac:dyDescent="0.25">
      <c r="A774" t="s">
        <v>474</v>
      </c>
      <c r="B774">
        <v>0</v>
      </c>
    </row>
    <row r="775" spans="1:2" x14ac:dyDescent="0.25">
      <c r="A775" t="s">
        <v>475</v>
      </c>
      <c r="B775">
        <v>0</v>
      </c>
    </row>
    <row r="776" spans="1:2" x14ac:dyDescent="0.25">
      <c r="A776" t="s">
        <v>476</v>
      </c>
      <c r="B776">
        <v>0</v>
      </c>
    </row>
    <row r="777" spans="1:2" x14ac:dyDescent="0.25">
      <c r="A777" t="s">
        <v>477</v>
      </c>
      <c r="B777">
        <v>0</v>
      </c>
    </row>
    <row r="778" spans="1:2" x14ac:dyDescent="0.25">
      <c r="A778" t="s">
        <v>478</v>
      </c>
      <c r="B778">
        <v>0</v>
      </c>
    </row>
    <row r="779" spans="1:2" x14ac:dyDescent="0.25">
      <c r="A779" t="s">
        <v>479</v>
      </c>
      <c r="B779">
        <v>0</v>
      </c>
    </row>
    <row r="780" spans="1:2" x14ac:dyDescent="0.25">
      <c r="A780" t="s">
        <v>480</v>
      </c>
      <c r="B780">
        <v>0</v>
      </c>
    </row>
    <row r="781" spans="1:2" x14ac:dyDescent="0.25">
      <c r="A781" t="s">
        <v>481</v>
      </c>
      <c r="B781">
        <v>0</v>
      </c>
    </row>
    <row r="782" spans="1:2" x14ac:dyDescent="0.25">
      <c r="A782" t="s">
        <v>482</v>
      </c>
      <c r="B782">
        <v>462720</v>
      </c>
    </row>
    <row r="783" spans="1:2" x14ac:dyDescent="0.25">
      <c r="A783" t="s">
        <v>483</v>
      </c>
      <c r="B783">
        <v>0</v>
      </c>
    </row>
    <row r="784" spans="1:2" x14ac:dyDescent="0.25">
      <c r="A784" t="s">
        <v>484</v>
      </c>
      <c r="B784">
        <v>462720</v>
      </c>
    </row>
    <row r="785" spans="1:2" x14ac:dyDescent="0.25">
      <c r="A785" t="s">
        <v>485</v>
      </c>
      <c r="B785">
        <v>0</v>
      </c>
    </row>
    <row r="786" spans="1:2" x14ac:dyDescent="0.25">
      <c r="A786" t="s">
        <v>486</v>
      </c>
      <c r="B786">
        <v>0</v>
      </c>
    </row>
    <row r="787" spans="1:2" x14ac:dyDescent="0.25">
      <c r="A787" t="s">
        <v>487</v>
      </c>
      <c r="B787">
        <v>250560</v>
      </c>
    </row>
    <row r="788" spans="1:2" x14ac:dyDescent="0.25">
      <c r="A788" t="s">
        <v>488</v>
      </c>
      <c r="B788">
        <v>250560</v>
      </c>
    </row>
    <row r="789" spans="1:2" x14ac:dyDescent="0.25">
      <c r="A789" t="s">
        <v>489</v>
      </c>
      <c r="B789">
        <v>0</v>
      </c>
    </row>
    <row r="790" spans="1:2" x14ac:dyDescent="0.25">
      <c r="A790" t="s">
        <v>490</v>
      </c>
      <c r="B790">
        <v>0</v>
      </c>
    </row>
    <row r="791" spans="1:2" x14ac:dyDescent="0.25">
      <c r="A791" t="s">
        <v>491</v>
      </c>
      <c r="B791">
        <v>0</v>
      </c>
    </row>
    <row r="792" spans="1:2" x14ac:dyDescent="0.25">
      <c r="A792" t="s">
        <v>492</v>
      </c>
      <c r="B792">
        <v>0</v>
      </c>
    </row>
    <row r="793" spans="1:2" x14ac:dyDescent="0.25">
      <c r="A793" t="s">
        <v>493</v>
      </c>
      <c r="B793">
        <v>0</v>
      </c>
    </row>
    <row r="794" spans="1:2" x14ac:dyDescent="0.25">
      <c r="A794" t="s">
        <v>1072</v>
      </c>
      <c r="B794">
        <v>0</v>
      </c>
    </row>
    <row r="795" spans="1:2" x14ac:dyDescent="0.25">
      <c r="A795" t="s">
        <v>1073</v>
      </c>
      <c r="B795">
        <v>0</v>
      </c>
    </row>
    <row r="796" spans="1:2" x14ac:dyDescent="0.25">
      <c r="A796" t="s">
        <v>1074</v>
      </c>
      <c r="B796">
        <v>0</v>
      </c>
    </row>
    <row r="797" spans="1:2" x14ac:dyDescent="0.25">
      <c r="A797" t="s">
        <v>1075</v>
      </c>
      <c r="B797">
        <v>0</v>
      </c>
    </row>
    <row r="798" spans="1:2" x14ac:dyDescent="0.25">
      <c r="A798" t="s">
        <v>1076</v>
      </c>
      <c r="B798">
        <v>0</v>
      </c>
    </row>
    <row r="799" spans="1:2" x14ac:dyDescent="0.25">
      <c r="A799" t="s">
        <v>1077</v>
      </c>
      <c r="B799">
        <v>0</v>
      </c>
    </row>
    <row r="800" spans="1:2" x14ac:dyDescent="0.25">
      <c r="A800" t="s">
        <v>1078</v>
      </c>
      <c r="B800">
        <v>0</v>
      </c>
    </row>
    <row r="801" spans="1:2" x14ac:dyDescent="0.25">
      <c r="A801" t="s">
        <v>1079</v>
      </c>
      <c r="B801">
        <v>0</v>
      </c>
    </row>
    <row r="802" spans="1:2" x14ac:dyDescent="0.25">
      <c r="A802" t="s">
        <v>1080</v>
      </c>
      <c r="B802">
        <v>0</v>
      </c>
    </row>
    <row r="803" spans="1:2" x14ac:dyDescent="0.25">
      <c r="A803" t="s">
        <v>1081</v>
      </c>
      <c r="B803">
        <v>0</v>
      </c>
    </row>
    <row r="804" spans="1:2" x14ac:dyDescent="0.25">
      <c r="A804" t="s">
        <v>1082</v>
      </c>
      <c r="B804">
        <v>0</v>
      </c>
    </row>
    <row r="805" spans="1:2" x14ac:dyDescent="0.25">
      <c r="A805" t="s">
        <v>1083</v>
      </c>
      <c r="B805">
        <v>0</v>
      </c>
    </row>
    <row r="806" spans="1:2" x14ac:dyDescent="0.25">
      <c r="A806" t="s">
        <v>1084</v>
      </c>
      <c r="B806">
        <v>0</v>
      </c>
    </row>
    <row r="807" spans="1:2" x14ac:dyDescent="0.25">
      <c r="A807" t="s">
        <v>1085</v>
      </c>
      <c r="B807">
        <v>0</v>
      </c>
    </row>
    <row r="808" spans="1:2" x14ac:dyDescent="0.25">
      <c r="A808" t="s">
        <v>494</v>
      </c>
      <c r="B808">
        <v>0</v>
      </c>
    </row>
    <row r="809" spans="1:2" x14ac:dyDescent="0.25">
      <c r="A809" t="s">
        <v>495</v>
      </c>
      <c r="B809">
        <v>0</v>
      </c>
    </row>
    <row r="810" spans="1:2" x14ac:dyDescent="0.25">
      <c r="A810" t="s">
        <v>1086</v>
      </c>
      <c r="B810">
        <v>0</v>
      </c>
    </row>
    <row r="811" spans="1:2" x14ac:dyDescent="0.25">
      <c r="A811" t="s">
        <v>1087</v>
      </c>
      <c r="B811">
        <v>0</v>
      </c>
    </row>
    <row r="812" spans="1:2" x14ac:dyDescent="0.25">
      <c r="A812" t="s">
        <v>1088</v>
      </c>
      <c r="B812">
        <v>95925</v>
      </c>
    </row>
    <row r="813" spans="1:2" x14ac:dyDescent="0.25">
      <c r="A813" t="s">
        <v>1089</v>
      </c>
      <c r="B813">
        <v>144283.20000000001</v>
      </c>
    </row>
    <row r="814" spans="1:2" x14ac:dyDescent="0.25">
      <c r="A814" t="s">
        <v>1090</v>
      </c>
      <c r="B814">
        <v>0</v>
      </c>
    </row>
    <row r="815" spans="1:2" x14ac:dyDescent="0.25">
      <c r="A815" t="s">
        <v>1091</v>
      </c>
      <c r="B815">
        <v>0</v>
      </c>
    </row>
    <row r="816" spans="1:2" x14ac:dyDescent="0.25">
      <c r="A816" t="s">
        <v>1092</v>
      </c>
      <c r="B816">
        <v>0</v>
      </c>
    </row>
    <row r="817" spans="1:2" x14ac:dyDescent="0.25">
      <c r="A817" t="s">
        <v>1093</v>
      </c>
      <c r="B817">
        <v>0</v>
      </c>
    </row>
    <row r="818" spans="1:2" x14ac:dyDescent="0.25">
      <c r="A818" t="s">
        <v>1094</v>
      </c>
      <c r="B818">
        <v>0</v>
      </c>
    </row>
    <row r="819" spans="1:2" x14ac:dyDescent="0.25">
      <c r="A819" t="s">
        <v>1095</v>
      </c>
      <c r="B819">
        <v>0</v>
      </c>
    </row>
    <row r="820" spans="1:2" x14ac:dyDescent="0.25">
      <c r="A820" t="s">
        <v>1096</v>
      </c>
      <c r="B820">
        <v>0</v>
      </c>
    </row>
    <row r="821" spans="1:2" x14ac:dyDescent="0.25">
      <c r="A821" t="s">
        <v>1097</v>
      </c>
      <c r="B821">
        <v>0</v>
      </c>
    </row>
    <row r="822" spans="1:2" x14ac:dyDescent="0.25">
      <c r="A822" t="s">
        <v>1098</v>
      </c>
      <c r="B822">
        <v>0</v>
      </c>
    </row>
    <row r="823" spans="1:2" x14ac:dyDescent="0.25">
      <c r="A823" t="s">
        <v>1099</v>
      </c>
      <c r="B823">
        <v>150826.79999999999</v>
      </c>
    </row>
    <row r="824" spans="1:2" x14ac:dyDescent="0.25">
      <c r="A824" t="s">
        <v>1100</v>
      </c>
      <c r="B824">
        <v>0</v>
      </c>
    </row>
    <row r="825" spans="1:2" x14ac:dyDescent="0.25">
      <c r="A825" t="s">
        <v>1101</v>
      </c>
      <c r="B825">
        <v>0</v>
      </c>
    </row>
    <row r="826" spans="1:2" x14ac:dyDescent="0.25">
      <c r="A826" t="s">
        <v>496</v>
      </c>
      <c r="B826">
        <v>0</v>
      </c>
    </row>
    <row r="827" spans="1:2" x14ac:dyDescent="0.25">
      <c r="A827" t="s">
        <v>497</v>
      </c>
      <c r="B827">
        <v>0</v>
      </c>
    </row>
    <row r="828" spans="1:2" x14ac:dyDescent="0.25">
      <c r="A828" t="s">
        <v>1102</v>
      </c>
      <c r="B828">
        <v>0</v>
      </c>
    </row>
    <row r="829" spans="1:2" x14ac:dyDescent="0.25">
      <c r="A829" t="s">
        <v>1103</v>
      </c>
      <c r="B829">
        <v>0</v>
      </c>
    </row>
    <row r="830" spans="1:2" x14ac:dyDescent="0.25">
      <c r="A830" t="s">
        <v>1104</v>
      </c>
      <c r="B830">
        <v>24311</v>
      </c>
    </row>
    <row r="831" spans="1:2" x14ac:dyDescent="0.25">
      <c r="A831" t="s">
        <v>1105</v>
      </c>
      <c r="B831">
        <v>0</v>
      </c>
    </row>
    <row r="832" spans="1:2" x14ac:dyDescent="0.25">
      <c r="A832" t="s">
        <v>1106</v>
      </c>
      <c r="B832">
        <v>0</v>
      </c>
    </row>
    <row r="833" spans="1:2" x14ac:dyDescent="0.25">
      <c r="A833" t="s">
        <v>1107</v>
      </c>
      <c r="B833">
        <v>0</v>
      </c>
    </row>
    <row r="834" spans="1:2" x14ac:dyDescent="0.25">
      <c r="A834" t="s">
        <v>1108</v>
      </c>
      <c r="B834">
        <v>0</v>
      </c>
    </row>
    <row r="835" spans="1:2" x14ac:dyDescent="0.25">
      <c r="A835" t="s">
        <v>1109</v>
      </c>
      <c r="B835">
        <v>0</v>
      </c>
    </row>
    <row r="836" spans="1:2" x14ac:dyDescent="0.25">
      <c r="A836" t="s">
        <v>1110</v>
      </c>
      <c r="B836">
        <v>0</v>
      </c>
    </row>
    <row r="837" spans="1:2" x14ac:dyDescent="0.25">
      <c r="A837" t="s">
        <v>1111</v>
      </c>
      <c r="B837">
        <v>0</v>
      </c>
    </row>
    <row r="838" spans="1:2" x14ac:dyDescent="0.25">
      <c r="A838" t="s">
        <v>1112</v>
      </c>
      <c r="B838">
        <v>0</v>
      </c>
    </row>
    <row r="839" spans="1:2" x14ac:dyDescent="0.25">
      <c r="A839" t="s">
        <v>1113</v>
      </c>
      <c r="B839">
        <v>0</v>
      </c>
    </row>
    <row r="840" spans="1:2" x14ac:dyDescent="0.25">
      <c r="A840" t="s">
        <v>1114</v>
      </c>
      <c r="B840">
        <v>125689</v>
      </c>
    </row>
    <row r="841" spans="1:2" x14ac:dyDescent="0.25">
      <c r="A841" t="s">
        <v>1115</v>
      </c>
      <c r="B841">
        <v>0</v>
      </c>
    </row>
    <row r="842" spans="1:2" x14ac:dyDescent="0.25">
      <c r="A842" t="s">
        <v>1116</v>
      </c>
      <c r="B842">
        <v>0</v>
      </c>
    </row>
    <row r="843" spans="1:2" x14ac:dyDescent="0.25">
      <c r="A843" t="s">
        <v>1117</v>
      </c>
      <c r="B843">
        <v>0</v>
      </c>
    </row>
    <row r="844" spans="1:2" x14ac:dyDescent="0.25">
      <c r="A844" t="s">
        <v>498</v>
      </c>
      <c r="B844">
        <v>0</v>
      </c>
    </row>
    <row r="845" spans="1:2" x14ac:dyDescent="0.25">
      <c r="A845" t="s">
        <v>499</v>
      </c>
      <c r="B845">
        <v>0</v>
      </c>
    </row>
    <row r="846" spans="1:2" x14ac:dyDescent="0.25">
      <c r="A846" t="s">
        <v>1118</v>
      </c>
      <c r="B846">
        <v>0</v>
      </c>
    </row>
    <row r="847" spans="1:2" x14ac:dyDescent="0.25">
      <c r="A847" t="s">
        <v>1119</v>
      </c>
      <c r="B847">
        <v>0</v>
      </c>
    </row>
    <row r="848" spans="1:2" x14ac:dyDescent="0.25">
      <c r="A848" t="s">
        <v>1120</v>
      </c>
      <c r="B848">
        <v>0</v>
      </c>
    </row>
    <row r="849" spans="1:2" x14ac:dyDescent="0.25">
      <c r="A849" t="s">
        <v>1121</v>
      </c>
      <c r="B849">
        <v>0</v>
      </c>
    </row>
    <row r="850" spans="1:2" x14ac:dyDescent="0.25">
      <c r="A850" t="s">
        <v>1122</v>
      </c>
      <c r="B850">
        <v>0</v>
      </c>
    </row>
    <row r="851" spans="1:2" x14ac:dyDescent="0.25">
      <c r="A851" t="s">
        <v>1123</v>
      </c>
      <c r="B851">
        <v>0</v>
      </c>
    </row>
    <row r="852" spans="1:2" x14ac:dyDescent="0.25">
      <c r="A852" t="s">
        <v>1124</v>
      </c>
      <c r="B852">
        <v>0</v>
      </c>
    </row>
    <row r="853" spans="1:2" x14ac:dyDescent="0.25">
      <c r="A853" t="s">
        <v>1125</v>
      </c>
      <c r="B853">
        <v>0</v>
      </c>
    </row>
    <row r="854" spans="1:2" x14ac:dyDescent="0.25">
      <c r="A854" t="s">
        <v>1126</v>
      </c>
      <c r="B854">
        <v>0</v>
      </c>
    </row>
    <row r="855" spans="1:2" x14ac:dyDescent="0.25">
      <c r="A855" t="s">
        <v>1127</v>
      </c>
      <c r="B855">
        <v>0</v>
      </c>
    </row>
    <row r="856" spans="1:2" x14ac:dyDescent="0.25">
      <c r="A856" t="s">
        <v>1128</v>
      </c>
      <c r="B856">
        <v>0</v>
      </c>
    </row>
    <row r="857" spans="1:2" x14ac:dyDescent="0.25">
      <c r="A857" t="s">
        <v>1129</v>
      </c>
      <c r="B857">
        <v>0</v>
      </c>
    </row>
    <row r="858" spans="1:2" x14ac:dyDescent="0.25">
      <c r="A858" t="s">
        <v>1130</v>
      </c>
      <c r="B858">
        <v>0</v>
      </c>
    </row>
    <row r="859" spans="1:2" x14ac:dyDescent="0.25">
      <c r="A859" t="s">
        <v>1131</v>
      </c>
      <c r="B859">
        <v>0</v>
      </c>
    </row>
    <row r="860" spans="1:2" x14ac:dyDescent="0.25">
      <c r="A860" t="s">
        <v>1132</v>
      </c>
      <c r="B860">
        <v>0</v>
      </c>
    </row>
    <row r="861" spans="1:2" x14ac:dyDescent="0.25">
      <c r="A861" t="s">
        <v>1133</v>
      </c>
      <c r="B861">
        <v>252580</v>
      </c>
    </row>
    <row r="862" spans="1:2" x14ac:dyDescent="0.25">
      <c r="A862" t="s">
        <v>500</v>
      </c>
      <c r="B862">
        <v>252580</v>
      </c>
    </row>
    <row r="863" spans="1:2" x14ac:dyDescent="0.25">
      <c r="A863" t="s">
        <v>501</v>
      </c>
      <c r="B863">
        <v>0</v>
      </c>
    </row>
    <row r="864" spans="1:2" x14ac:dyDescent="0.25">
      <c r="A864" t="s">
        <v>1134</v>
      </c>
      <c r="B864">
        <v>0</v>
      </c>
    </row>
    <row r="865" spans="1:2" x14ac:dyDescent="0.25">
      <c r="A865" t="s">
        <v>1135</v>
      </c>
      <c r="B865">
        <v>0</v>
      </c>
    </row>
    <row r="866" spans="1:2" x14ac:dyDescent="0.25">
      <c r="A866" t="s">
        <v>1136</v>
      </c>
      <c r="B866">
        <v>0</v>
      </c>
    </row>
    <row r="867" spans="1:2" x14ac:dyDescent="0.25">
      <c r="A867" t="s">
        <v>1137</v>
      </c>
      <c r="B867">
        <v>0</v>
      </c>
    </row>
    <row r="868" spans="1:2" x14ac:dyDescent="0.25">
      <c r="A868" t="s">
        <v>1138</v>
      </c>
      <c r="B868">
        <v>0</v>
      </c>
    </row>
    <row r="869" spans="1:2" x14ac:dyDescent="0.25">
      <c r="A869" t="s">
        <v>1139</v>
      </c>
      <c r="B869">
        <v>0</v>
      </c>
    </row>
    <row r="870" spans="1:2" x14ac:dyDescent="0.25">
      <c r="A870" t="s">
        <v>1140</v>
      </c>
      <c r="B870">
        <v>0</v>
      </c>
    </row>
    <row r="871" spans="1:2" x14ac:dyDescent="0.25">
      <c r="A871" t="s">
        <v>1141</v>
      </c>
      <c r="B871">
        <v>0</v>
      </c>
    </row>
    <row r="872" spans="1:2" x14ac:dyDescent="0.25">
      <c r="A872" t="s">
        <v>1142</v>
      </c>
      <c r="B872">
        <v>0</v>
      </c>
    </row>
    <row r="873" spans="1:2" x14ac:dyDescent="0.25">
      <c r="A873" t="s">
        <v>1143</v>
      </c>
      <c r="B873">
        <v>0</v>
      </c>
    </row>
    <row r="874" spans="1:2" x14ac:dyDescent="0.25">
      <c r="A874" t="s">
        <v>1144</v>
      </c>
      <c r="B874">
        <v>0</v>
      </c>
    </row>
    <row r="875" spans="1:2" x14ac:dyDescent="0.25">
      <c r="A875" t="s">
        <v>1145</v>
      </c>
      <c r="B875">
        <v>0</v>
      </c>
    </row>
    <row r="876" spans="1:2" x14ac:dyDescent="0.25">
      <c r="A876" t="s">
        <v>1146</v>
      </c>
      <c r="B876">
        <v>0</v>
      </c>
    </row>
    <row r="877" spans="1:2" x14ac:dyDescent="0.25">
      <c r="A877" t="s">
        <v>1147</v>
      </c>
      <c r="B877">
        <v>0</v>
      </c>
    </row>
    <row r="878" spans="1:2" x14ac:dyDescent="0.25">
      <c r="A878" t="s">
        <v>1148</v>
      </c>
      <c r="B878">
        <v>809562</v>
      </c>
    </row>
    <row r="879" spans="1:2" x14ac:dyDescent="0.25">
      <c r="A879" t="s">
        <v>1149</v>
      </c>
      <c r="B879">
        <v>718894.4</v>
      </c>
    </row>
    <row r="880" spans="1:2" x14ac:dyDescent="0.25">
      <c r="A880" t="s">
        <v>502</v>
      </c>
      <c r="B880">
        <v>305280.59999999998</v>
      </c>
    </row>
    <row r="881" spans="1:2" x14ac:dyDescent="0.25">
      <c r="A881" t="s">
        <v>503</v>
      </c>
      <c r="B881">
        <v>0</v>
      </c>
    </row>
    <row r="882" spans="1:2" x14ac:dyDescent="0.25">
      <c r="A882" t="s">
        <v>1150</v>
      </c>
      <c r="B882">
        <v>0</v>
      </c>
    </row>
    <row r="883" spans="1:2" x14ac:dyDescent="0.25">
      <c r="A883" t="s">
        <v>1151</v>
      </c>
      <c r="B883">
        <v>0</v>
      </c>
    </row>
    <row r="884" spans="1:2" x14ac:dyDescent="0.25">
      <c r="A884" t="s">
        <v>1152</v>
      </c>
      <c r="B884">
        <v>0</v>
      </c>
    </row>
    <row r="885" spans="1:2" x14ac:dyDescent="0.25">
      <c r="A885" t="s">
        <v>1153</v>
      </c>
      <c r="B885">
        <v>0</v>
      </c>
    </row>
    <row r="886" spans="1:2" x14ac:dyDescent="0.25">
      <c r="A886" t="s">
        <v>1154</v>
      </c>
      <c r="B886">
        <v>0</v>
      </c>
    </row>
    <row r="887" spans="1:2" x14ac:dyDescent="0.25">
      <c r="A887" t="s">
        <v>1155</v>
      </c>
      <c r="B887">
        <v>0</v>
      </c>
    </row>
    <row r="888" spans="1:2" x14ac:dyDescent="0.25">
      <c r="A888" t="s">
        <v>1156</v>
      </c>
      <c r="B888">
        <v>0</v>
      </c>
    </row>
    <row r="889" spans="1:2" x14ac:dyDescent="0.25">
      <c r="A889" t="s">
        <v>1157</v>
      </c>
      <c r="B889">
        <v>0</v>
      </c>
    </row>
    <row r="890" spans="1:2" x14ac:dyDescent="0.25">
      <c r="A890" t="s">
        <v>1158</v>
      </c>
      <c r="B890">
        <v>0</v>
      </c>
    </row>
    <row r="891" spans="1:2" x14ac:dyDescent="0.25">
      <c r="A891" t="s">
        <v>1159</v>
      </c>
      <c r="B891">
        <v>0</v>
      </c>
    </row>
    <row r="892" spans="1:2" x14ac:dyDescent="0.25">
      <c r="A892" t="s">
        <v>1160</v>
      </c>
      <c r="B892">
        <v>0</v>
      </c>
    </row>
    <row r="893" spans="1:2" x14ac:dyDescent="0.25">
      <c r="A893" t="s">
        <v>1161</v>
      </c>
      <c r="B893">
        <v>0</v>
      </c>
    </row>
    <row r="894" spans="1:2" x14ac:dyDescent="0.25">
      <c r="A894" t="s">
        <v>1162</v>
      </c>
      <c r="B894">
        <v>0</v>
      </c>
    </row>
    <row r="895" spans="1:2" x14ac:dyDescent="0.25">
      <c r="A895" t="s">
        <v>1163</v>
      </c>
      <c r="B895">
        <v>0</v>
      </c>
    </row>
    <row r="896" spans="1:2" x14ac:dyDescent="0.25">
      <c r="A896" t="s">
        <v>1164</v>
      </c>
      <c r="B896">
        <v>0</v>
      </c>
    </row>
    <row r="897" spans="1:2" x14ac:dyDescent="0.25">
      <c r="A897" t="s">
        <v>1165</v>
      </c>
      <c r="B897">
        <v>0</v>
      </c>
    </row>
    <row r="898" spans="1:2" x14ac:dyDescent="0.25">
      <c r="A898" t="s">
        <v>504</v>
      </c>
      <c r="B898">
        <v>0</v>
      </c>
    </row>
    <row r="899" spans="1:2" x14ac:dyDescent="0.25">
      <c r="A899" t="s">
        <v>505</v>
      </c>
      <c r="B899">
        <v>0</v>
      </c>
    </row>
    <row r="900" spans="1:2" x14ac:dyDescent="0.25">
      <c r="A900" t="s">
        <v>1166</v>
      </c>
      <c r="B900">
        <v>0</v>
      </c>
    </row>
    <row r="901" spans="1:2" x14ac:dyDescent="0.25">
      <c r="A901" t="s">
        <v>1167</v>
      </c>
      <c r="B901">
        <v>0</v>
      </c>
    </row>
    <row r="902" spans="1:2" x14ac:dyDescent="0.25">
      <c r="A902" t="s">
        <v>1168</v>
      </c>
      <c r="B902">
        <v>0</v>
      </c>
    </row>
    <row r="903" spans="1:2" x14ac:dyDescent="0.25">
      <c r="A903" t="s">
        <v>1169</v>
      </c>
      <c r="B903">
        <v>0</v>
      </c>
    </row>
    <row r="904" spans="1:2" x14ac:dyDescent="0.25">
      <c r="A904" t="s">
        <v>1170</v>
      </c>
      <c r="B904">
        <v>0</v>
      </c>
    </row>
    <row r="905" spans="1:2" x14ac:dyDescent="0.25">
      <c r="A905" t="s">
        <v>1171</v>
      </c>
      <c r="B905">
        <v>0</v>
      </c>
    </row>
    <row r="906" spans="1:2" x14ac:dyDescent="0.25">
      <c r="A906" t="s">
        <v>1172</v>
      </c>
      <c r="B906">
        <v>0</v>
      </c>
    </row>
    <row r="907" spans="1:2" x14ac:dyDescent="0.25">
      <c r="A907" t="s">
        <v>1173</v>
      </c>
      <c r="B907">
        <v>0</v>
      </c>
    </row>
    <row r="908" spans="1:2" x14ac:dyDescent="0.25">
      <c r="A908" t="s">
        <v>1174</v>
      </c>
      <c r="B908">
        <v>218780</v>
      </c>
    </row>
    <row r="909" spans="1:2" x14ac:dyDescent="0.25">
      <c r="A909" t="s">
        <v>1175</v>
      </c>
      <c r="B909">
        <v>218780</v>
      </c>
    </row>
    <row r="910" spans="1:2" x14ac:dyDescent="0.25">
      <c r="A910" t="s">
        <v>1176</v>
      </c>
      <c r="B910">
        <v>0</v>
      </c>
    </row>
    <row r="911" spans="1:2" x14ac:dyDescent="0.25">
      <c r="A911" t="s">
        <v>1177</v>
      </c>
      <c r="B911">
        <v>0</v>
      </c>
    </row>
    <row r="912" spans="1:2" x14ac:dyDescent="0.25">
      <c r="A912" t="s">
        <v>1178</v>
      </c>
      <c r="B912">
        <v>0</v>
      </c>
    </row>
    <row r="913" spans="1:2" x14ac:dyDescent="0.25">
      <c r="A913" t="s">
        <v>1179</v>
      </c>
      <c r="B913">
        <v>0</v>
      </c>
    </row>
    <row r="914" spans="1:2" x14ac:dyDescent="0.25">
      <c r="A914" t="s">
        <v>1180</v>
      </c>
      <c r="B914">
        <v>0</v>
      </c>
    </row>
    <row r="915" spans="1:2" x14ac:dyDescent="0.25">
      <c r="A915" t="s">
        <v>1181</v>
      </c>
      <c r="B915">
        <v>0</v>
      </c>
    </row>
    <row r="916" spans="1:2" x14ac:dyDescent="0.25">
      <c r="A916" t="s">
        <v>506</v>
      </c>
      <c r="B916">
        <v>0</v>
      </c>
    </row>
    <row r="917" spans="1:2" x14ac:dyDescent="0.25">
      <c r="A917" t="s">
        <v>507</v>
      </c>
      <c r="B917">
        <v>0</v>
      </c>
    </row>
    <row r="918" spans="1:2" x14ac:dyDescent="0.25">
      <c r="A918" t="s">
        <v>1182</v>
      </c>
      <c r="B918">
        <v>0</v>
      </c>
    </row>
    <row r="919" spans="1:2" x14ac:dyDescent="0.25">
      <c r="A919" t="s">
        <v>1183</v>
      </c>
      <c r="B919">
        <v>0</v>
      </c>
    </row>
    <row r="920" spans="1:2" x14ac:dyDescent="0.25">
      <c r="A920" t="s">
        <v>1184</v>
      </c>
      <c r="B920">
        <v>0</v>
      </c>
    </row>
    <row r="921" spans="1:2" x14ac:dyDescent="0.25">
      <c r="A921" t="s">
        <v>1185</v>
      </c>
      <c r="B921">
        <v>0</v>
      </c>
    </row>
    <row r="922" spans="1:2" x14ac:dyDescent="0.25">
      <c r="A922" t="s">
        <v>1186</v>
      </c>
      <c r="B922">
        <v>0</v>
      </c>
    </row>
    <row r="923" spans="1:2" x14ac:dyDescent="0.25">
      <c r="A923" t="s">
        <v>1187</v>
      </c>
      <c r="B923">
        <v>0</v>
      </c>
    </row>
    <row r="924" spans="1:2" x14ac:dyDescent="0.25">
      <c r="A924" t="s">
        <v>1188</v>
      </c>
      <c r="B924">
        <v>0</v>
      </c>
    </row>
    <row r="925" spans="1:2" x14ac:dyDescent="0.25">
      <c r="A925" t="s">
        <v>1189</v>
      </c>
      <c r="B925">
        <v>0</v>
      </c>
    </row>
    <row r="926" spans="1:2" x14ac:dyDescent="0.25">
      <c r="A926" t="s">
        <v>1190</v>
      </c>
      <c r="B926">
        <v>162740</v>
      </c>
    </row>
    <row r="927" spans="1:2" x14ac:dyDescent="0.25">
      <c r="A927" t="s">
        <v>1191</v>
      </c>
      <c r="B927">
        <v>162740</v>
      </c>
    </row>
    <row r="928" spans="1:2" x14ac:dyDescent="0.25">
      <c r="A928" t="s">
        <v>1192</v>
      </c>
      <c r="B928">
        <v>0</v>
      </c>
    </row>
    <row r="929" spans="1:2" x14ac:dyDescent="0.25">
      <c r="A929" t="s">
        <v>1193</v>
      </c>
      <c r="B929">
        <v>0</v>
      </c>
    </row>
    <row r="930" spans="1:2" x14ac:dyDescent="0.25">
      <c r="A930" t="s">
        <v>1194</v>
      </c>
      <c r="B930">
        <v>0</v>
      </c>
    </row>
    <row r="931" spans="1:2" x14ac:dyDescent="0.25">
      <c r="A931" t="s">
        <v>1195</v>
      </c>
      <c r="B931">
        <v>0</v>
      </c>
    </row>
    <row r="932" spans="1:2" x14ac:dyDescent="0.25">
      <c r="A932" t="s">
        <v>1196</v>
      </c>
      <c r="B932">
        <v>0</v>
      </c>
    </row>
    <row r="933" spans="1:2" x14ac:dyDescent="0.25">
      <c r="A933" t="s">
        <v>1197</v>
      </c>
      <c r="B933">
        <v>0</v>
      </c>
    </row>
    <row r="934" spans="1:2" x14ac:dyDescent="0.25">
      <c r="A934" t="s">
        <v>508</v>
      </c>
      <c r="B934">
        <v>0</v>
      </c>
    </row>
    <row r="935" spans="1:2" x14ac:dyDescent="0.25">
      <c r="A935" t="s">
        <v>509</v>
      </c>
      <c r="B935">
        <v>0</v>
      </c>
    </row>
    <row r="936" spans="1:2" x14ac:dyDescent="0.25">
      <c r="A936" t="s">
        <v>1198</v>
      </c>
      <c r="B936">
        <v>0</v>
      </c>
    </row>
    <row r="937" spans="1:2" x14ac:dyDescent="0.25">
      <c r="A937" t="s">
        <v>1199</v>
      </c>
      <c r="B937">
        <v>0</v>
      </c>
    </row>
    <row r="938" spans="1:2" x14ac:dyDescent="0.25">
      <c r="A938" t="s">
        <v>1200</v>
      </c>
      <c r="B938">
        <v>0</v>
      </c>
    </row>
    <row r="939" spans="1:2" x14ac:dyDescent="0.25">
      <c r="A939" t="s">
        <v>1201</v>
      </c>
      <c r="B939">
        <v>0</v>
      </c>
    </row>
    <row r="940" spans="1:2" x14ac:dyDescent="0.25">
      <c r="A940" t="s">
        <v>1202</v>
      </c>
      <c r="B940">
        <v>0</v>
      </c>
    </row>
    <row r="941" spans="1:2" x14ac:dyDescent="0.25">
      <c r="A941" t="s">
        <v>1203</v>
      </c>
      <c r="B941">
        <v>0</v>
      </c>
    </row>
    <row r="942" spans="1:2" x14ac:dyDescent="0.25">
      <c r="A942" t="s">
        <v>1204</v>
      </c>
      <c r="B942">
        <v>0</v>
      </c>
    </row>
    <row r="943" spans="1:2" x14ac:dyDescent="0.25">
      <c r="A943" t="s">
        <v>1205</v>
      </c>
      <c r="B943">
        <v>0</v>
      </c>
    </row>
    <row r="944" spans="1:2" x14ac:dyDescent="0.25">
      <c r="A944" t="s">
        <v>1206</v>
      </c>
      <c r="B944">
        <v>0</v>
      </c>
    </row>
    <row r="945" spans="1:2" x14ac:dyDescent="0.25">
      <c r="A945" t="s">
        <v>1207</v>
      </c>
      <c r="B945">
        <v>0</v>
      </c>
    </row>
    <row r="946" spans="1:2" x14ac:dyDescent="0.25">
      <c r="A946" t="s">
        <v>1208</v>
      </c>
      <c r="B946">
        <v>0</v>
      </c>
    </row>
    <row r="947" spans="1:2" x14ac:dyDescent="0.25">
      <c r="A947" t="s">
        <v>1209</v>
      </c>
      <c r="B947">
        <v>0</v>
      </c>
    </row>
    <row r="948" spans="1:2" x14ac:dyDescent="0.25">
      <c r="A948" t="s">
        <v>1210</v>
      </c>
      <c r="B948">
        <v>0</v>
      </c>
    </row>
    <row r="949" spans="1:2" x14ac:dyDescent="0.25">
      <c r="A949" t="s">
        <v>1211</v>
      </c>
      <c r="B949">
        <v>0</v>
      </c>
    </row>
    <row r="950" spans="1:2" x14ac:dyDescent="0.25">
      <c r="A950" t="s">
        <v>1212</v>
      </c>
      <c r="B950">
        <v>0</v>
      </c>
    </row>
    <row r="951" spans="1:2" x14ac:dyDescent="0.25">
      <c r="A951" t="s">
        <v>1213</v>
      </c>
      <c r="B951">
        <v>0</v>
      </c>
    </row>
    <row r="952" spans="1:2" x14ac:dyDescent="0.25">
      <c r="A952" t="s">
        <v>510</v>
      </c>
      <c r="B952">
        <v>0</v>
      </c>
    </row>
    <row r="953" spans="1:2" x14ac:dyDescent="0.25">
      <c r="A953" t="s">
        <v>511</v>
      </c>
      <c r="B953">
        <v>0</v>
      </c>
    </row>
    <row r="954" spans="1:2" x14ac:dyDescent="0.25">
      <c r="A954" t="s">
        <v>1214</v>
      </c>
      <c r="B954">
        <v>0</v>
      </c>
    </row>
    <row r="955" spans="1:2" x14ac:dyDescent="0.25">
      <c r="A955" t="s">
        <v>1215</v>
      </c>
      <c r="B955">
        <v>0</v>
      </c>
    </row>
    <row r="956" spans="1:2" x14ac:dyDescent="0.25">
      <c r="A956" t="s">
        <v>1216</v>
      </c>
      <c r="B956">
        <v>0</v>
      </c>
    </row>
    <row r="957" spans="1:2" x14ac:dyDescent="0.25">
      <c r="A957" t="s">
        <v>1217</v>
      </c>
      <c r="B957">
        <v>0</v>
      </c>
    </row>
    <row r="958" spans="1:2" x14ac:dyDescent="0.25">
      <c r="A958" t="s">
        <v>1218</v>
      </c>
      <c r="B958">
        <v>0</v>
      </c>
    </row>
    <row r="959" spans="1:2" x14ac:dyDescent="0.25">
      <c r="A959" t="s">
        <v>1219</v>
      </c>
      <c r="B959">
        <v>0</v>
      </c>
    </row>
    <row r="960" spans="1:2" x14ac:dyDescent="0.25">
      <c r="A960" t="s">
        <v>1220</v>
      </c>
      <c r="B960">
        <v>0</v>
      </c>
    </row>
    <row r="961" spans="1:2" x14ac:dyDescent="0.25">
      <c r="A961" t="s">
        <v>1221</v>
      </c>
      <c r="B961">
        <v>0</v>
      </c>
    </row>
    <row r="962" spans="1:2" x14ac:dyDescent="0.25">
      <c r="A962" t="s">
        <v>1222</v>
      </c>
      <c r="B962">
        <v>283720</v>
      </c>
    </row>
    <row r="963" spans="1:2" x14ac:dyDescent="0.25">
      <c r="A963" t="s">
        <v>1223</v>
      </c>
      <c r="B963">
        <v>283720</v>
      </c>
    </row>
    <row r="964" spans="1:2" x14ac:dyDescent="0.25">
      <c r="A964" t="s">
        <v>1224</v>
      </c>
      <c r="B964">
        <v>0</v>
      </c>
    </row>
    <row r="965" spans="1:2" x14ac:dyDescent="0.25">
      <c r="A965" t="s">
        <v>1225</v>
      </c>
      <c r="B965">
        <v>0</v>
      </c>
    </row>
    <row r="966" spans="1:2" x14ac:dyDescent="0.25">
      <c r="A966" t="s">
        <v>1226</v>
      </c>
      <c r="B966">
        <v>0</v>
      </c>
    </row>
    <row r="967" spans="1:2" x14ac:dyDescent="0.25">
      <c r="A967" t="s">
        <v>1227</v>
      </c>
      <c r="B967">
        <v>0</v>
      </c>
    </row>
    <row r="968" spans="1:2" x14ac:dyDescent="0.25">
      <c r="A968" t="s">
        <v>1228</v>
      </c>
      <c r="B968">
        <v>0</v>
      </c>
    </row>
    <row r="969" spans="1:2" x14ac:dyDescent="0.25">
      <c r="A969" t="s">
        <v>1229</v>
      </c>
      <c r="B969">
        <v>0</v>
      </c>
    </row>
    <row r="970" spans="1:2" x14ac:dyDescent="0.25">
      <c r="A970" t="s">
        <v>512</v>
      </c>
      <c r="B970">
        <v>0</v>
      </c>
    </row>
    <row r="971" spans="1:2" x14ac:dyDescent="0.25">
      <c r="A971" t="s">
        <v>513</v>
      </c>
      <c r="B971">
        <v>0</v>
      </c>
    </row>
    <row r="972" spans="1:2" x14ac:dyDescent="0.25">
      <c r="A972" t="s">
        <v>1230</v>
      </c>
      <c r="B972">
        <v>0</v>
      </c>
    </row>
    <row r="973" spans="1:2" x14ac:dyDescent="0.25">
      <c r="A973" t="s">
        <v>1231</v>
      </c>
      <c r="B973">
        <v>0</v>
      </c>
    </row>
    <row r="974" spans="1:2" x14ac:dyDescent="0.25">
      <c r="A974" t="s">
        <v>1232</v>
      </c>
      <c r="B974">
        <v>0</v>
      </c>
    </row>
    <row r="975" spans="1:2" x14ac:dyDescent="0.25">
      <c r="A975" t="s">
        <v>1233</v>
      </c>
      <c r="B975">
        <v>0</v>
      </c>
    </row>
    <row r="976" spans="1:2" x14ac:dyDescent="0.25">
      <c r="A976" t="s">
        <v>1234</v>
      </c>
      <c r="B976">
        <v>0</v>
      </c>
    </row>
    <row r="977" spans="1:2" x14ac:dyDescent="0.25">
      <c r="A977" t="s">
        <v>1235</v>
      </c>
      <c r="B977">
        <v>0</v>
      </c>
    </row>
    <row r="978" spans="1:2" x14ac:dyDescent="0.25">
      <c r="A978" t="s">
        <v>1236</v>
      </c>
      <c r="B978">
        <v>0</v>
      </c>
    </row>
    <row r="979" spans="1:2" x14ac:dyDescent="0.25">
      <c r="A979" t="s">
        <v>1237</v>
      </c>
      <c r="B979">
        <v>0</v>
      </c>
    </row>
    <row r="980" spans="1:2" x14ac:dyDescent="0.25">
      <c r="A980" t="s">
        <v>1238</v>
      </c>
      <c r="B980">
        <v>113349</v>
      </c>
    </row>
    <row r="981" spans="1:2" x14ac:dyDescent="0.25">
      <c r="A981" t="s">
        <v>1239</v>
      </c>
      <c r="B981">
        <v>276971</v>
      </c>
    </row>
    <row r="982" spans="1:2" x14ac:dyDescent="0.25">
      <c r="A982" t="s">
        <v>1240</v>
      </c>
      <c r="B982">
        <v>0</v>
      </c>
    </row>
    <row r="983" spans="1:2" x14ac:dyDescent="0.25">
      <c r="A983" t="s">
        <v>1241</v>
      </c>
      <c r="B983">
        <v>0</v>
      </c>
    </row>
    <row r="984" spans="1:2" x14ac:dyDescent="0.25">
      <c r="A984" t="s">
        <v>1242</v>
      </c>
      <c r="B984">
        <v>0</v>
      </c>
    </row>
    <row r="985" spans="1:2" x14ac:dyDescent="0.25">
      <c r="A985" t="s">
        <v>1243</v>
      </c>
      <c r="B985">
        <v>0</v>
      </c>
    </row>
    <row r="986" spans="1:2" x14ac:dyDescent="0.25">
      <c r="A986" t="s">
        <v>1244</v>
      </c>
      <c r="B986">
        <v>0</v>
      </c>
    </row>
    <row r="987" spans="1:2" x14ac:dyDescent="0.25">
      <c r="A987" t="s">
        <v>1245</v>
      </c>
      <c r="B987">
        <v>0</v>
      </c>
    </row>
    <row r="988" spans="1:2" x14ac:dyDescent="0.25">
      <c r="A988" t="s">
        <v>514</v>
      </c>
      <c r="B988">
        <v>0</v>
      </c>
    </row>
    <row r="989" spans="1:2" x14ac:dyDescent="0.25">
      <c r="A989" t="s">
        <v>515</v>
      </c>
      <c r="B989">
        <v>0</v>
      </c>
    </row>
    <row r="990" spans="1:2" x14ac:dyDescent="0.25">
      <c r="A990" t="s">
        <v>1246</v>
      </c>
      <c r="B990">
        <v>0</v>
      </c>
    </row>
    <row r="991" spans="1:2" x14ac:dyDescent="0.25">
      <c r="A991" t="s">
        <v>1247</v>
      </c>
      <c r="B991">
        <v>0</v>
      </c>
    </row>
    <row r="992" spans="1:2" x14ac:dyDescent="0.25">
      <c r="A992" t="s">
        <v>1248</v>
      </c>
      <c r="B992">
        <v>0</v>
      </c>
    </row>
    <row r="993" spans="1:2" x14ac:dyDescent="0.25">
      <c r="A993" t="s">
        <v>1249</v>
      </c>
      <c r="B993">
        <v>0</v>
      </c>
    </row>
    <row r="994" spans="1:2" x14ac:dyDescent="0.25">
      <c r="A994" t="s">
        <v>1250</v>
      </c>
      <c r="B994">
        <v>0</v>
      </c>
    </row>
    <row r="995" spans="1:2" x14ac:dyDescent="0.25">
      <c r="A995" t="s">
        <v>1251</v>
      </c>
      <c r="B995">
        <v>0</v>
      </c>
    </row>
    <row r="996" spans="1:2" x14ac:dyDescent="0.25">
      <c r="A996" t="s">
        <v>1252</v>
      </c>
      <c r="B996">
        <v>0</v>
      </c>
    </row>
    <row r="997" spans="1:2" x14ac:dyDescent="0.25">
      <c r="A997" t="s">
        <v>1253</v>
      </c>
      <c r="B997">
        <v>0</v>
      </c>
    </row>
    <row r="998" spans="1:2" x14ac:dyDescent="0.25">
      <c r="A998" t="s">
        <v>1254</v>
      </c>
      <c r="B998">
        <v>0</v>
      </c>
    </row>
    <row r="999" spans="1:2" x14ac:dyDescent="0.25">
      <c r="A999" t="s">
        <v>1255</v>
      </c>
      <c r="B999">
        <v>0</v>
      </c>
    </row>
    <row r="1000" spans="1:2" x14ac:dyDescent="0.25">
      <c r="A1000" t="s">
        <v>1256</v>
      </c>
      <c r="B1000">
        <v>0</v>
      </c>
    </row>
    <row r="1001" spans="1:2" x14ac:dyDescent="0.25">
      <c r="A1001" t="s">
        <v>1257</v>
      </c>
      <c r="B1001">
        <v>0</v>
      </c>
    </row>
    <row r="1002" spans="1:2" x14ac:dyDescent="0.25">
      <c r="A1002" t="s">
        <v>1258</v>
      </c>
      <c r="B1002">
        <v>0</v>
      </c>
    </row>
    <row r="1003" spans="1:2" x14ac:dyDescent="0.25">
      <c r="A1003" t="s">
        <v>1259</v>
      </c>
      <c r="B1003">
        <v>0</v>
      </c>
    </row>
    <row r="1004" spans="1:2" x14ac:dyDescent="0.25">
      <c r="A1004" t="s">
        <v>1260</v>
      </c>
      <c r="B1004">
        <v>0</v>
      </c>
    </row>
    <row r="1005" spans="1:2" x14ac:dyDescent="0.25">
      <c r="A1005" t="s">
        <v>1261</v>
      </c>
      <c r="B1005">
        <v>0</v>
      </c>
    </row>
    <row r="1006" spans="1:2" x14ac:dyDescent="0.25">
      <c r="A1006" t="s">
        <v>516</v>
      </c>
      <c r="B1006">
        <v>0</v>
      </c>
    </row>
    <row r="1007" spans="1:2" x14ac:dyDescent="0.25">
      <c r="A1007" t="s">
        <v>517</v>
      </c>
      <c r="B1007">
        <v>0</v>
      </c>
    </row>
    <row r="1008" spans="1:2" x14ac:dyDescent="0.25">
      <c r="A1008" t="s">
        <v>1262</v>
      </c>
      <c r="B1008">
        <v>0</v>
      </c>
    </row>
    <row r="1009" spans="1:2" x14ac:dyDescent="0.25">
      <c r="A1009" t="s">
        <v>1263</v>
      </c>
      <c r="B1009">
        <v>0</v>
      </c>
    </row>
    <row r="1010" spans="1:2" x14ac:dyDescent="0.25">
      <c r="A1010" t="s">
        <v>1264</v>
      </c>
      <c r="B1010">
        <v>0</v>
      </c>
    </row>
    <row r="1011" spans="1:2" x14ac:dyDescent="0.25">
      <c r="A1011" t="s">
        <v>1265</v>
      </c>
      <c r="B1011">
        <v>0</v>
      </c>
    </row>
    <row r="1012" spans="1:2" x14ac:dyDescent="0.25">
      <c r="A1012" t="s">
        <v>1266</v>
      </c>
      <c r="B1012">
        <v>0</v>
      </c>
    </row>
    <row r="1013" spans="1:2" x14ac:dyDescent="0.25">
      <c r="A1013" t="s">
        <v>1267</v>
      </c>
      <c r="B1013">
        <v>0</v>
      </c>
    </row>
    <row r="1014" spans="1:2" x14ac:dyDescent="0.25">
      <c r="A1014" t="s">
        <v>1268</v>
      </c>
      <c r="B1014">
        <v>0</v>
      </c>
    </row>
    <row r="1015" spans="1:2" x14ac:dyDescent="0.25">
      <c r="A1015" t="s">
        <v>1269</v>
      </c>
      <c r="B1015">
        <v>0</v>
      </c>
    </row>
    <row r="1016" spans="1:2" x14ac:dyDescent="0.25">
      <c r="A1016" t="s">
        <v>1270</v>
      </c>
      <c r="B1016">
        <v>214910</v>
      </c>
    </row>
    <row r="1017" spans="1:2" x14ac:dyDescent="0.25">
      <c r="A1017" t="s">
        <v>1271</v>
      </c>
      <c r="B1017">
        <v>214910</v>
      </c>
    </row>
    <row r="1018" spans="1:2" x14ac:dyDescent="0.25">
      <c r="A1018" t="s">
        <v>1272</v>
      </c>
      <c r="B1018">
        <v>0</v>
      </c>
    </row>
    <row r="1019" spans="1:2" x14ac:dyDescent="0.25">
      <c r="A1019" t="s">
        <v>1273</v>
      </c>
      <c r="B1019">
        <v>0</v>
      </c>
    </row>
    <row r="1020" spans="1:2" x14ac:dyDescent="0.25">
      <c r="A1020" t="s">
        <v>1274</v>
      </c>
      <c r="B1020">
        <v>0</v>
      </c>
    </row>
    <row r="1021" spans="1:2" x14ac:dyDescent="0.25">
      <c r="A1021" t="s">
        <v>1275</v>
      </c>
      <c r="B1021">
        <v>0</v>
      </c>
    </row>
    <row r="1022" spans="1:2" x14ac:dyDescent="0.25">
      <c r="A1022" t="s">
        <v>1276</v>
      </c>
      <c r="B1022">
        <v>0</v>
      </c>
    </row>
    <row r="1023" spans="1:2" x14ac:dyDescent="0.25">
      <c r="A1023" t="s">
        <v>1277</v>
      </c>
      <c r="B1023">
        <v>0</v>
      </c>
    </row>
    <row r="1024" spans="1:2" x14ac:dyDescent="0.25">
      <c r="A1024" t="s">
        <v>518</v>
      </c>
      <c r="B1024">
        <v>0</v>
      </c>
    </row>
    <row r="1025" spans="1:2" x14ac:dyDescent="0.25">
      <c r="A1025" t="s">
        <v>519</v>
      </c>
      <c r="B1025">
        <v>0</v>
      </c>
    </row>
    <row r="1026" spans="1:2" x14ac:dyDescent="0.25">
      <c r="A1026" t="s">
        <v>1278</v>
      </c>
      <c r="B1026">
        <v>0</v>
      </c>
    </row>
    <row r="1027" spans="1:2" x14ac:dyDescent="0.25">
      <c r="A1027" t="s">
        <v>1279</v>
      </c>
      <c r="B1027">
        <v>0</v>
      </c>
    </row>
    <row r="1028" spans="1:2" x14ac:dyDescent="0.25">
      <c r="A1028" t="s">
        <v>1280</v>
      </c>
      <c r="B1028">
        <v>0</v>
      </c>
    </row>
    <row r="1029" spans="1:2" x14ac:dyDescent="0.25">
      <c r="A1029" t="s">
        <v>1281</v>
      </c>
      <c r="B1029">
        <v>0</v>
      </c>
    </row>
    <row r="1030" spans="1:2" x14ac:dyDescent="0.25">
      <c r="A1030" t="s">
        <v>1282</v>
      </c>
      <c r="B1030">
        <v>0</v>
      </c>
    </row>
    <row r="1031" spans="1:2" x14ac:dyDescent="0.25">
      <c r="A1031" t="s">
        <v>1283</v>
      </c>
      <c r="B1031">
        <v>0</v>
      </c>
    </row>
    <row r="1032" spans="1:2" x14ac:dyDescent="0.25">
      <c r="A1032" t="s">
        <v>1284</v>
      </c>
      <c r="B1032">
        <v>0</v>
      </c>
    </row>
    <row r="1033" spans="1:2" x14ac:dyDescent="0.25">
      <c r="A1033" t="s">
        <v>1285</v>
      </c>
      <c r="B1033">
        <v>0</v>
      </c>
    </row>
    <row r="1034" spans="1:2" x14ac:dyDescent="0.25">
      <c r="A1034" t="s">
        <v>1286</v>
      </c>
      <c r="B1034">
        <v>0</v>
      </c>
    </row>
    <row r="1035" spans="1:2" x14ac:dyDescent="0.25">
      <c r="A1035" t="s">
        <v>1287</v>
      </c>
      <c r="B1035">
        <v>0</v>
      </c>
    </row>
    <row r="1036" spans="1:2" x14ac:dyDescent="0.25">
      <c r="A1036" t="s">
        <v>1288</v>
      </c>
      <c r="B1036">
        <v>0</v>
      </c>
    </row>
    <row r="1037" spans="1:2" x14ac:dyDescent="0.25">
      <c r="A1037" t="s">
        <v>1289</v>
      </c>
      <c r="B1037">
        <v>0</v>
      </c>
    </row>
    <row r="1038" spans="1:2" x14ac:dyDescent="0.25">
      <c r="A1038" t="s">
        <v>1290</v>
      </c>
      <c r="B1038">
        <v>0</v>
      </c>
    </row>
    <row r="1039" spans="1:2" x14ac:dyDescent="0.25">
      <c r="A1039" t="s">
        <v>1291</v>
      </c>
      <c r="B1039">
        <v>0</v>
      </c>
    </row>
    <row r="1040" spans="1:2" x14ac:dyDescent="0.25">
      <c r="A1040" t="s">
        <v>1292</v>
      </c>
      <c r="B1040">
        <v>0</v>
      </c>
    </row>
    <row r="1041" spans="1:2" x14ac:dyDescent="0.25">
      <c r="A1041" t="s">
        <v>1293</v>
      </c>
      <c r="B1041">
        <v>0</v>
      </c>
    </row>
    <row r="1042" spans="1:2" x14ac:dyDescent="0.25">
      <c r="A1042" t="s">
        <v>520</v>
      </c>
      <c r="B1042">
        <v>0</v>
      </c>
    </row>
    <row r="1043" spans="1:2" x14ac:dyDescent="0.25">
      <c r="A1043" t="s">
        <v>521</v>
      </c>
      <c r="B1043">
        <v>0</v>
      </c>
    </row>
    <row r="1044" spans="1:2" x14ac:dyDescent="0.25">
      <c r="A1044" t="s">
        <v>1294</v>
      </c>
      <c r="B1044">
        <v>0</v>
      </c>
    </row>
    <row r="1045" spans="1:2" x14ac:dyDescent="0.25">
      <c r="A1045" t="s">
        <v>1295</v>
      </c>
      <c r="B1045">
        <v>0</v>
      </c>
    </row>
    <row r="1046" spans="1:2" x14ac:dyDescent="0.25">
      <c r="A1046" t="s">
        <v>1296</v>
      </c>
      <c r="B1046">
        <v>0</v>
      </c>
    </row>
    <row r="1047" spans="1:2" x14ac:dyDescent="0.25">
      <c r="A1047" t="s">
        <v>1297</v>
      </c>
      <c r="B1047">
        <v>0</v>
      </c>
    </row>
    <row r="1048" spans="1:2" x14ac:dyDescent="0.25">
      <c r="A1048" t="s">
        <v>1298</v>
      </c>
      <c r="B1048">
        <v>0</v>
      </c>
    </row>
    <row r="1049" spans="1:2" x14ac:dyDescent="0.25">
      <c r="A1049" t="s">
        <v>1299</v>
      </c>
      <c r="B1049">
        <v>0</v>
      </c>
    </row>
    <row r="1050" spans="1:2" x14ac:dyDescent="0.25">
      <c r="A1050" t="s">
        <v>1300</v>
      </c>
      <c r="B1050">
        <v>0</v>
      </c>
    </row>
    <row r="1051" spans="1:2" x14ac:dyDescent="0.25">
      <c r="A1051" t="s">
        <v>1301</v>
      </c>
      <c r="B1051">
        <v>0</v>
      </c>
    </row>
    <row r="1052" spans="1:2" x14ac:dyDescent="0.25">
      <c r="A1052" t="s">
        <v>1302</v>
      </c>
      <c r="B1052">
        <v>0</v>
      </c>
    </row>
    <row r="1053" spans="1:2" x14ac:dyDescent="0.25">
      <c r="A1053" t="s">
        <v>1303</v>
      </c>
      <c r="B1053">
        <v>0</v>
      </c>
    </row>
    <row r="1054" spans="1:2" x14ac:dyDescent="0.25">
      <c r="A1054" t="s">
        <v>1304</v>
      </c>
      <c r="B1054">
        <v>0</v>
      </c>
    </row>
    <row r="1055" spans="1:2" x14ac:dyDescent="0.25">
      <c r="A1055" t="s">
        <v>1305</v>
      </c>
      <c r="B1055">
        <v>0</v>
      </c>
    </row>
    <row r="1056" spans="1:2" x14ac:dyDescent="0.25">
      <c r="A1056" t="s">
        <v>1306</v>
      </c>
      <c r="B1056">
        <v>0</v>
      </c>
    </row>
    <row r="1057" spans="1:2" x14ac:dyDescent="0.25">
      <c r="A1057" t="s">
        <v>1307</v>
      </c>
      <c r="B1057">
        <v>0</v>
      </c>
    </row>
    <row r="1058" spans="1:2" x14ac:dyDescent="0.25">
      <c r="A1058" t="s">
        <v>1308</v>
      </c>
      <c r="B1058">
        <v>0</v>
      </c>
    </row>
    <row r="1059" spans="1:2" x14ac:dyDescent="0.25">
      <c r="A1059" t="s">
        <v>1309</v>
      </c>
      <c r="B1059">
        <v>0</v>
      </c>
    </row>
    <row r="1060" spans="1:2" x14ac:dyDescent="0.25">
      <c r="A1060" t="s">
        <v>522</v>
      </c>
      <c r="B1060">
        <v>0</v>
      </c>
    </row>
    <row r="1061" spans="1:2" x14ac:dyDescent="0.25">
      <c r="A1061" t="s">
        <v>523</v>
      </c>
      <c r="B1061">
        <v>0</v>
      </c>
    </row>
    <row r="1062" spans="1:2" x14ac:dyDescent="0.25">
      <c r="A1062" t="s">
        <v>1310</v>
      </c>
      <c r="B1062">
        <v>0</v>
      </c>
    </row>
    <row r="1063" spans="1:2" x14ac:dyDescent="0.25">
      <c r="A1063" t="s">
        <v>1311</v>
      </c>
      <c r="B1063">
        <v>0</v>
      </c>
    </row>
    <row r="1064" spans="1:2" x14ac:dyDescent="0.25">
      <c r="A1064" t="s">
        <v>1312</v>
      </c>
      <c r="B1064">
        <v>0</v>
      </c>
    </row>
    <row r="1065" spans="1:2" x14ac:dyDescent="0.25">
      <c r="A1065" t="s">
        <v>1313</v>
      </c>
      <c r="B1065">
        <v>0</v>
      </c>
    </row>
    <row r="1066" spans="1:2" x14ac:dyDescent="0.25">
      <c r="A1066" t="s">
        <v>1314</v>
      </c>
      <c r="B1066">
        <v>0</v>
      </c>
    </row>
    <row r="1067" spans="1:2" x14ac:dyDescent="0.25">
      <c r="A1067" t="s">
        <v>1315</v>
      </c>
      <c r="B1067">
        <v>0</v>
      </c>
    </row>
    <row r="1068" spans="1:2" x14ac:dyDescent="0.25">
      <c r="A1068" t="s">
        <v>1316</v>
      </c>
      <c r="B1068">
        <v>0</v>
      </c>
    </row>
    <row r="1069" spans="1:2" x14ac:dyDescent="0.25">
      <c r="A1069" t="s">
        <v>1317</v>
      </c>
      <c r="B1069">
        <v>0</v>
      </c>
    </row>
    <row r="1070" spans="1:2" x14ac:dyDescent="0.25">
      <c r="A1070" t="s">
        <v>1318</v>
      </c>
      <c r="B1070">
        <v>416140</v>
      </c>
    </row>
    <row r="1071" spans="1:2" x14ac:dyDescent="0.25">
      <c r="A1071" t="s">
        <v>1319</v>
      </c>
      <c r="B1071">
        <v>352808.4</v>
      </c>
    </row>
    <row r="1072" spans="1:2" x14ac:dyDescent="0.25">
      <c r="A1072" t="s">
        <v>1320</v>
      </c>
      <c r="B1072">
        <v>0</v>
      </c>
    </row>
    <row r="1073" spans="1:2" x14ac:dyDescent="0.25">
      <c r="A1073" t="s">
        <v>1321</v>
      </c>
      <c r="B1073">
        <v>0</v>
      </c>
    </row>
    <row r="1074" spans="1:2" x14ac:dyDescent="0.25">
      <c r="A1074" t="s">
        <v>1322</v>
      </c>
      <c r="B1074">
        <v>0</v>
      </c>
    </row>
    <row r="1075" spans="1:2" x14ac:dyDescent="0.25">
      <c r="A1075" t="s">
        <v>1323</v>
      </c>
      <c r="B1075">
        <v>0</v>
      </c>
    </row>
    <row r="1076" spans="1:2" x14ac:dyDescent="0.25">
      <c r="A1076" t="s">
        <v>1324</v>
      </c>
      <c r="B1076">
        <v>0</v>
      </c>
    </row>
    <row r="1077" spans="1:2" x14ac:dyDescent="0.25">
      <c r="A1077" t="s">
        <v>1325</v>
      </c>
      <c r="B1077">
        <v>0</v>
      </c>
    </row>
    <row r="1078" spans="1:2" x14ac:dyDescent="0.25">
      <c r="A1078" t="s">
        <v>524</v>
      </c>
      <c r="B1078">
        <v>0</v>
      </c>
    </row>
    <row r="1079" spans="1:2" x14ac:dyDescent="0.25">
      <c r="A1079" t="s">
        <v>525</v>
      </c>
      <c r="B1079">
        <v>0</v>
      </c>
    </row>
    <row r="1080" spans="1:2" x14ac:dyDescent="0.25">
      <c r="A1080" t="s">
        <v>1326</v>
      </c>
      <c r="B1080">
        <v>0</v>
      </c>
    </row>
    <row r="1081" spans="1:2" x14ac:dyDescent="0.25">
      <c r="A1081" t="s">
        <v>1327</v>
      </c>
      <c r="B1081">
        <v>0</v>
      </c>
    </row>
    <row r="1082" spans="1:2" x14ac:dyDescent="0.25">
      <c r="A1082" t="s">
        <v>1328</v>
      </c>
      <c r="B1082">
        <v>0</v>
      </c>
    </row>
    <row r="1083" spans="1:2" x14ac:dyDescent="0.25">
      <c r="A1083" t="s">
        <v>1329</v>
      </c>
      <c r="B1083">
        <v>0</v>
      </c>
    </row>
    <row r="1084" spans="1:2" x14ac:dyDescent="0.25">
      <c r="A1084" t="s">
        <v>1330</v>
      </c>
      <c r="B1084">
        <v>0</v>
      </c>
    </row>
    <row r="1085" spans="1:2" x14ac:dyDescent="0.25">
      <c r="A1085" t="s">
        <v>1331</v>
      </c>
      <c r="B1085">
        <v>0</v>
      </c>
    </row>
    <row r="1086" spans="1:2" x14ac:dyDescent="0.25">
      <c r="A1086" t="s">
        <v>1332</v>
      </c>
      <c r="B1086">
        <v>0</v>
      </c>
    </row>
    <row r="1087" spans="1:2" x14ac:dyDescent="0.25">
      <c r="A1087" t="s">
        <v>1333</v>
      </c>
      <c r="B1087">
        <v>0</v>
      </c>
    </row>
    <row r="1088" spans="1:2" x14ac:dyDescent="0.25">
      <c r="A1088" t="s">
        <v>1334</v>
      </c>
      <c r="B1088">
        <v>150000</v>
      </c>
    </row>
    <row r="1089" spans="1:2" x14ac:dyDescent="0.25">
      <c r="A1089" t="s">
        <v>1335</v>
      </c>
      <c r="B1089">
        <v>0</v>
      </c>
    </row>
    <row r="1090" spans="1:2" x14ac:dyDescent="0.25">
      <c r="A1090" t="s">
        <v>1336</v>
      </c>
      <c r="B1090">
        <v>0</v>
      </c>
    </row>
    <row r="1091" spans="1:2" x14ac:dyDescent="0.25">
      <c r="A1091" t="s">
        <v>1337</v>
      </c>
      <c r="B1091">
        <v>0</v>
      </c>
    </row>
    <row r="1092" spans="1:2" x14ac:dyDescent="0.25">
      <c r="A1092" t="s">
        <v>1338</v>
      </c>
      <c r="B1092">
        <v>0</v>
      </c>
    </row>
    <row r="1093" spans="1:2" x14ac:dyDescent="0.25">
      <c r="A1093" t="s">
        <v>1339</v>
      </c>
      <c r="B1093">
        <v>0</v>
      </c>
    </row>
    <row r="1094" spans="1:2" x14ac:dyDescent="0.25">
      <c r="A1094" t="s">
        <v>1340</v>
      </c>
      <c r="B1094">
        <v>0</v>
      </c>
    </row>
    <row r="1095" spans="1:2" x14ac:dyDescent="0.25">
      <c r="A1095" t="s">
        <v>1341</v>
      </c>
      <c r="B1095">
        <v>0</v>
      </c>
    </row>
    <row r="1096" spans="1:2" x14ac:dyDescent="0.25">
      <c r="A1096" t="s">
        <v>526</v>
      </c>
      <c r="B1096">
        <v>0</v>
      </c>
    </row>
    <row r="1097" spans="1:2" x14ac:dyDescent="0.25">
      <c r="A1097" t="s">
        <v>527</v>
      </c>
      <c r="B1097">
        <v>0</v>
      </c>
    </row>
    <row r="1098" spans="1:2" x14ac:dyDescent="0.25">
      <c r="A1098" t="s">
        <v>1342</v>
      </c>
      <c r="B1098">
        <v>0</v>
      </c>
    </row>
    <row r="1099" spans="1:2" x14ac:dyDescent="0.25">
      <c r="A1099" t="s">
        <v>1343</v>
      </c>
      <c r="B1099">
        <v>0</v>
      </c>
    </row>
    <row r="1100" spans="1:2" x14ac:dyDescent="0.25">
      <c r="A1100" t="s">
        <v>1344</v>
      </c>
      <c r="B1100">
        <v>0</v>
      </c>
    </row>
    <row r="1101" spans="1:2" x14ac:dyDescent="0.25">
      <c r="A1101" t="s">
        <v>1345</v>
      </c>
      <c r="B1101">
        <v>0</v>
      </c>
    </row>
    <row r="1102" spans="1:2" x14ac:dyDescent="0.25">
      <c r="A1102" t="s">
        <v>1346</v>
      </c>
      <c r="B1102">
        <v>0</v>
      </c>
    </row>
    <row r="1103" spans="1:2" x14ac:dyDescent="0.25">
      <c r="A1103" t="s">
        <v>1347</v>
      </c>
      <c r="B1103">
        <v>0</v>
      </c>
    </row>
    <row r="1104" spans="1:2" x14ac:dyDescent="0.25">
      <c r="A1104" t="s">
        <v>1348</v>
      </c>
      <c r="B1104">
        <v>0</v>
      </c>
    </row>
    <row r="1105" spans="1:2" x14ac:dyDescent="0.25">
      <c r="A1105" t="s">
        <v>1349</v>
      </c>
      <c r="B1105">
        <v>0</v>
      </c>
    </row>
    <row r="1106" spans="1:2" x14ac:dyDescent="0.25">
      <c r="A1106" t="s">
        <v>1350</v>
      </c>
      <c r="B1106">
        <v>0</v>
      </c>
    </row>
    <row r="1107" spans="1:2" x14ac:dyDescent="0.25">
      <c r="A1107" t="s">
        <v>1351</v>
      </c>
      <c r="B1107">
        <v>0</v>
      </c>
    </row>
    <row r="1108" spans="1:2" x14ac:dyDescent="0.25">
      <c r="A1108" t="s">
        <v>1352</v>
      </c>
      <c r="B1108">
        <v>0</v>
      </c>
    </row>
    <row r="1109" spans="1:2" x14ac:dyDescent="0.25">
      <c r="A1109" t="s">
        <v>1353</v>
      </c>
      <c r="B1109">
        <v>0</v>
      </c>
    </row>
    <row r="1110" spans="1:2" x14ac:dyDescent="0.25">
      <c r="A1110" t="s">
        <v>1354</v>
      </c>
      <c r="B1110">
        <v>0</v>
      </c>
    </row>
    <row r="1111" spans="1:2" x14ac:dyDescent="0.25">
      <c r="A1111" t="s">
        <v>1355</v>
      </c>
      <c r="B1111">
        <v>0</v>
      </c>
    </row>
    <row r="1112" spans="1:2" x14ac:dyDescent="0.25">
      <c r="A1112" t="s">
        <v>1356</v>
      </c>
      <c r="B1112">
        <v>0</v>
      </c>
    </row>
    <row r="1113" spans="1:2" x14ac:dyDescent="0.25">
      <c r="A1113" t="s">
        <v>1357</v>
      </c>
      <c r="B1113">
        <v>0</v>
      </c>
    </row>
    <row r="1114" spans="1:2" x14ac:dyDescent="0.25">
      <c r="A1114" t="s">
        <v>528</v>
      </c>
      <c r="B1114">
        <v>0</v>
      </c>
    </row>
    <row r="1115" spans="1:2" x14ac:dyDescent="0.25">
      <c r="A1115" t="s">
        <v>529</v>
      </c>
      <c r="B1115">
        <v>0</v>
      </c>
    </row>
    <row r="1116" spans="1:2" x14ac:dyDescent="0.25">
      <c r="A1116" t="s">
        <v>1358</v>
      </c>
      <c r="B1116">
        <v>0</v>
      </c>
    </row>
    <row r="1117" spans="1:2" x14ac:dyDescent="0.25">
      <c r="A1117" t="s">
        <v>1359</v>
      </c>
      <c r="B1117">
        <v>0</v>
      </c>
    </row>
    <row r="1118" spans="1:2" x14ac:dyDescent="0.25">
      <c r="A1118" t="s">
        <v>1360</v>
      </c>
      <c r="B1118">
        <v>0</v>
      </c>
    </row>
    <row r="1119" spans="1:2" x14ac:dyDescent="0.25">
      <c r="A1119" t="s">
        <v>1361</v>
      </c>
      <c r="B1119">
        <v>0</v>
      </c>
    </row>
    <row r="1120" spans="1:2" x14ac:dyDescent="0.25">
      <c r="A1120" t="s">
        <v>1362</v>
      </c>
      <c r="B1120">
        <v>520000</v>
      </c>
    </row>
    <row r="1121" spans="1:2" x14ac:dyDescent="0.25">
      <c r="A1121" t="s">
        <v>1363</v>
      </c>
      <c r="B1121">
        <v>0</v>
      </c>
    </row>
    <row r="1122" spans="1:2" x14ac:dyDescent="0.25">
      <c r="A1122" t="s">
        <v>1364</v>
      </c>
      <c r="B1122">
        <v>0</v>
      </c>
    </row>
    <row r="1123" spans="1:2" x14ac:dyDescent="0.25">
      <c r="A1123" t="s">
        <v>1365</v>
      </c>
      <c r="B1123">
        <v>0</v>
      </c>
    </row>
    <row r="1124" spans="1:2" x14ac:dyDescent="0.25">
      <c r="A1124" t="s">
        <v>1366</v>
      </c>
      <c r="B1124">
        <v>0</v>
      </c>
    </row>
    <row r="1125" spans="1:2" x14ac:dyDescent="0.25">
      <c r="A1125" t="s">
        <v>1367</v>
      </c>
      <c r="B1125">
        <v>0</v>
      </c>
    </row>
    <row r="1126" spans="1:2" x14ac:dyDescent="0.25">
      <c r="A1126" t="s">
        <v>1368</v>
      </c>
      <c r="B1126">
        <v>0</v>
      </c>
    </row>
    <row r="1127" spans="1:2" x14ac:dyDescent="0.25">
      <c r="A1127" t="s">
        <v>1369</v>
      </c>
      <c r="B1127">
        <v>296499.8</v>
      </c>
    </row>
    <row r="1128" spans="1:2" x14ac:dyDescent="0.25">
      <c r="A1128" t="s">
        <v>1370</v>
      </c>
      <c r="B1128">
        <v>0</v>
      </c>
    </row>
    <row r="1129" spans="1:2" x14ac:dyDescent="0.25">
      <c r="A1129" t="s">
        <v>1371</v>
      </c>
      <c r="B1129">
        <v>0</v>
      </c>
    </row>
    <row r="1130" spans="1:2" x14ac:dyDescent="0.25">
      <c r="A1130" t="s">
        <v>1372</v>
      </c>
      <c r="B1130">
        <v>0</v>
      </c>
    </row>
    <row r="1131" spans="1:2" x14ac:dyDescent="0.25">
      <c r="A1131" t="s">
        <v>1373</v>
      </c>
      <c r="B1131">
        <v>0</v>
      </c>
    </row>
    <row r="1132" spans="1:2" x14ac:dyDescent="0.25">
      <c r="A1132" t="s">
        <v>530</v>
      </c>
      <c r="B1132">
        <v>0</v>
      </c>
    </row>
    <row r="1133" spans="1:2" x14ac:dyDescent="0.25">
      <c r="A1133" t="s">
        <v>531</v>
      </c>
      <c r="B1133">
        <v>0</v>
      </c>
    </row>
    <row r="1134" spans="1:2" x14ac:dyDescent="0.25">
      <c r="A1134" t="s">
        <v>1374</v>
      </c>
      <c r="B1134">
        <v>0</v>
      </c>
    </row>
    <row r="1135" spans="1:2" x14ac:dyDescent="0.25">
      <c r="A1135" t="s">
        <v>1375</v>
      </c>
      <c r="B1135">
        <v>0</v>
      </c>
    </row>
    <row r="1136" spans="1:2" x14ac:dyDescent="0.25">
      <c r="A1136" t="s">
        <v>1376</v>
      </c>
      <c r="B1136">
        <v>0</v>
      </c>
    </row>
    <row r="1137" spans="1:2" x14ac:dyDescent="0.25">
      <c r="A1137" t="s">
        <v>1377</v>
      </c>
      <c r="B1137">
        <v>0</v>
      </c>
    </row>
    <row r="1138" spans="1:2" x14ac:dyDescent="0.25">
      <c r="A1138" t="s">
        <v>1378</v>
      </c>
      <c r="B1138">
        <v>0</v>
      </c>
    </row>
    <row r="1139" spans="1:2" x14ac:dyDescent="0.25">
      <c r="A1139" t="s">
        <v>1379</v>
      </c>
      <c r="B1139">
        <v>0</v>
      </c>
    </row>
    <row r="1140" spans="1:2" x14ac:dyDescent="0.25">
      <c r="A1140" t="s">
        <v>1380</v>
      </c>
      <c r="B1140">
        <v>0</v>
      </c>
    </row>
    <row r="1141" spans="1:2" x14ac:dyDescent="0.25">
      <c r="A1141" t="s">
        <v>1381</v>
      </c>
      <c r="B1141">
        <v>0</v>
      </c>
    </row>
    <row r="1142" spans="1:2" x14ac:dyDescent="0.25">
      <c r="A1142" t="s">
        <v>1382</v>
      </c>
      <c r="B1142">
        <v>0</v>
      </c>
    </row>
    <row r="1143" spans="1:2" x14ac:dyDescent="0.25">
      <c r="A1143" t="s">
        <v>1383</v>
      </c>
      <c r="B1143">
        <v>0</v>
      </c>
    </row>
    <row r="1144" spans="1:2" x14ac:dyDescent="0.25">
      <c r="A1144" t="s">
        <v>1384</v>
      </c>
      <c r="B1144">
        <v>0</v>
      </c>
    </row>
    <row r="1145" spans="1:2" x14ac:dyDescent="0.25">
      <c r="A1145" t="s">
        <v>1385</v>
      </c>
      <c r="B1145">
        <v>0</v>
      </c>
    </row>
    <row r="1146" spans="1:2" x14ac:dyDescent="0.25">
      <c r="A1146" t="s">
        <v>1386</v>
      </c>
      <c r="B1146">
        <v>0</v>
      </c>
    </row>
    <row r="1147" spans="1:2" x14ac:dyDescent="0.25">
      <c r="A1147" t="s">
        <v>1387</v>
      </c>
      <c r="B1147">
        <v>0</v>
      </c>
    </row>
    <row r="1148" spans="1:2" x14ac:dyDescent="0.25">
      <c r="A1148" t="s">
        <v>1388</v>
      </c>
      <c r="B1148">
        <v>0</v>
      </c>
    </row>
    <row r="1149" spans="1:2" x14ac:dyDescent="0.25">
      <c r="A1149" t="s">
        <v>1389</v>
      </c>
      <c r="B1149">
        <v>0</v>
      </c>
    </row>
    <row r="1150" spans="1:2" x14ac:dyDescent="0.25">
      <c r="A1150" t="s">
        <v>532</v>
      </c>
      <c r="B1150">
        <v>0</v>
      </c>
    </row>
    <row r="1151" spans="1:2" x14ac:dyDescent="0.25">
      <c r="A1151" t="s">
        <v>533</v>
      </c>
      <c r="B1151">
        <v>0</v>
      </c>
    </row>
    <row r="1152" spans="1:2" x14ac:dyDescent="0.25">
      <c r="A1152" t="s">
        <v>1390</v>
      </c>
      <c r="B1152">
        <v>0</v>
      </c>
    </row>
    <row r="1153" spans="1:2" x14ac:dyDescent="0.25">
      <c r="A1153" t="s">
        <v>1391</v>
      </c>
      <c r="B1153">
        <v>0</v>
      </c>
    </row>
    <row r="1154" spans="1:2" x14ac:dyDescent="0.25">
      <c r="A1154" t="s">
        <v>1392</v>
      </c>
      <c r="B1154">
        <v>0</v>
      </c>
    </row>
    <row r="1155" spans="1:2" x14ac:dyDescent="0.25">
      <c r="A1155" t="s">
        <v>1393</v>
      </c>
      <c r="B1155">
        <v>0</v>
      </c>
    </row>
    <row r="1156" spans="1:2" x14ac:dyDescent="0.25">
      <c r="A1156" t="s">
        <v>1394</v>
      </c>
      <c r="B1156">
        <v>0</v>
      </c>
    </row>
    <row r="1157" spans="1:2" x14ac:dyDescent="0.25">
      <c r="A1157" t="s">
        <v>1395</v>
      </c>
      <c r="B1157">
        <v>0</v>
      </c>
    </row>
    <row r="1158" spans="1:2" x14ac:dyDescent="0.25">
      <c r="A1158" t="s">
        <v>1396</v>
      </c>
      <c r="B1158">
        <v>0</v>
      </c>
    </row>
    <row r="1159" spans="1:2" x14ac:dyDescent="0.25">
      <c r="A1159" t="s">
        <v>1397</v>
      </c>
      <c r="B1159">
        <v>0</v>
      </c>
    </row>
    <row r="1160" spans="1:2" x14ac:dyDescent="0.25">
      <c r="A1160" t="s">
        <v>1398</v>
      </c>
      <c r="B1160">
        <v>0</v>
      </c>
    </row>
    <row r="1161" spans="1:2" x14ac:dyDescent="0.25">
      <c r="A1161" t="s">
        <v>1399</v>
      </c>
      <c r="B1161">
        <v>0</v>
      </c>
    </row>
    <row r="1162" spans="1:2" x14ac:dyDescent="0.25">
      <c r="A1162" t="s">
        <v>1400</v>
      </c>
      <c r="B1162">
        <v>0</v>
      </c>
    </row>
    <row r="1163" spans="1:2" x14ac:dyDescent="0.25">
      <c r="A1163" t="s">
        <v>1401</v>
      </c>
      <c r="B1163">
        <v>0</v>
      </c>
    </row>
    <row r="1164" spans="1:2" x14ac:dyDescent="0.25">
      <c r="A1164" t="s">
        <v>1402</v>
      </c>
      <c r="B1164">
        <v>0</v>
      </c>
    </row>
    <row r="1165" spans="1:2" x14ac:dyDescent="0.25">
      <c r="A1165" t="s">
        <v>1403</v>
      </c>
      <c r="B1165">
        <v>0</v>
      </c>
    </row>
    <row r="1166" spans="1:2" x14ac:dyDescent="0.25">
      <c r="A1166" t="s">
        <v>1404</v>
      </c>
      <c r="B1166">
        <v>0</v>
      </c>
    </row>
    <row r="1167" spans="1:2" x14ac:dyDescent="0.25">
      <c r="A1167" t="s">
        <v>1405</v>
      </c>
      <c r="B1167">
        <v>0</v>
      </c>
    </row>
    <row r="1168" spans="1:2" x14ac:dyDescent="0.25">
      <c r="A1168" t="s">
        <v>534</v>
      </c>
      <c r="B1168">
        <v>0</v>
      </c>
    </row>
    <row r="1169" spans="1:2" x14ac:dyDescent="0.25">
      <c r="A1169" t="s">
        <v>535</v>
      </c>
      <c r="B1169">
        <v>0</v>
      </c>
    </row>
    <row r="1170" spans="1:2" x14ac:dyDescent="0.25">
      <c r="A1170" t="s">
        <v>1406</v>
      </c>
      <c r="B1170">
        <v>0</v>
      </c>
    </row>
    <row r="1171" spans="1:2" x14ac:dyDescent="0.25">
      <c r="A1171" t="s">
        <v>1407</v>
      </c>
      <c r="B1171">
        <v>0</v>
      </c>
    </row>
    <row r="1172" spans="1:2" x14ac:dyDescent="0.25">
      <c r="A1172" t="s">
        <v>1408</v>
      </c>
      <c r="B1172">
        <v>0</v>
      </c>
    </row>
    <row r="1173" spans="1:2" x14ac:dyDescent="0.25">
      <c r="A1173" t="s">
        <v>1409</v>
      </c>
      <c r="B1173">
        <v>0</v>
      </c>
    </row>
    <row r="1174" spans="1:2" x14ac:dyDescent="0.25">
      <c r="A1174" t="s">
        <v>1410</v>
      </c>
      <c r="B1174">
        <v>0</v>
      </c>
    </row>
    <row r="1175" spans="1:2" x14ac:dyDescent="0.25">
      <c r="A1175" t="s">
        <v>1411</v>
      </c>
      <c r="B1175">
        <v>0</v>
      </c>
    </row>
    <row r="1176" spans="1:2" x14ac:dyDescent="0.25">
      <c r="A1176" t="s">
        <v>1412</v>
      </c>
      <c r="B1176">
        <v>0</v>
      </c>
    </row>
    <row r="1177" spans="1:2" x14ac:dyDescent="0.25">
      <c r="A1177" t="s">
        <v>1413</v>
      </c>
      <c r="B1177">
        <v>0</v>
      </c>
    </row>
    <row r="1178" spans="1:2" x14ac:dyDescent="0.25">
      <c r="A1178" t="s">
        <v>1414</v>
      </c>
      <c r="B1178">
        <v>0</v>
      </c>
    </row>
    <row r="1179" spans="1:2" x14ac:dyDescent="0.25">
      <c r="A1179" t="s">
        <v>1415</v>
      </c>
      <c r="B1179">
        <v>0</v>
      </c>
    </row>
    <row r="1180" spans="1:2" x14ac:dyDescent="0.25">
      <c r="A1180" t="s">
        <v>1416</v>
      </c>
      <c r="B1180">
        <v>0</v>
      </c>
    </row>
    <row r="1181" spans="1:2" x14ac:dyDescent="0.25">
      <c r="A1181" t="s">
        <v>1417</v>
      </c>
      <c r="B1181">
        <v>0</v>
      </c>
    </row>
    <row r="1182" spans="1:2" x14ac:dyDescent="0.25">
      <c r="A1182" t="s">
        <v>1418</v>
      </c>
      <c r="B1182">
        <v>0</v>
      </c>
    </row>
    <row r="1183" spans="1:2" x14ac:dyDescent="0.25">
      <c r="A1183" t="s">
        <v>1419</v>
      </c>
      <c r="B1183">
        <v>0</v>
      </c>
    </row>
    <row r="1184" spans="1:2" x14ac:dyDescent="0.25">
      <c r="A1184" t="s">
        <v>1420</v>
      </c>
      <c r="B1184">
        <v>0</v>
      </c>
    </row>
    <row r="1185" spans="1:2" x14ac:dyDescent="0.25">
      <c r="A1185" t="s">
        <v>1421</v>
      </c>
      <c r="B1185">
        <v>0</v>
      </c>
    </row>
    <row r="1186" spans="1:2" x14ac:dyDescent="0.25">
      <c r="A1186" t="s">
        <v>536</v>
      </c>
      <c r="B1186">
        <v>0</v>
      </c>
    </row>
    <row r="1187" spans="1:2" x14ac:dyDescent="0.25">
      <c r="A1187" t="s">
        <v>537</v>
      </c>
      <c r="B1187">
        <v>0</v>
      </c>
    </row>
    <row r="1188" spans="1:2" x14ac:dyDescent="0.25">
      <c r="A1188" t="s">
        <v>1422</v>
      </c>
      <c r="B1188">
        <v>0</v>
      </c>
    </row>
    <row r="1189" spans="1:2" x14ac:dyDescent="0.25">
      <c r="A1189" t="s">
        <v>1423</v>
      </c>
      <c r="B1189">
        <v>0</v>
      </c>
    </row>
    <row r="1190" spans="1:2" x14ac:dyDescent="0.25">
      <c r="A1190" t="s">
        <v>1424</v>
      </c>
      <c r="B1190">
        <v>0</v>
      </c>
    </row>
    <row r="1191" spans="1:2" x14ac:dyDescent="0.25">
      <c r="A1191" t="s">
        <v>1425</v>
      </c>
      <c r="B1191">
        <v>0</v>
      </c>
    </row>
    <row r="1192" spans="1:2" x14ac:dyDescent="0.25">
      <c r="A1192" t="s">
        <v>1426</v>
      </c>
      <c r="B1192">
        <v>0</v>
      </c>
    </row>
    <row r="1193" spans="1:2" x14ac:dyDescent="0.25">
      <c r="A1193" t="s">
        <v>1427</v>
      </c>
      <c r="B1193">
        <v>0</v>
      </c>
    </row>
    <row r="1194" spans="1:2" x14ac:dyDescent="0.25">
      <c r="A1194" t="s">
        <v>1428</v>
      </c>
      <c r="B1194">
        <v>0</v>
      </c>
    </row>
    <row r="1195" spans="1:2" x14ac:dyDescent="0.25">
      <c r="A1195" t="s">
        <v>1429</v>
      </c>
      <c r="B1195">
        <v>0</v>
      </c>
    </row>
    <row r="1196" spans="1:2" x14ac:dyDescent="0.25">
      <c r="A1196" t="s">
        <v>1430</v>
      </c>
      <c r="B1196">
        <v>0</v>
      </c>
    </row>
    <row r="1197" spans="1:2" x14ac:dyDescent="0.25">
      <c r="A1197" t="s">
        <v>1431</v>
      </c>
      <c r="B1197">
        <v>0</v>
      </c>
    </row>
    <row r="1198" spans="1:2" x14ac:dyDescent="0.25">
      <c r="A1198" t="s">
        <v>1432</v>
      </c>
      <c r="B1198">
        <v>0</v>
      </c>
    </row>
    <row r="1199" spans="1:2" x14ac:dyDescent="0.25">
      <c r="A1199" t="s">
        <v>1433</v>
      </c>
      <c r="B1199">
        <v>0</v>
      </c>
    </row>
    <row r="1200" spans="1:2" x14ac:dyDescent="0.25">
      <c r="A1200" t="s">
        <v>1434</v>
      </c>
      <c r="B1200">
        <v>0</v>
      </c>
    </row>
    <row r="1201" spans="1:2" x14ac:dyDescent="0.25">
      <c r="A1201" t="s">
        <v>1435</v>
      </c>
      <c r="B1201">
        <v>0</v>
      </c>
    </row>
    <row r="1202" spans="1:2" x14ac:dyDescent="0.25">
      <c r="A1202" t="s">
        <v>1436</v>
      </c>
      <c r="B1202">
        <v>0</v>
      </c>
    </row>
    <row r="1203" spans="1:2" x14ac:dyDescent="0.25">
      <c r="A1203" t="s">
        <v>1437</v>
      </c>
      <c r="B1203">
        <v>0</v>
      </c>
    </row>
    <row r="1204" spans="1:2" x14ac:dyDescent="0.25">
      <c r="A1204" t="s">
        <v>538</v>
      </c>
      <c r="B1204">
        <v>0</v>
      </c>
    </row>
    <row r="1205" spans="1:2" x14ac:dyDescent="0.25">
      <c r="A1205" t="s">
        <v>539</v>
      </c>
      <c r="B1205">
        <v>0</v>
      </c>
    </row>
    <row r="1206" spans="1:2" x14ac:dyDescent="0.25">
      <c r="A1206" t="s">
        <v>1438</v>
      </c>
      <c r="B1206">
        <v>0</v>
      </c>
    </row>
    <row r="1207" spans="1:2" x14ac:dyDescent="0.25">
      <c r="A1207" t="s">
        <v>1439</v>
      </c>
      <c r="B1207">
        <v>0</v>
      </c>
    </row>
    <row r="1208" spans="1:2" x14ac:dyDescent="0.25">
      <c r="A1208" t="s">
        <v>1440</v>
      </c>
      <c r="B1208">
        <v>0</v>
      </c>
    </row>
    <row r="1209" spans="1:2" x14ac:dyDescent="0.25">
      <c r="A1209" t="s">
        <v>1441</v>
      </c>
      <c r="B1209">
        <v>0</v>
      </c>
    </row>
    <row r="1210" spans="1:2" x14ac:dyDescent="0.25">
      <c r="A1210" t="s">
        <v>1442</v>
      </c>
      <c r="B1210">
        <v>0</v>
      </c>
    </row>
    <row r="1211" spans="1:2" x14ac:dyDescent="0.25">
      <c r="A1211" t="s">
        <v>1443</v>
      </c>
      <c r="B1211">
        <v>0</v>
      </c>
    </row>
    <row r="1212" spans="1:2" x14ac:dyDescent="0.25">
      <c r="A1212" t="s">
        <v>1444</v>
      </c>
      <c r="B1212">
        <v>0</v>
      </c>
    </row>
    <row r="1213" spans="1:2" x14ac:dyDescent="0.25">
      <c r="A1213" t="s">
        <v>1445</v>
      </c>
      <c r="B1213">
        <v>0</v>
      </c>
    </row>
    <row r="1214" spans="1:2" x14ac:dyDescent="0.25">
      <c r="A1214" t="s">
        <v>1446</v>
      </c>
      <c r="B1214">
        <v>0</v>
      </c>
    </row>
    <row r="1215" spans="1:2" x14ac:dyDescent="0.25">
      <c r="A1215" t="s">
        <v>1447</v>
      </c>
      <c r="B1215">
        <v>0</v>
      </c>
    </row>
    <row r="1216" spans="1:2" x14ac:dyDescent="0.25">
      <c r="A1216" t="s">
        <v>1448</v>
      </c>
      <c r="B1216">
        <v>0</v>
      </c>
    </row>
    <row r="1217" spans="1:2" x14ac:dyDescent="0.25">
      <c r="A1217" t="s">
        <v>1449</v>
      </c>
      <c r="B1217">
        <v>0</v>
      </c>
    </row>
    <row r="1218" spans="1:2" x14ac:dyDescent="0.25">
      <c r="A1218" t="s">
        <v>1450</v>
      </c>
      <c r="B1218">
        <v>0</v>
      </c>
    </row>
    <row r="1219" spans="1:2" x14ac:dyDescent="0.25">
      <c r="A1219" t="s">
        <v>1451</v>
      </c>
      <c r="B1219">
        <v>0</v>
      </c>
    </row>
    <row r="1220" spans="1:2" x14ac:dyDescent="0.25">
      <c r="A1220" t="s">
        <v>1452</v>
      </c>
      <c r="B1220">
        <v>0</v>
      </c>
    </row>
    <row r="1221" spans="1:2" x14ac:dyDescent="0.25">
      <c r="A1221" t="s">
        <v>1453</v>
      </c>
      <c r="B1221">
        <v>0</v>
      </c>
    </row>
    <row r="1222" spans="1:2" x14ac:dyDescent="0.25">
      <c r="A1222" t="s">
        <v>540</v>
      </c>
      <c r="B1222">
        <v>0</v>
      </c>
    </row>
    <row r="1223" spans="1:2" x14ac:dyDescent="0.25">
      <c r="A1223" t="s">
        <v>541</v>
      </c>
      <c r="B1223">
        <v>0</v>
      </c>
    </row>
    <row r="1224" spans="1:2" x14ac:dyDescent="0.25">
      <c r="A1224" t="s">
        <v>1454</v>
      </c>
      <c r="B1224">
        <v>0</v>
      </c>
    </row>
    <row r="1225" spans="1:2" x14ac:dyDescent="0.25">
      <c r="A1225" t="s">
        <v>1455</v>
      </c>
      <c r="B1225">
        <v>0</v>
      </c>
    </row>
    <row r="1226" spans="1:2" x14ac:dyDescent="0.25">
      <c r="A1226" t="s">
        <v>1456</v>
      </c>
      <c r="B1226">
        <v>0</v>
      </c>
    </row>
    <row r="1227" spans="1:2" x14ac:dyDescent="0.25">
      <c r="A1227" t="s">
        <v>1457</v>
      </c>
      <c r="B1227">
        <v>0</v>
      </c>
    </row>
    <row r="1228" spans="1:2" x14ac:dyDescent="0.25">
      <c r="A1228" t="s">
        <v>1458</v>
      </c>
      <c r="B1228">
        <v>0</v>
      </c>
    </row>
    <row r="1229" spans="1:2" x14ac:dyDescent="0.25">
      <c r="A1229" t="s">
        <v>1459</v>
      </c>
      <c r="B1229">
        <v>0</v>
      </c>
    </row>
    <row r="1230" spans="1:2" x14ac:dyDescent="0.25">
      <c r="A1230" t="s">
        <v>1460</v>
      </c>
      <c r="B1230">
        <v>0</v>
      </c>
    </row>
    <row r="1231" spans="1:2" x14ac:dyDescent="0.25">
      <c r="A1231" t="s">
        <v>1461</v>
      </c>
      <c r="B1231">
        <v>0</v>
      </c>
    </row>
    <row r="1232" spans="1:2" x14ac:dyDescent="0.25">
      <c r="A1232" t="s">
        <v>1462</v>
      </c>
      <c r="B1232">
        <v>0</v>
      </c>
    </row>
    <row r="1233" spans="1:2" x14ac:dyDescent="0.25">
      <c r="A1233" t="s">
        <v>1463</v>
      </c>
      <c r="B1233">
        <v>260815.4</v>
      </c>
    </row>
    <row r="1234" spans="1:2" x14ac:dyDescent="0.25">
      <c r="A1234" t="s">
        <v>1464</v>
      </c>
      <c r="B1234">
        <v>0</v>
      </c>
    </row>
    <row r="1235" spans="1:2" x14ac:dyDescent="0.25">
      <c r="A1235" t="s">
        <v>1465</v>
      </c>
      <c r="B1235">
        <v>0</v>
      </c>
    </row>
    <row r="1236" spans="1:2" x14ac:dyDescent="0.25">
      <c r="A1236" t="s">
        <v>1466</v>
      </c>
      <c r="B1236">
        <v>0</v>
      </c>
    </row>
    <row r="1237" spans="1:2" x14ac:dyDescent="0.25">
      <c r="A1237" t="s">
        <v>1467</v>
      </c>
      <c r="B1237">
        <v>0</v>
      </c>
    </row>
    <row r="1238" spans="1:2" x14ac:dyDescent="0.25">
      <c r="A1238" t="s">
        <v>1468</v>
      </c>
      <c r="B1238">
        <v>0</v>
      </c>
    </row>
    <row r="1239" spans="1:2" x14ac:dyDescent="0.25">
      <c r="A1239" t="s">
        <v>1469</v>
      </c>
      <c r="B1239">
        <v>0</v>
      </c>
    </row>
    <row r="1240" spans="1:2" x14ac:dyDescent="0.25">
      <c r="A1240" t="s">
        <v>542</v>
      </c>
      <c r="B1240">
        <v>220984.6</v>
      </c>
    </row>
    <row r="1241" spans="1:2" x14ac:dyDescent="0.25">
      <c r="A1241" t="s">
        <v>543</v>
      </c>
      <c r="B1241">
        <v>0</v>
      </c>
    </row>
    <row r="1242" spans="1:2" x14ac:dyDescent="0.25">
      <c r="A1242" t="s">
        <v>1470</v>
      </c>
      <c r="B1242">
        <v>0</v>
      </c>
    </row>
    <row r="1243" spans="1:2" x14ac:dyDescent="0.25">
      <c r="A1243" t="s">
        <v>1471</v>
      </c>
      <c r="B1243">
        <v>0</v>
      </c>
    </row>
    <row r="1244" spans="1:2" x14ac:dyDescent="0.25">
      <c r="A1244" t="s">
        <v>1472</v>
      </c>
      <c r="B1244">
        <v>0</v>
      </c>
    </row>
    <row r="1245" spans="1:2" x14ac:dyDescent="0.25">
      <c r="A1245" t="s">
        <v>1473</v>
      </c>
      <c r="B1245">
        <v>0</v>
      </c>
    </row>
    <row r="1246" spans="1:2" x14ac:dyDescent="0.25">
      <c r="A1246" t="s">
        <v>1474</v>
      </c>
      <c r="B1246">
        <v>0</v>
      </c>
    </row>
    <row r="1247" spans="1:2" x14ac:dyDescent="0.25">
      <c r="A1247" t="s">
        <v>1475</v>
      </c>
      <c r="B1247">
        <v>0</v>
      </c>
    </row>
    <row r="1248" spans="1:2" x14ac:dyDescent="0.25">
      <c r="A1248" t="s">
        <v>1476</v>
      </c>
      <c r="B1248">
        <v>108965</v>
      </c>
    </row>
    <row r="1249" spans="1:2" x14ac:dyDescent="0.25">
      <c r="A1249" t="s">
        <v>1477</v>
      </c>
      <c r="B1249">
        <v>130758</v>
      </c>
    </row>
    <row r="1250" spans="1:2" x14ac:dyDescent="0.25">
      <c r="A1250" t="s">
        <v>1478</v>
      </c>
      <c r="B1250">
        <v>0</v>
      </c>
    </row>
    <row r="1251" spans="1:2" x14ac:dyDescent="0.25">
      <c r="A1251" t="s">
        <v>1479</v>
      </c>
      <c r="B1251">
        <v>100822</v>
      </c>
    </row>
    <row r="1252" spans="1:2" x14ac:dyDescent="0.25">
      <c r="A1252" t="s">
        <v>1480</v>
      </c>
      <c r="B1252">
        <v>0</v>
      </c>
    </row>
    <row r="1253" spans="1:2" x14ac:dyDescent="0.25">
      <c r="A1253" t="s">
        <v>1481</v>
      </c>
      <c r="B1253">
        <v>0</v>
      </c>
    </row>
    <row r="1254" spans="1:2" x14ac:dyDescent="0.25">
      <c r="A1254" t="s">
        <v>1482</v>
      </c>
      <c r="B1254">
        <v>0</v>
      </c>
    </row>
    <row r="1255" spans="1:2" x14ac:dyDescent="0.25">
      <c r="A1255" t="s">
        <v>1483</v>
      </c>
      <c r="B1255">
        <v>0</v>
      </c>
    </row>
    <row r="1256" spans="1:2" x14ac:dyDescent="0.25">
      <c r="A1256" t="s">
        <v>1484</v>
      </c>
      <c r="B1256">
        <v>0</v>
      </c>
    </row>
    <row r="1257" spans="1:2" x14ac:dyDescent="0.25">
      <c r="A1257" t="s">
        <v>1485</v>
      </c>
      <c r="B1257">
        <v>0</v>
      </c>
    </row>
    <row r="1258" spans="1:2" x14ac:dyDescent="0.25">
      <c r="A1258" t="s">
        <v>544</v>
      </c>
      <c r="B1258">
        <v>122615</v>
      </c>
    </row>
    <row r="1259" spans="1:2" x14ac:dyDescent="0.25">
      <c r="A1259" t="s">
        <v>545</v>
      </c>
      <c r="B1259">
        <v>0</v>
      </c>
    </row>
    <row r="1260" spans="1:2" x14ac:dyDescent="0.25">
      <c r="A1260" t="s">
        <v>1486</v>
      </c>
      <c r="B1260">
        <v>0</v>
      </c>
    </row>
    <row r="1261" spans="1:2" x14ac:dyDescent="0.25">
      <c r="A1261" t="s">
        <v>1487</v>
      </c>
      <c r="B1261">
        <v>0</v>
      </c>
    </row>
    <row r="1262" spans="1:2" x14ac:dyDescent="0.25">
      <c r="A1262" t="s">
        <v>1488</v>
      </c>
      <c r="B1262">
        <v>0</v>
      </c>
    </row>
    <row r="1263" spans="1:2" x14ac:dyDescent="0.25">
      <c r="A1263" t="s">
        <v>1489</v>
      </c>
      <c r="B1263">
        <v>0</v>
      </c>
    </row>
    <row r="1264" spans="1:2" x14ac:dyDescent="0.25">
      <c r="A1264" t="s">
        <v>1490</v>
      </c>
      <c r="B1264">
        <v>0</v>
      </c>
    </row>
    <row r="1265" spans="1:2" x14ac:dyDescent="0.25">
      <c r="A1265" t="s">
        <v>1491</v>
      </c>
      <c r="B1265">
        <v>0</v>
      </c>
    </row>
    <row r="1266" spans="1:2" x14ac:dyDescent="0.25">
      <c r="A1266" t="s">
        <v>1492</v>
      </c>
      <c r="B1266">
        <v>0</v>
      </c>
    </row>
    <row r="1267" spans="1:2" x14ac:dyDescent="0.25">
      <c r="A1267" t="s">
        <v>1493</v>
      </c>
      <c r="B1267">
        <v>0</v>
      </c>
    </row>
    <row r="1268" spans="1:2" x14ac:dyDescent="0.25">
      <c r="A1268" t="s">
        <v>1494</v>
      </c>
      <c r="B1268">
        <v>0</v>
      </c>
    </row>
    <row r="1269" spans="1:2" x14ac:dyDescent="0.25">
      <c r="A1269" t="s">
        <v>1495</v>
      </c>
      <c r="B1269">
        <v>0</v>
      </c>
    </row>
    <row r="1270" spans="1:2" x14ac:dyDescent="0.25">
      <c r="A1270" t="s">
        <v>1496</v>
      </c>
      <c r="B1270">
        <v>0</v>
      </c>
    </row>
    <row r="1271" spans="1:2" x14ac:dyDescent="0.25">
      <c r="A1271" t="s">
        <v>1497</v>
      </c>
      <c r="B1271">
        <v>0</v>
      </c>
    </row>
    <row r="1272" spans="1:2" x14ac:dyDescent="0.25">
      <c r="A1272" t="s">
        <v>1498</v>
      </c>
      <c r="B1272">
        <v>0</v>
      </c>
    </row>
    <row r="1273" spans="1:2" x14ac:dyDescent="0.25">
      <c r="A1273" t="s">
        <v>1499</v>
      </c>
      <c r="B1273">
        <v>0</v>
      </c>
    </row>
    <row r="1274" spans="1:2" x14ac:dyDescent="0.25">
      <c r="A1274" t="s">
        <v>1500</v>
      </c>
      <c r="B1274">
        <v>0</v>
      </c>
    </row>
    <row r="1275" spans="1:2" x14ac:dyDescent="0.25">
      <c r="A1275" t="s">
        <v>1501</v>
      </c>
      <c r="B1275">
        <v>0</v>
      </c>
    </row>
    <row r="1276" spans="1:2" x14ac:dyDescent="0.25">
      <c r="A1276" t="s">
        <v>546</v>
      </c>
      <c r="B1276">
        <v>0</v>
      </c>
    </row>
    <row r="1277" spans="1:2" x14ac:dyDescent="0.25">
      <c r="A1277" t="s">
        <v>547</v>
      </c>
      <c r="B1277">
        <v>0</v>
      </c>
    </row>
    <row r="1278" spans="1:2" x14ac:dyDescent="0.25">
      <c r="A1278" t="s">
        <v>1502</v>
      </c>
      <c r="B1278">
        <v>0</v>
      </c>
    </row>
    <row r="1279" spans="1:2" x14ac:dyDescent="0.25">
      <c r="A1279" t="s">
        <v>1503</v>
      </c>
      <c r="B1279">
        <v>0</v>
      </c>
    </row>
    <row r="1280" spans="1:2" x14ac:dyDescent="0.25">
      <c r="A1280" t="s">
        <v>1504</v>
      </c>
      <c r="B1280">
        <v>0</v>
      </c>
    </row>
    <row r="1281" spans="1:2" x14ac:dyDescent="0.25">
      <c r="A1281" t="s">
        <v>1505</v>
      </c>
      <c r="B1281">
        <v>0</v>
      </c>
    </row>
    <row r="1282" spans="1:2" x14ac:dyDescent="0.25">
      <c r="A1282" t="s">
        <v>1506</v>
      </c>
      <c r="B1282">
        <v>49895</v>
      </c>
    </row>
    <row r="1283" spans="1:2" x14ac:dyDescent="0.25">
      <c r="A1283" t="s">
        <v>1507</v>
      </c>
      <c r="B1283">
        <v>484769</v>
      </c>
    </row>
    <row r="1284" spans="1:2" x14ac:dyDescent="0.25">
      <c r="A1284" t="s">
        <v>1508</v>
      </c>
      <c r="B1284">
        <v>0</v>
      </c>
    </row>
    <row r="1285" spans="1:2" x14ac:dyDescent="0.25">
      <c r="A1285" t="s">
        <v>1509</v>
      </c>
      <c r="B1285">
        <v>0</v>
      </c>
    </row>
    <row r="1286" spans="1:2" x14ac:dyDescent="0.25">
      <c r="A1286" t="s">
        <v>1510</v>
      </c>
      <c r="B1286">
        <v>0</v>
      </c>
    </row>
    <row r="1287" spans="1:2" x14ac:dyDescent="0.25">
      <c r="A1287" t="s">
        <v>1511</v>
      </c>
      <c r="B1287">
        <v>0</v>
      </c>
    </row>
    <row r="1288" spans="1:2" x14ac:dyDescent="0.25">
      <c r="A1288" t="s">
        <v>1512</v>
      </c>
      <c r="B1288">
        <v>259896</v>
      </c>
    </row>
    <row r="1289" spans="1:2" x14ac:dyDescent="0.25">
      <c r="A1289" t="s">
        <v>1513</v>
      </c>
      <c r="B1289">
        <v>0</v>
      </c>
    </row>
    <row r="1290" spans="1:2" x14ac:dyDescent="0.25">
      <c r="A1290" t="s">
        <v>1514</v>
      </c>
      <c r="B1290">
        <v>0</v>
      </c>
    </row>
    <row r="1291" spans="1:2" x14ac:dyDescent="0.25">
      <c r="A1291" t="s">
        <v>1515</v>
      </c>
      <c r="B1291">
        <v>0</v>
      </c>
    </row>
    <row r="1292" spans="1:2" x14ac:dyDescent="0.25">
      <c r="A1292" t="s">
        <v>1516</v>
      </c>
      <c r="B1292">
        <v>0</v>
      </c>
    </row>
    <row r="1293" spans="1:2" x14ac:dyDescent="0.25">
      <c r="A1293" t="s">
        <v>1517</v>
      </c>
      <c r="B1293">
        <v>0</v>
      </c>
    </row>
    <row r="1294" spans="1:2" x14ac:dyDescent="0.25">
      <c r="A1294" t="s">
        <v>548</v>
      </c>
      <c r="B1294">
        <v>0</v>
      </c>
    </row>
    <row r="1295" spans="1:2" x14ac:dyDescent="0.25">
      <c r="A1295" t="s">
        <v>549</v>
      </c>
      <c r="B1295">
        <v>0</v>
      </c>
    </row>
    <row r="1296" spans="1:2" x14ac:dyDescent="0.25">
      <c r="A1296" t="s">
        <v>1518</v>
      </c>
      <c r="B1296">
        <v>0</v>
      </c>
    </row>
    <row r="1297" spans="1:2" x14ac:dyDescent="0.25">
      <c r="A1297" t="s">
        <v>1519</v>
      </c>
      <c r="B1297">
        <v>0</v>
      </c>
    </row>
    <row r="1298" spans="1:2" x14ac:dyDescent="0.25">
      <c r="A1298" t="s">
        <v>1520</v>
      </c>
      <c r="B1298">
        <v>0</v>
      </c>
    </row>
    <row r="1299" spans="1:2" x14ac:dyDescent="0.25">
      <c r="A1299" t="s">
        <v>1521</v>
      </c>
      <c r="B1299">
        <v>0</v>
      </c>
    </row>
    <row r="1300" spans="1:2" x14ac:dyDescent="0.25">
      <c r="A1300" t="s">
        <v>1522</v>
      </c>
      <c r="B1300">
        <v>0</v>
      </c>
    </row>
    <row r="1301" spans="1:2" x14ac:dyDescent="0.25">
      <c r="A1301" t="s">
        <v>1523</v>
      </c>
      <c r="B1301">
        <v>199105</v>
      </c>
    </row>
    <row r="1302" spans="1:2" x14ac:dyDescent="0.25">
      <c r="A1302" t="s">
        <v>1524</v>
      </c>
      <c r="B1302">
        <v>0</v>
      </c>
    </row>
    <row r="1303" spans="1:2" x14ac:dyDescent="0.25">
      <c r="A1303" t="s">
        <v>1525</v>
      </c>
      <c r="B1303">
        <v>0</v>
      </c>
    </row>
    <row r="1304" spans="1:2" x14ac:dyDescent="0.25">
      <c r="A1304" t="s">
        <v>1526</v>
      </c>
      <c r="B1304">
        <v>0</v>
      </c>
    </row>
    <row r="1305" spans="1:2" x14ac:dyDescent="0.25">
      <c r="A1305" t="s">
        <v>1527</v>
      </c>
      <c r="B1305">
        <v>0</v>
      </c>
    </row>
    <row r="1306" spans="1:2" x14ac:dyDescent="0.25">
      <c r="A1306" t="s">
        <v>1528</v>
      </c>
      <c r="B1306">
        <v>0</v>
      </c>
    </row>
    <row r="1307" spans="1:2" x14ac:dyDescent="0.25">
      <c r="A1307" t="s">
        <v>1529</v>
      </c>
      <c r="B1307">
        <v>15375.4</v>
      </c>
    </row>
    <row r="1308" spans="1:2" x14ac:dyDescent="0.25">
      <c r="A1308" t="s">
        <v>1530</v>
      </c>
      <c r="B1308">
        <v>0</v>
      </c>
    </row>
    <row r="1309" spans="1:2" x14ac:dyDescent="0.25">
      <c r="A1309" t="s">
        <v>1531</v>
      </c>
      <c r="B1309">
        <v>0</v>
      </c>
    </row>
    <row r="1310" spans="1:2" x14ac:dyDescent="0.25">
      <c r="A1310" t="s">
        <v>1532</v>
      </c>
      <c r="B1310">
        <v>0</v>
      </c>
    </row>
    <row r="1311" spans="1:2" x14ac:dyDescent="0.25">
      <c r="A1311" t="s">
        <v>1533</v>
      </c>
      <c r="B1311">
        <v>0</v>
      </c>
    </row>
    <row r="1312" spans="1:2" x14ac:dyDescent="0.25">
      <c r="A1312" t="s">
        <v>550</v>
      </c>
      <c r="B1312">
        <v>0</v>
      </c>
    </row>
    <row r="1313" spans="1:2" x14ac:dyDescent="0.25">
      <c r="A1313" t="s">
        <v>551</v>
      </c>
      <c r="B1313">
        <v>0</v>
      </c>
    </row>
    <row r="1314" spans="1:2" x14ac:dyDescent="0.25">
      <c r="A1314" t="s">
        <v>1534</v>
      </c>
      <c r="B1314">
        <v>125698</v>
      </c>
    </row>
    <row r="1315" spans="1:2" x14ac:dyDescent="0.25">
      <c r="A1315" t="s">
        <v>1535</v>
      </c>
      <c r="B1315">
        <v>150837.6</v>
      </c>
    </row>
    <row r="1316" spans="1:2" x14ac:dyDescent="0.25">
      <c r="A1316" t="s">
        <v>1536</v>
      </c>
      <c r="B1316">
        <v>0</v>
      </c>
    </row>
    <row r="1317" spans="1:2" x14ac:dyDescent="0.25">
      <c r="A1317" t="s">
        <v>1537</v>
      </c>
      <c r="B1317">
        <v>0</v>
      </c>
    </row>
    <row r="1318" spans="1:2" x14ac:dyDescent="0.25">
      <c r="A1318" t="s">
        <v>1538</v>
      </c>
      <c r="B1318">
        <v>0</v>
      </c>
    </row>
    <row r="1319" spans="1:2" x14ac:dyDescent="0.25">
      <c r="A1319" t="s">
        <v>1539</v>
      </c>
      <c r="B1319">
        <v>0</v>
      </c>
    </row>
    <row r="1320" spans="1:2" x14ac:dyDescent="0.25">
      <c r="A1320" t="s">
        <v>1540</v>
      </c>
      <c r="B1320">
        <v>0</v>
      </c>
    </row>
    <row r="1321" spans="1:2" x14ac:dyDescent="0.25">
      <c r="A1321" t="s">
        <v>1541</v>
      </c>
      <c r="B1321">
        <v>0</v>
      </c>
    </row>
    <row r="1322" spans="1:2" x14ac:dyDescent="0.25">
      <c r="A1322" t="s">
        <v>1542</v>
      </c>
      <c r="B1322">
        <v>0</v>
      </c>
    </row>
    <row r="1323" spans="1:2" x14ac:dyDescent="0.25">
      <c r="A1323" t="s">
        <v>1543</v>
      </c>
      <c r="B1323">
        <v>0</v>
      </c>
    </row>
    <row r="1324" spans="1:2" x14ac:dyDescent="0.25">
      <c r="A1324" t="s">
        <v>1544</v>
      </c>
      <c r="B1324">
        <v>0</v>
      </c>
    </row>
    <row r="1325" spans="1:2" x14ac:dyDescent="0.25">
      <c r="A1325" t="s">
        <v>1545</v>
      </c>
      <c r="B1325">
        <v>0</v>
      </c>
    </row>
    <row r="1326" spans="1:2" x14ac:dyDescent="0.25">
      <c r="A1326" t="s">
        <v>1546</v>
      </c>
      <c r="B1326">
        <v>0</v>
      </c>
    </row>
    <row r="1327" spans="1:2" x14ac:dyDescent="0.25">
      <c r="A1327" t="s">
        <v>1547</v>
      </c>
      <c r="B1327">
        <v>0</v>
      </c>
    </row>
    <row r="1328" spans="1:2" x14ac:dyDescent="0.25">
      <c r="A1328" t="s">
        <v>1548</v>
      </c>
      <c r="B1328">
        <v>0</v>
      </c>
    </row>
    <row r="1329" spans="1:2" x14ac:dyDescent="0.25">
      <c r="A1329" t="s">
        <v>1549</v>
      </c>
      <c r="B1329">
        <v>0</v>
      </c>
    </row>
    <row r="1330" spans="1:2" x14ac:dyDescent="0.25">
      <c r="A1330" t="s">
        <v>552</v>
      </c>
      <c r="B1330">
        <v>0</v>
      </c>
    </row>
    <row r="1331" spans="1:2" x14ac:dyDescent="0.25">
      <c r="A1331" t="s">
        <v>553</v>
      </c>
      <c r="B1331">
        <v>0</v>
      </c>
    </row>
    <row r="1332" spans="1:2" x14ac:dyDescent="0.25">
      <c r="A1332" t="s">
        <v>1550</v>
      </c>
      <c r="B1332">
        <v>0</v>
      </c>
    </row>
    <row r="1333" spans="1:2" x14ac:dyDescent="0.25">
      <c r="A1333" t="s">
        <v>1551</v>
      </c>
      <c r="B1333">
        <v>0</v>
      </c>
    </row>
    <row r="1334" spans="1:2" x14ac:dyDescent="0.25">
      <c r="A1334" t="s">
        <v>1552</v>
      </c>
      <c r="B1334">
        <v>0</v>
      </c>
    </row>
    <row r="1335" spans="1:2" x14ac:dyDescent="0.25">
      <c r="A1335" t="s">
        <v>1553</v>
      </c>
      <c r="B1335">
        <v>0</v>
      </c>
    </row>
    <row r="1336" spans="1:2" x14ac:dyDescent="0.25">
      <c r="A1336" t="s">
        <v>1554</v>
      </c>
      <c r="B1336">
        <v>0</v>
      </c>
    </row>
    <row r="1337" spans="1:2" x14ac:dyDescent="0.25">
      <c r="A1337" t="s">
        <v>1555</v>
      </c>
      <c r="B1337">
        <v>0</v>
      </c>
    </row>
    <row r="1338" spans="1:2" x14ac:dyDescent="0.25">
      <c r="A1338" t="s">
        <v>1556</v>
      </c>
      <c r="B1338">
        <v>0</v>
      </c>
    </row>
    <row r="1339" spans="1:2" x14ac:dyDescent="0.25">
      <c r="A1339" t="s">
        <v>1557</v>
      </c>
      <c r="B1339">
        <v>0</v>
      </c>
    </row>
    <row r="1340" spans="1:2" x14ac:dyDescent="0.25">
      <c r="A1340" t="s">
        <v>1558</v>
      </c>
      <c r="B1340">
        <v>0</v>
      </c>
    </row>
    <row r="1341" spans="1:2" x14ac:dyDescent="0.25">
      <c r="A1341" t="s">
        <v>1559</v>
      </c>
      <c r="B1341">
        <v>0</v>
      </c>
    </row>
    <row r="1342" spans="1:2" x14ac:dyDescent="0.25">
      <c r="A1342" t="s">
        <v>1560</v>
      </c>
      <c r="B1342">
        <v>0</v>
      </c>
    </row>
    <row r="1343" spans="1:2" x14ac:dyDescent="0.25">
      <c r="A1343" t="s">
        <v>1561</v>
      </c>
      <c r="B1343">
        <v>0</v>
      </c>
    </row>
    <row r="1344" spans="1:2" x14ac:dyDescent="0.25">
      <c r="A1344" t="s">
        <v>1562</v>
      </c>
      <c r="B1344">
        <v>0</v>
      </c>
    </row>
    <row r="1345" spans="1:2" x14ac:dyDescent="0.25">
      <c r="A1345" t="s">
        <v>1563</v>
      </c>
      <c r="B1345">
        <v>0</v>
      </c>
    </row>
    <row r="1346" spans="1:2" x14ac:dyDescent="0.25">
      <c r="A1346" t="s">
        <v>1564</v>
      </c>
      <c r="B1346">
        <v>0</v>
      </c>
    </row>
    <row r="1347" spans="1:2" x14ac:dyDescent="0.25">
      <c r="A1347" t="s">
        <v>1565</v>
      </c>
      <c r="B1347">
        <v>0</v>
      </c>
    </row>
    <row r="1348" spans="1:2" x14ac:dyDescent="0.25">
      <c r="A1348" t="s">
        <v>554</v>
      </c>
      <c r="B1348">
        <v>0</v>
      </c>
    </row>
    <row r="1349" spans="1:2" x14ac:dyDescent="0.25">
      <c r="A1349" t="s">
        <v>555</v>
      </c>
      <c r="B1349">
        <v>0</v>
      </c>
    </row>
    <row r="1350" spans="1:2" x14ac:dyDescent="0.25">
      <c r="A1350" t="s">
        <v>1566</v>
      </c>
      <c r="B1350">
        <v>0</v>
      </c>
    </row>
    <row r="1351" spans="1:2" x14ac:dyDescent="0.25">
      <c r="A1351" t="s">
        <v>1567</v>
      </c>
      <c r="B1351">
        <v>0</v>
      </c>
    </row>
    <row r="1352" spans="1:2" x14ac:dyDescent="0.25">
      <c r="A1352" t="s">
        <v>1568</v>
      </c>
      <c r="B1352">
        <v>0</v>
      </c>
    </row>
    <row r="1353" spans="1:2" x14ac:dyDescent="0.25">
      <c r="A1353" t="s">
        <v>1569</v>
      </c>
      <c r="B1353">
        <v>0</v>
      </c>
    </row>
    <row r="1354" spans="1:2" x14ac:dyDescent="0.25">
      <c r="A1354" t="s">
        <v>1570</v>
      </c>
      <c r="B1354">
        <v>0</v>
      </c>
    </row>
    <row r="1355" spans="1:2" x14ac:dyDescent="0.25">
      <c r="A1355" t="s">
        <v>1571</v>
      </c>
      <c r="B1355">
        <v>0</v>
      </c>
    </row>
    <row r="1356" spans="1:2" x14ac:dyDescent="0.25">
      <c r="A1356" t="s">
        <v>1572</v>
      </c>
      <c r="B1356">
        <v>0</v>
      </c>
    </row>
    <row r="1357" spans="1:2" x14ac:dyDescent="0.25">
      <c r="A1357" t="s">
        <v>1573</v>
      </c>
      <c r="B1357">
        <v>0</v>
      </c>
    </row>
    <row r="1358" spans="1:2" x14ac:dyDescent="0.25">
      <c r="A1358" t="s">
        <v>1574</v>
      </c>
      <c r="B1358">
        <v>0</v>
      </c>
    </row>
    <row r="1359" spans="1:2" x14ac:dyDescent="0.25">
      <c r="A1359" t="s">
        <v>1575</v>
      </c>
      <c r="B1359">
        <v>0</v>
      </c>
    </row>
    <row r="1360" spans="1:2" x14ac:dyDescent="0.25">
      <c r="A1360" t="s">
        <v>1576</v>
      </c>
      <c r="B1360">
        <v>0</v>
      </c>
    </row>
    <row r="1361" spans="1:2" x14ac:dyDescent="0.25">
      <c r="A1361" t="s">
        <v>1577</v>
      </c>
      <c r="B1361">
        <v>0</v>
      </c>
    </row>
    <row r="1362" spans="1:2" x14ac:dyDescent="0.25">
      <c r="A1362" t="s">
        <v>1578</v>
      </c>
      <c r="B1362">
        <v>0</v>
      </c>
    </row>
    <row r="1363" spans="1:2" x14ac:dyDescent="0.25">
      <c r="A1363" t="s">
        <v>1579</v>
      </c>
      <c r="B1363">
        <v>0</v>
      </c>
    </row>
    <row r="1364" spans="1:2" x14ac:dyDescent="0.25">
      <c r="A1364" t="s">
        <v>1580</v>
      </c>
      <c r="B1364">
        <v>0</v>
      </c>
    </row>
    <row r="1365" spans="1:2" x14ac:dyDescent="0.25">
      <c r="A1365" t="s">
        <v>1581</v>
      </c>
      <c r="B1365">
        <v>0</v>
      </c>
    </row>
    <row r="1366" spans="1:2" x14ac:dyDescent="0.25">
      <c r="A1366" t="s">
        <v>556</v>
      </c>
      <c r="B1366">
        <v>0</v>
      </c>
    </row>
    <row r="1367" spans="1:2" x14ac:dyDescent="0.25">
      <c r="A1367" t="s">
        <v>557</v>
      </c>
      <c r="B1367">
        <v>0</v>
      </c>
    </row>
    <row r="1368" spans="1:2" x14ac:dyDescent="0.25">
      <c r="A1368" t="s">
        <v>1582</v>
      </c>
      <c r="B1368">
        <v>0</v>
      </c>
    </row>
    <row r="1369" spans="1:2" x14ac:dyDescent="0.25">
      <c r="A1369" t="s">
        <v>1583</v>
      </c>
      <c r="B1369">
        <v>0</v>
      </c>
    </row>
    <row r="1370" spans="1:2" x14ac:dyDescent="0.25">
      <c r="A1370" t="s">
        <v>1584</v>
      </c>
      <c r="B1370">
        <v>0</v>
      </c>
    </row>
    <row r="1371" spans="1:2" x14ac:dyDescent="0.25">
      <c r="A1371" t="s">
        <v>1585</v>
      </c>
      <c r="B1371">
        <v>0</v>
      </c>
    </row>
    <row r="1372" spans="1:2" x14ac:dyDescent="0.25">
      <c r="A1372" t="s">
        <v>1586</v>
      </c>
      <c r="B1372">
        <v>0</v>
      </c>
    </row>
    <row r="1373" spans="1:2" x14ac:dyDescent="0.25">
      <c r="A1373" t="s">
        <v>1587</v>
      </c>
      <c r="B1373">
        <v>0</v>
      </c>
    </row>
    <row r="1374" spans="1:2" x14ac:dyDescent="0.25">
      <c r="A1374" t="s">
        <v>1588</v>
      </c>
      <c r="B1374">
        <v>0</v>
      </c>
    </row>
    <row r="1375" spans="1:2" x14ac:dyDescent="0.25">
      <c r="A1375" t="s">
        <v>1589</v>
      </c>
      <c r="B1375">
        <v>0</v>
      </c>
    </row>
    <row r="1376" spans="1:2" x14ac:dyDescent="0.25">
      <c r="A1376" t="s">
        <v>1590</v>
      </c>
      <c r="B1376">
        <v>0</v>
      </c>
    </row>
    <row r="1377" spans="1:2" x14ac:dyDescent="0.25">
      <c r="A1377" t="s">
        <v>1591</v>
      </c>
      <c r="B1377">
        <v>0</v>
      </c>
    </row>
    <row r="1378" spans="1:2" x14ac:dyDescent="0.25">
      <c r="A1378" t="s">
        <v>1592</v>
      </c>
      <c r="B1378">
        <v>0</v>
      </c>
    </row>
    <row r="1379" spans="1:2" x14ac:dyDescent="0.25">
      <c r="A1379" t="s">
        <v>1593</v>
      </c>
      <c r="B1379">
        <v>0</v>
      </c>
    </row>
    <row r="1380" spans="1:2" x14ac:dyDescent="0.25">
      <c r="A1380" t="s">
        <v>1594</v>
      </c>
      <c r="B1380">
        <v>0</v>
      </c>
    </row>
    <row r="1381" spans="1:2" x14ac:dyDescent="0.25">
      <c r="A1381" t="s">
        <v>1595</v>
      </c>
      <c r="B1381">
        <v>0</v>
      </c>
    </row>
    <row r="1382" spans="1:2" x14ac:dyDescent="0.25">
      <c r="A1382" t="s">
        <v>1596</v>
      </c>
      <c r="B1382">
        <v>0</v>
      </c>
    </row>
    <row r="1383" spans="1:2" x14ac:dyDescent="0.25">
      <c r="A1383" t="s">
        <v>1597</v>
      </c>
      <c r="B1383">
        <v>0</v>
      </c>
    </row>
    <row r="1384" spans="1:2" x14ac:dyDescent="0.25">
      <c r="A1384" t="s">
        <v>558</v>
      </c>
      <c r="B1384">
        <v>0</v>
      </c>
    </row>
    <row r="1385" spans="1:2" x14ac:dyDescent="0.25">
      <c r="A1385" t="s">
        <v>559</v>
      </c>
      <c r="B1385">
        <v>0</v>
      </c>
    </row>
    <row r="1386" spans="1:2" x14ac:dyDescent="0.25">
      <c r="A1386" t="s">
        <v>1598</v>
      </c>
      <c r="B1386">
        <v>0</v>
      </c>
    </row>
    <row r="1387" spans="1:2" x14ac:dyDescent="0.25">
      <c r="A1387" t="s">
        <v>1599</v>
      </c>
      <c r="B1387">
        <v>0</v>
      </c>
    </row>
    <row r="1388" spans="1:2" x14ac:dyDescent="0.25">
      <c r="A1388" t="s">
        <v>1600</v>
      </c>
      <c r="B1388">
        <v>0</v>
      </c>
    </row>
    <row r="1389" spans="1:2" x14ac:dyDescent="0.25">
      <c r="A1389" t="s">
        <v>1601</v>
      </c>
      <c r="B1389">
        <v>0</v>
      </c>
    </row>
    <row r="1390" spans="1:2" x14ac:dyDescent="0.25">
      <c r="A1390" t="s">
        <v>1602</v>
      </c>
      <c r="B1390">
        <v>0</v>
      </c>
    </row>
    <row r="1391" spans="1:2" x14ac:dyDescent="0.25">
      <c r="A1391" t="s">
        <v>1603</v>
      </c>
      <c r="B1391">
        <v>0</v>
      </c>
    </row>
    <row r="1392" spans="1:2" x14ac:dyDescent="0.25">
      <c r="A1392" t="s">
        <v>1604</v>
      </c>
      <c r="B1392">
        <v>0</v>
      </c>
    </row>
    <row r="1393" spans="1:2" x14ac:dyDescent="0.25">
      <c r="A1393" t="s">
        <v>1605</v>
      </c>
      <c r="B1393">
        <v>0</v>
      </c>
    </row>
    <row r="1394" spans="1:2" x14ac:dyDescent="0.25">
      <c r="A1394" t="s">
        <v>1606</v>
      </c>
      <c r="B1394">
        <v>0</v>
      </c>
    </row>
    <row r="1395" spans="1:2" x14ac:dyDescent="0.25">
      <c r="A1395" t="s">
        <v>1607</v>
      </c>
      <c r="B1395">
        <v>0</v>
      </c>
    </row>
    <row r="1396" spans="1:2" x14ac:dyDescent="0.25">
      <c r="A1396" t="s">
        <v>1608</v>
      </c>
      <c r="B1396">
        <v>0</v>
      </c>
    </row>
    <row r="1397" spans="1:2" x14ac:dyDescent="0.25">
      <c r="A1397" t="s">
        <v>1609</v>
      </c>
      <c r="B1397">
        <v>0</v>
      </c>
    </row>
    <row r="1398" spans="1:2" x14ac:dyDescent="0.25">
      <c r="A1398" t="s">
        <v>1610</v>
      </c>
      <c r="B1398">
        <v>0</v>
      </c>
    </row>
    <row r="1399" spans="1:2" x14ac:dyDescent="0.25">
      <c r="A1399" t="s">
        <v>1611</v>
      </c>
      <c r="B1399">
        <v>0</v>
      </c>
    </row>
    <row r="1400" spans="1:2" x14ac:dyDescent="0.25">
      <c r="A1400" t="s">
        <v>1612</v>
      </c>
      <c r="B1400">
        <v>0</v>
      </c>
    </row>
    <row r="1401" spans="1:2" x14ac:dyDescent="0.25">
      <c r="A1401" t="s">
        <v>1613</v>
      </c>
      <c r="B1401">
        <v>0</v>
      </c>
    </row>
    <row r="1402" spans="1:2" x14ac:dyDescent="0.25">
      <c r="A1402" t="s">
        <v>560</v>
      </c>
      <c r="B1402">
        <v>156730.79999999999</v>
      </c>
    </row>
    <row r="1403" spans="1:2" x14ac:dyDescent="0.25">
      <c r="A1403" t="s">
        <v>561</v>
      </c>
      <c r="B1403">
        <v>768709.2</v>
      </c>
    </row>
    <row r="1404" spans="1:2" x14ac:dyDescent="0.25">
      <c r="A1404" t="s">
        <v>1614</v>
      </c>
      <c r="B1404">
        <v>0</v>
      </c>
    </row>
    <row r="1405" spans="1:2" x14ac:dyDescent="0.25">
      <c r="A1405" t="s">
        <v>1615</v>
      </c>
      <c r="B1405">
        <v>0</v>
      </c>
    </row>
    <row r="1406" spans="1:2" x14ac:dyDescent="0.25">
      <c r="A1406" t="s">
        <v>1616</v>
      </c>
      <c r="B1406">
        <v>0</v>
      </c>
    </row>
    <row r="1407" spans="1:2" x14ac:dyDescent="0.25">
      <c r="A1407" t="s">
        <v>1617</v>
      </c>
      <c r="B1407">
        <v>0</v>
      </c>
    </row>
    <row r="1408" spans="1:2" x14ac:dyDescent="0.25">
      <c r="A1408" t="s">
        <v>1618</v>
      </c>
      <c r="B1408">
        <v>0</v>
      </c>
    </row>
    <row r="1409" spans="1:2" x14ac:dyDescent="0.25">
      <c r="A1409" t="s">
        <v>1619</v>
      </c>
      <c r="B1409">
        <v>0</v>
      </c>
    </row>
    <row r="1410" spans="1:2" x14ac:dyDescent="0.25">
      <c r="A1410" t="s">
        <v>1620</v>
      </c>
      <c r="B1410">
        <v>0</v>
      </c>
    </row>
    <row r="1411" spans="1:2" x14ac:dyDescent="0.25">
      <c r="A1411" t="s">
        <v>1621</v>
      </c>
      <c r="B1411">
        <v>0</v>
      </c>
    </row>
    <row r="1412" spans="1:2" x14ac:dyDescent="0.25">
      <c r="A1412" t="s">
        <v>1622</v>
      </c>
      <c r="B1412">
        <v>0</v>
      </c>
    </row>
    <row r="1413" spans="1:2" x14ac:dyDescent="0.25">
      <c r="A1413" t="s">
        <v>1623</v>
      </c>
      <c r="B1413">
        <v>0</v>
      </c>
    </row>
    <row r="1414" spans="1:2" x14ac:dyDescent="0.25">
      <c r="A1414" t="s">
        <v>1624</v>
      </c>
      <c r="B1414">
        <v>0</v>
      </c>
    </row>
    <row r="1415" spans="1:2" x14ac:dyDescent="0.25">
      <c r="A1415" t="s">
        <v>1625</v>
      </c>
      <c r="B1415">
        <v>0</v>
      </c>
    </row>
    <row r="1416" spans="1:2" x14ac:dyDescent="0.25">
      <c r="A1416" t="s">
        <v>1626</v>
      </c>
      <c r="B1416">
        <v>0</v>
      </c>
    </row>
    <row r="1417" spans="1:2" x14ac:dyDescent="0.25">
      <c r="A1417" t="s">
        <v>1627</v>
      </c>
      <c r="B1417">
        <v>0</v>
      </c>
    </row>
    <row r="1418" spans="1:2" x14ac:dyDescent="0.25">
      <c r="A1418" t="s">
        <v>1628</v>
      </c>
      <c r="B1418">
        <v>0</v>
      </c>
    </row>
    <row r="1419" spans="1:2" x14ac:dyDescent="0.25">
      <c r="A1419" t="s">
        <v>1629</v>
      </c>
      <c r="B1419">
        <v>0</v>
      </c>
    </row>
    <row r="1420" spans="1:2" x14ac:dyDescent="0.25">
      <c r="A1420" t="s">
        <v>562</v>
      </c>
      <c r="B1420">
        <v>0</v>
      </c>
    </row>
    <row r="1421" spans="1:2" x14ac:dyDescent="0.25">
      <c r="A1421" t="s">
        <v>563</v>
      </c>
      <c r="B1421">
        <v>501120</v>
      </c>
    </row>
    <row r="1422" spans="1:2" x14ac:dyDescent="0.25">
      <c r="A1422" t="s">
        <v>1630</v>
      </c>
      <c r="B1422">
        <v>0</v>
      </c>
    </row>
    <row r="1423" spans="1:2" x14ac:dyDescent="0.25">
      <c r="A1423" t="s">
        <v>1631</v>
      </c>
      <c r="B1423">
        <v>0</v>
      </c>
    </row>
    <row r="1424" spans="1:2" x14ac:dyDescent="0.25">
      <c r="A1424" t="s">
        <v>1632</v>
      </c>
      <c r="B1424">
        <v>0</v>
      </c>
    </row>
    <row r="1425" spans="1:2" x14ac:dyDescent="0.25">
      <c r="A1425" t="s">
        <v>1633</v>
      </c>
      <c r="B1425">
        <v>0</v>
      </c>
    </row>
    <row r="1426" spans="1:2" x14ac:dyDescent="0.25">
      <c r="A1426" t="s">
        <v>1634</v>
      </c>
      <c r="B1426">
        <v>0</v>
      </c>
    </row>
    <row r="1427" spans="1:2" x14ac:dyDescent="0.25">
      <c r="A1427" t="s">
        <v>1635</v>
      </c>
      <c r="B1427">
        <v>0</v>
      </c>
    </row>
    <row r="1428" spans="1:2" x14ac:dyDescent="0.25">
      <c r="A1428" t="s">
        <v>1636</v>
      </c>
      <c r="B1428">
        <v>0</v>
      </c>
    </row>
    <row r="1429" spans="1:2" x14ac:dyDescent="0.25">
      <c r="A1429" t="s">
        <v>1637</v>
      </c>
      <c r="B1429">
        <v>0</v>
      </c>
    </row>
    <row r="1430" spans="1:2" x14ac:dyDescent="0.25">
      <c r="A1430" t="s">
        <v>1638</v>
      </c>
      <c r="B1430">
        <v>0</v>
      </c>
    </row>
    <row r="1431" spans="1:2" x14ac:dyDescent="0.25">
      <c r="A1431" t="s">
        <v>1639</v>
      </c>
      <c r="B1431">
        <v>0</v>
      </c>
    </row>
    <row r="1432" spans="1:2" x14ac:dyDescent="0.25">
      <c r="A1432" t="s">
        <v>1640</v>
      </c>
      <c r="B1432">
        <v>0</v>
      </c>
    </row>
    <row r="1433" spans="1:2" x14ac:dyDescent="0.25">
      <c r="A1433" t="s">
        <v>1641</v>
      </c>
      <c r="B1433">
        <v>0</v>
      </c>
    </row>
    <row r="1434" spans="1:2" x14ac:dyDescent="0.25">
      <c r="A1434" t="s">
        <v>1642</v>
      </c>
      <c r="B1434">
        <v>0</v>
      </c>
    </row>
    <row r="1435" spans="1:2" x14ac:dyDescent="0.25">
      <c r="A1435" t="s">
        <v>1643</v>
      </c>
      <c r="B1435">
        <v>0</v>
      </c>
    </row>
    <row r="1436" spans="1:2" x14ac:dyDescent="0.25">
      <c r="A1436" t="s">
        <v>1644</v>
      </c>
      <c r="B1436">
        <v>0</v>
      </c>
    </row>
    <row r="1437" spans="1:2" x14ac:dyDescent="0.25">
      <c r="A1437" t="s">
        <v>1645</v>
      </c>
      <c r="B1437">
        <v>0</v>
      </c>
    </row>
    <row r="1438" spans="1:2" x14ac:dyDescent="0.25">
      <c r="A1438" t="s">
        <v>564</v>
      </c>
      <c r="B1438">
        <v>0</v>
      </c>
    </row>
    <row r="1439" spans="1:2" x14ac:dyDescent="0.25">
      <c r="A1439" t="s">
        <v>565</v>
      </c>
      <c r="B1439">
        <v>0</v>
      </c>
    </row>
    <row r="1440" spans="1:2" x14ac:dyDescent="0.25">
      <c r="A1440" t="s">
        <v>1646</v>
      </c>
      <c r="B1440">
        <v>0</v>
      </c>
    </row>
    <row r="1441" spans="1:2" x14ac:dyDescent="0.25">
      <c r="A1441" t="s">
        <v>1647</v>
      </c>
      <c r="B1441">
        <v>0</v>
      </c>
    </row>
    <row r="1442" spans="1:2" x14ac:dyDescent="0.25">
      <c r="A1442" t="s">
        <v>566</v>
      </c>
      <c r="B1442">
        <v>25524.832999999999</v>
      </c>
    </row>
    <row r="1443" spans="1:2" x14ac:dyDescent="0.25">
      <c r="A1443" t="s">
        <v>567</v>
      </c>
      <c r="B1443">
        <v>17700</v>
      </c>
    </row>
    <row r="1444" spans="1:2" x14ac:dyDescent="0.25">
      <c r="A1444" t="s">
        <v>568</v>
      </c>
      <c r="B1444">
        <v>33061.472999999998</v>
      </c>
    </row>
    <row r="1445" spans="1:2" x14ac:dyDescent="0.25">
      <c r="A1445" t="s">
        <v>569</v>
      </c>
      <c r="B1445">
        <v>0</v>
      </c>
    </row>
    <row r="1446" spans="1:2" x14ac:dyDescent="0.25">
      <c r="A1446" t="s">
        <v>570</v>
      </c>
      <c r="B1446">
        <v>50882.353000000003</v>
      </c>
    </row>
    <row r="1447" spans="1:2" x14ac:dyDescent="0.25">
      <c r="A1447" t="s">
        <v>571</v>
      </c>
      <c r="B1447">
        <v>0</v>
      </c>
    </row>
    <row r="1448" spans="1:2" x14ac:dyDescent="0.25">
      <c r="A1448" t="s">
        <v>572</v>
      </c>
      <c r="B1448">
        <v>46066.021999999997</v>
      </c>
    </row>
    <row r="1449" spans="1:2" x14ac:dyDescent="0.25">
      <c r="A1449" t="s">
        <v>573</v>
      </c>
      <c r="B1449">
        <v>0</v>
      </c>
    </row>
    <row r="1450" spans="1:2" x14ac:dyDescent="0.25">
      <c r="A1450" t="s">
        <v>574</v>
      </c>
      <c r="B1450">
        <v>101847.3</v>
      </c>
    </row>
    <row r="1451" spans="1:2" x14ac:dyDescent="0.25">
      <c r="A1451" t="s">
        <v>575</v>
      </c>
      <c r="B1451">
        <v>0</v>
      </c>
    </row>
    <row r="1452" spans="1:2" x14ac:dyDescent="0.25">
      <c r="A1452" t="s">
        <v>576</v>
      </c>
      <c r="B1452">
        <v>69939.505000000005</v>
      </c>
    </row>
    <row r="1453" spans="1:2" x14ac:dyDescent="0.25">
      <c r="A1453" t="s">
        <v>577</v>
      </c>
      <c r="B1453">
        <v>0</v>
      </c>
    </row>
    <row r="1454" spans="1:2" x14ac:dyDescent="0.25">
      <c r="A1454" t="s">
        <v>578</v>
      </c>
      <c r="B1454">
        <v>76879.114000000001</v>
      </c>
    </row>
    <row r="1455" spans="1:2" x14ac:dyDescent="0.25">
      <c r="A1455" t="s">
        <v>579</v>
      </c>
      <c r="B1455">
        <v>0</v>
      </c>
    </row>
    <row r="1456" spans="1:2" x14ac:dyDescent="0.25">
      <c r="A1456" t="s">
        <v>580</v>
      </c>
      <c r="B1456">
        <v>73245.641000000003</v>
      </c>
    </row>
    <row r="1457" spans="1:2" x14ac:dyDescent="0.25">
      <c r="A1457" t="s">
        <v>581</v>
      </c>
      <c r="B1457">
        <v>0</v>
      </c>
    </row>
    <row r="1458" spans="1:2" x14ac:dyDescent="0.25">
      <c r="A1458" t="s">
        <v>582</v>
      </c>
      <c r="B1458">
        <v>57370.529000000002</v>
      </c>
    </row>
    <row r="1459" spans="1:2" x14ac:dyDescent="0.25">
      <c r="A1459" t="s">
        <v>583</v>
      </c>
      <c r="B1459">
        <v>0</v>
      </c>
    </row>
    <row r="1460" spans="1:2" x14ac:dyDescent="0.25">
      <c r="A1460" t="s">
        <v>584</v>
      </c>
      <c r="B1460">
        <v>39396.883999999998</v>
      </c>
    </row>
    <row r="1461" spans="1:2" x14ac:dyDescent="0.25">
      <c r="A1461" t="s">
        <v>585</v>
      </c>
      <c r="B1461">
        <v>0</v>
      </c>
    </row>
    <row r="1462" spans="1:2" x14ac:dyDescent="0.25">
      <c r="A1462" t="s">
        <v>586</v>
      </c>
      <c r="B1462">
        <v>60642.915000000001</v>
      </c>
    </row>
    <row r="1463" spans="1:2" x14ac:dyDescent="0.25">
      <c r="A1463" t="s">
        <v>587</v>
      </c>
      <c r="B1463">
        <v>17700</v>
      </c>
    </row>
    <row r="1464" spans="1:2" x14ac:dyDescent="0.25">
      <c r="A1464" t="s">
        <v>588</v>
      </c>
      <c r="B1464">
        <v>53683.567000000003</v>
      </c>
    </row>
    <row r="1465" spans="1:2" x14ac:dyDescent="0.25">
      <c r="A1465" t="s">
        <v>589</v>
      </c>
      <c r="B1465">
        <v>0</v>
      </c>
    </row>
    <row r="1466" spans="1:2" x14ac:dyDescent="0.25">
      <c r="A1466" t="s">
        <v>590</v>
      </c>
      <c r="B1466">
        <v>53957.896000000001</v>
      </c>
    </row>
    <row r="1467" spans="1:2" x14ac:dyDescent="0.25">
      <c r="A1467" t="s">
        <v>591</v>
      </c>
      <c r="B1467">
        <v>17700</v>
      </c>
    </row>
    <row r="1468" spans="1:2" x14ac:dyDescent="0.25">
      <c r="A1468" t="s">
        <v>592</v>
      </c>
      <c r="B1468">
        <v>45115.612000000001</v>
      </c>
    </row>
    <row r="1469" spans="1:2" x14ac:dyDescent="0.25">
      <c r="A1469" t="s">
        <v>593</v>
      </c>
      <c r="B1469">
        <v>0</v>
      </c>
    </row>
    <row r="1470" spans="1:2" x14ac:dyDescent="0.25">
      <c r="A1470" t="s">
        <v>594</v>
      </c>
      <c r="B1470">
        <v>0</v>
      </c>
    </row>
    <row r="1471" spans="1:2" x14ac:dyDescent="0.25">
      <c r="A1471" t="s">
        <v>595</v>
      </c>
      <c r="B1471">
        <v>0</v>
      </c>
    </row>
    <row r="1472" spans="1:2" x14ac:dyDescent="0.25">
      <c r="A1472" t="s">
        <v>596</v>
      </c>
      <c r="B1472">
        <v>0</v>
      </c>
    </row>
    <row r="1473" spans="1:2" x14ac:dyDescent="0.25">
      <c r="A1473" t="s">
        <v>597</v>
      </c>
      <c r="B1473">
        <v>0</v>
      </c>
    </row>
    <row r="1474" spans="1:2" x14ac:dyDescent="0.25">
      <c r="A1474" t="s">
        <v>598</v>
      </c>
      <c r="B1474">
        <v>75851.661999999997</v>
      </c>
    </row>
    <row r="1475" spans="1:2" x14ac:dyDescent="0.25">
      <c r="A1475" t="s">
        <v>599</v>
      </c>
      <c r="B1475">
        <v>0</v>
      </c>
    </row>
    <row r="1476" spans="1:2" x14ac:dyDescent="0.25">
      <c r="A1476" t="s">
        <v>600</v>
      </c>
      <c r="B1476">
        <v>72266.748000000007</v>
      </c>
    </row>
    <row r="1477" spans="1:2" x14ac:dyDescent="0.25">
      <c r="A1477" t="s">
        <v>601</v>
      </c>
      <c r="B1477">
        <v>0</v>
      </c>
    </row>
    <row r="1478" spans="1:2" x14ac:dyDescent="0.25">
      <c r="A1478" t="s">
        <v>602</v>
      </c>
      <c r="B1478">
        <v>71748.101999999999</v>
      </c>
    </row>
    <row r="1479" spans="1:2" x14ac:dyDescent="0.25">
      <c r="A1479" t="s">
        <v>603</v>
      </c>
      <c r="B1479">
        <v>17700</v>
      </c>
    </row>
    <row r="1480" spans="1:2" x14ac:dyDescent="0.25">
      <c r="A1480" t="s">
        <v>604</v>
      </c>
      <c r="B1480">
        <v>97807.06</v>
      </c>
    </row>
    <row r="1481" spans="1:2" x14ac:dyDescent="0.25">
      <c r="A1481" t="s">
        <v>605</v>
      </c>
      <c r="B1481">
        <v>0</v>
      </c>
    </row>
    <row r="1482" spans="1:2" x14ac:dyDescent="0.25">
      <c r="A1482" t="s">
        <v>606</v>
      </c>
      <c r="B1482">
        <v>0</v>
      </c>
    </row>
    <row r="1483" spans="1:2" x14ac:dyDescent="0.25">
      <c r="A1483" t="s">
        <v>607</v>
      </c>
      <c r="B1483">
        <v>0</v>
      </c>
    </row>
    <row r="1484" spans="1:2" x14ac:dyDescent="0.25">
      <c r="A1484" t="s">
        <v>608</v>
      </c>
      <c r="B1484">
        <v>0</v>
      </c>
    </row>
    <row r="1485" spans="1:2" x14ac:dyDescent="0.25">
      <c r="A1485" t="s">
        <v>609</v>
      </c>
      <c r="B1485">
        <v>0</v>
      </c>
    </row>
    <row r="1486" spans="1:2" x14ac:dyDescent="0.25">
      <c r="A1486" t="s">
        <v>610</v>
      </c>
      <c r="B1486">
        <v>147098.37</v>
      </c>
    </row>
    <row r="1487" spans="1:2" x14ac:dyDescent="0.25">
      <c r="A1487" t="s">
        <v>611</v>
      </c>
      <c r="B1487">
        <v>0</v>
      </c>
    </row>
    <row r="1488" spans="1:2" x14ac:dyDescent="0.25">
      <c r="A1488" t="s">
        <v>612</v>
      </c>
      <c r="B1488">
        <v>0</v>
      </c>
    </row>
    <row r="1489" spans="1:2" x14ac:dyDescent="0.25">
      <c r="A1489" t="s">
        <v>613</v>
      </c>
      <c r="B1489">
        <v>114601.54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Min_CO2</vt:lpstr>
      <vt:lpstr>Min_Custo</vt:lpstr>
      <vt:lpstr>Iteração 3</vt:lpstr>
      <vt:lpstr>Iteração 6</vt:lpstr>
      <vt:lpstr>DF Estoque</vt:lpstr>
      <vt:lpstr>Análises</vt:lpstr>
      <vt:lpstr>DF Transporte</vt:lpstr>
      <vt:lpstr>Tabelas Auxiliares</vt:lpstr>
      <vt:lpstr>Análises - min CO2</vt:lpstr>
      <vt:lpstr>DF Demanda Interna</vt:lpstr>
      <vt:lpstr>DF Área</vt:lpstr>
      <vt:lpstr>DF Ativação Silo</vt:lpstr>
      <vt:lpstr>DF Silo - Porto</vt:lpstr>
      <vt:lpstr>DF Portos - Mercado Ext</vt:lpstr>
      <vt:lpstr>Planilha2</vt:lpstr>
      <vt:lpstr>ITERA3</vt:lpstr>
      <vt:lpstr>ITERACAO6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Queiroz Mota</cp:lastModifiedBy>
  <dcterms:created xsi:type="dcterms:W3CDTF">2025-02-17T18:09:21Z</dcterms:created>
  <dcterms:modified xsi:type="dcterms:W3CDTF">2025-04-17T06:00:05Z</dcterms:modified>
</cp:coreProperties>
</file>