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2"/>
  </bookViews>
  <sheets>
    <sheet name="Información" sheetId="1" r:id="rId1"/>
    <sheet name="Calculos" sheetId="2" r:id="rId2"/>
    <sheet name="Propuesta" sheetId="3" r:id="rId3"/>
  </sheets>
  <calcPr calcId="144525"/>
</workbook>
</file>

<file path=xl/calcChain.xml><?xml version="1.0" encoding="utf-8"?>
<calcChain xmlns="http://schemas.openxmlformats.org/spreadsheetml/2006/main">
  <c r="H2" i="3" l="1"/>
  <c r="H4" i="3"/>
  <c r="F4" i="3"/>
  <c r="F2" i="3"/>
  <c r="N7" i="2"/>
  <c r="N5" i="2"/>
  <c r="M8" i="2"/>
  <c r="M7" i="2"/>
  <c r="M5" i="2"/>
  <c r="C5" i="2"/>
  <c r="C4" i="2"/>
  <c r="J15" i="1" l="1"/>
  <c r="C8" i="2" l="1"/>
  <c r="C9" i="2" s="1"/>
  <c r="C6" i="2"/>
  <c r="J14" i="1"/>
  <c r="C1" i="2"/>
  <c r="C2" i="1"/>
  <c r="B2" i="1"/>
</calcChain>
</file>

<file path=xl/comments1.xml><?xml version="1.0" encoding="utf-8"?>
<comments xmlns="http://schemas.openxmlformats.org/spreadsheetml/2006/main">
  <authors>
    <author>Author</author>
  </authors>
  <commentList>
    <comment ref="C2" authorId="0">
      <text>
        <r>
          <rPr>
            <b/>
            <sz val="9"/>
            <color indexed="81"/>
            <rFont val="Tahoma"/>
            <family val="2"/>
          </rPr>
          <t>Sin hacer la USUCAPION</t>
        </r>
      </text>
    </comment>
  </commentList>
</comments>
</file>

<file path=xl/sharedStrings.xml><?xml version="1.0" encoding="utf-8"?>
<sst xmlns="http://schemas.openxmlformats.org/spreadsheetml/2006/main" count="98" uniqueCount="93">
  <si>
    <t>Fecha:</t>
  </si>
  <si>
    <t>Dólar blue:</t>
  </si>
  <si>
    <t>Dólar turista:</t>
  </si>
  <si>
    <t>https://www.rentascordoba.gob.ar/nuevaemision/pagoImpuestos/consulta</t>
  </si>
  <si>
    <t>Tipo</t>
  </si>
  <si>
    <t>Valor</t>
  </si>
  <si>
    <t>Nota</t>
  </si>
  <si>
    <t>Con firma de conformidad (consentimiento) de los herederos para que la donacion sea legitima</t>
  </si>
  <si>
    <t>TITULARES</t>
  </si>
  <si>
    <t>HIJOS DE TITULARES</t>
  </si>
  <si>
    <t>Usucapion</t>
  </si>
  <si>
    <t>Medidas preparatorias</t>
  </si>
  <si>
    <t>inicio de usucapion</t>
  </si>
  <si>
    <t>Hacer carpeta con las pruebas</t>
  </si>
  <si>
    <t>Iniciar el Juicio</t>
  </si>
  <si>
    <t>Requisitos</t>
  </si>
  <si>
    <t>Escritura del lote lindero</t>
  </si>
  <si>
    <t>Impuestos pagos mas antiguos del lote lindero</t>
  </si>
  <si>
    <t>Impuestos pagos mas antiguos del lote a iniciar usucapion</t>
  </si>
  <si>
    <t>Fotos viejas del lote a iniciar usucapion que demuestren que lo estan usando</t>
  </si>
  <si>
    <t>Escritura del lote a iniciar usucapion si lo tienen</t>
  </si>
  <si>
    <t>Tribunales de Cosquin</t>
  </si>
  <si>
    <t>Tienen matricula para el proceso de usucapion</t>
  </si>
  <si>
    <t>Oscar:</t>
  </si>
  <si>
    <t>Abogado</t>
  </si>
  <si>
    <t>Martillero</t>
  </si>
  <si>
    <t>Matias:</t>
  </si>
  <si>
    <t>2,5 a 3 años</t>
  </si>
  <si>
    <t>siempre y cuando tengan el dinero disponible en cada proceso</t>
  </si>
  <si>
    <t>Honorarios y gastos</t>
  </si>
  <si>
    <t>Tasa de justicia</t>
  </si>
  <si>
    <t>Publicacion de edictos</t>
  </si>
  <si>
    <t>Incluyen publicacion de 20 dias corridos en la VOZ INTERIOR</t>
  </si>
  <si>
    <t>Plano de mensura</t>
  </si>
  <si>
    <t>Si no tenes la escritura es necesario que lo haga un Agrimensor o Ing. Civil</t>
  </si>
  <si>
    <t>Inscripcion en el registro de la propiedad</t>
  </si>
  <si>
    <t>Inscripcion judicial</t>
  </si>
  <si>
    <t>Escritura publica para sesion de derechos</t>
  </si>
  <si>
    <t>Para vender el titulo en proceso de usucapion ante escribano publico</t>
  </si>
  <si>
    <t>Ver si es otra cosa o lo mismo que abajo</t>
  </si>
  <si>
    <t>ESPOSAS TITULARES</t>
  </si>
  <si>
    <t>Donación</t>
  </si>
  <si>
    <t>Jurisdicción</t>
  </si>
  <si>
    <t>Tiempo estimado en Provincia</t>
  </si>
  <si>
    <t>Para  iniciar la Usucapión</t>
  </si>
  <si>
    <t>Para controlar deuda rentas</t>
  </si>
  <si>
    <t>Poner el titulo de la propiedad a nombre de alguien</t>
  </si>
  <si>
    <t xml:space="preserve">En escribania aportando un 5% del valor de venta real </t>
  </si>
  <si>
    <t>Valor de la propiedad real</t>
  </si>
  <si>
    <t>Valor de venta</t>
  </si>
  <si>
    <t>Comision Escribania</t>
  </si>
  <si>
    <t>Valor terreno chico</t>
  </si>
  <si>
    <t>Valor terreno grande</t>
  </si>
  <si>
    <t>medidas</t>
  </si>
  <si>
    <t>Identificacion</t>
  </si>
  <si>
    <t>23-01-086-14</t>
  </si>
  <si>
    <t>23-01-086-13</t>
  </si>
  <si>
    <t>lote</t>
  </si>
  <si>
    <t>Deudas Rentas</t>
  </si>
  <si>
    <t>Tramites totales</t>
  </si>
  <si>
    <t>TOTAL</t>
  </si>
  <si>
    <t>DOLARIZADO</t>
  </si>
  <si>
    <t xml:space="preserve">Costos aproximados usucapión </t>
  </si>
  <si>
    <t>NOTA: Informacion que me brindo: OSCAR ARNEDO INMOBILIARIA. España 353, la falda.</t>
  </si>
  <si>
    <t>Inluye el juicio, juez, ellos, armado de carpeta, etc.</t>
  </si>
  <si>
    <t>NOTA: La tasacion de los terrenos fue hecha por: Villarruel Di Ponte</t>
  </si>
  <si>
    <t>Direccion: Araucarias 781, Casa Grande - Contacto: Aldo (3548 567285)</t>
  </si>
  <si>
    <t>Abogado: Oscar - Martillero: Matias - Socio: Victor - Contacto:  3548 427433</t>
  </si>
  <si>
    <t>VENTA TERENO CHICO?</t>
  </si>
  <si>
    <t>Deudas comuna</t>
  </si>
  <si>
    <t>Pagado hasta junio 2019 y 15600 pagado hasta 2021</t>
  </si>
  <si>
    <t>Valores pagados desde 2015 hasta 2021</t>
  </si>
  <si>
    <t>Terreno chico</t>
  </si>
  <si>
    <t>Terreno grande</t>
  </si>
  <si>
    <t>VALOR FINAL</t>
  </si>
  <si>
    <t>1400 dolares por susucapiar</t>
  </si>
  <si>
    <t>LOTE</t>
  </si>
  <si>
    <t>Ultima cotizacion</t>
  </si>
  <si>
    <t>Deuda RENTA</t>
  </si>
  <si>
    <t>Deuda Comuna (Agua y Servicio a propiedad)</t>
  </si>
  <si>
    <t>CATASTRO</t>
  </si>
  <si>
    <t>23-01-086-014</t>
  </si>
  <si>
    <t>23-01-086-013</t>
  </si>
  <si>
    <t>A usucapiar</t>
  </si>
  <si>
    <t>Con titulo</t>
  </si>
  <si>
    <t>Comentario</t>
  </si>
  <si>
    <t>VALOR DE USUCAPION</t>
  </si>
  <si>
    <t>VALOR NETO DE PROPIEDAD</t>
  </si>
  <si>
    <t>Muy dificil de calcular.
Estimo: 150.000 
Plano mensura: 55.000
Publicacion de edictos: 30.000
Inscripcion judicial: 30.000
Tasa de justicia: 5.000
Honorarios: 30.000 (?)</t>
  </si>
  <si>
    <t>-</t>
  </si>
  <si>
    <t>Para calcular el valor de usucapion, no tome los honoraros que me pasaron los abogados de la falda, para mi eso es un robo, puse un valor que se me ocurrio razonable.</t>
  </si>
  <si>
    <t>Valor de la propiedad SI TUVIERAMOS TITULO: 425.000
Valor de venta de la propiedad SIN TITULO: 180.000</t>
  </si>
  <si>
    <t>NOTA:Tengo acceso a toda la informacion de deuda.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</si>
</sst>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4"/>
      <color theme="1"/>
      <name val="Calibri"/>
      <family val="2"/>
      <scheme val="minor"/>
    </font>
    <font>
      <b/>
      <sz val="14"/>
      <color theme="1"/>
      <name val="Calibri"/>
      <family val="2"/>
      <scheme val="minor"/>
    </font>
    <font>
      <b/>
      <sz val="9"/>
      <color indexed="81"/>
      <name val="Tahoma"/>
      <family val="2"/>
    </font>
    <font>
      <sz val="18"/>
      <color theme="1"/>
      <name val="Calibri"/>
      <family val="2"/>
      <scheme val="minor"/>
    </font>
    <font>
      <b/>
      <sz val="18"/>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0" borderId="1" xfId="0" applyBorder="1"/>
    <xf numFmtId="0" fontId="0" fillId="0" borderId="1" xfId="0" applyBorder="1" applyAlignment="1">
      <alignment horizontal="center"/>
    </xf>
    <xf numFmtId="3" fontId="0" fillId="0" borderId="1" xfId="0" applyNumberFormat="1" applyBorder="1"/>
    <xf numFmtId="0" fontId="0" fillId="0" borderId="4" xfId="0" applyBorder="1"/>
    <xf numFmtId="0" fontId="0" fillId="0" borderId="0" xfId="0" applyBorder="1"/>
    <xf numFmtId="0" fontId="5" fillId="0" borderId="0" xfId="0" applyFont="1"/>
    <xf numFmtId="3" fontId="0" fillId="2" borderId="1" xfId="0" applyNumberFormat="1" applyFill="1" applyBorder="1" applyAlignment="1">
      <alignment horizontal="center"/>
    </xf>
    <xf numFmtId="0" fontId="1" fillId="0" borderId="1" xfId="0" applyFont="1" applyBorder="1"/>
    <xf numFmtId="3" fontId="1" fillId="0" borderId="1" xfId="0" applyNumberFormat="1" applyFont="1" applyBorder="1"/>
    <xf numFmtId="0" fontId="0" fillId="0" borderId="1" xfId="0" applyBorder="1" applyAlignment="1">
      <alignment horizontal="center"/>
    </xf>
    <xf numFmtId="3" fontId="4" fillId="0" borderId="1" xfId="0" applyNumberFormat="1" applyFont="1" applyBorder="1" applyAlignment="1">
      <alignment horizontal="center" vertical="center"/>
    </xf>
    <xf numFmtId="0" fontId="5" fillId="0" borderId="1" xfId="0" applyFont="1" applyBorder="1" applyAlignment="1">
      <alignment horizontal="center"/>
    </xf>
    <xf numFmtId="14" fontId="0" fillId="0" borderId="1" xfId="0" applyNumberFormat="1" applyBorder="1" applyAlignment="1">
      <alignment horizontal="center"/>
    </xf>
    <xf numFmtId="0" fontId="0" fillId="0" borderId="4" xfId="0" applyBorder="1" applyAlignment="1">
      <alignment horizontal="center"/>
    </xf>
    <xf numFmtId="0" fontId="0" fillId="0" borderId="1" xfId="0" applyBorder="1" applyAlignment="1">
      <alignment horizontal="left"/>
    </xf>
    <xf numFmtId="3" fontId="0" fillId="0" borderId="0" xfId="0" applyNumberFormat="1" applyBorder="1" applyAlignment="1">
      <alignment horizontal="center"/>
    </xf>
    <xf numFmtId="0" fontId="0" fillId="0" borderId="0" xfId="0" applyBorder="1" applyAlignment="1">
      <alignment horizontal="center"/>
    </xf>
    <xf numFmtId="0" fontId="0" fillId="0" borderId="2" xfId="0" applyBorder="1" applyAlignment="1">
      <alignment horizontal="left"/>
    </xf>
    <xf numFmtId="0" fontId="0" fillId="0" borderId="3" xfId="0" applyBorder="1" applyAlignment="1">
      <alignment horizontal="left"/>
    </xf>
    <xf numFmtId="0" fontId="2" fillId="0" borderId="1" xfId="0" applyFont="1" applyBorder="1" applyAlignment="1">
      <alignment horizontal="center"/>
    </xf>
    <xf numFmtId="3" fontId="4" fillId="0" borderId="1" xfId="0" applyNumberFormat="1" applyFont="1" applyBorder="1" applyAlignment="1">
      <alignment horizontal="center" vertical="center"/>
    </xf>
    <xf numFmtId="0" fontId="5" fillId="0" borderId="1" xfId="0" applyFont="1" applyBorder="1" applyAlignment="1">
      <alignment horizontal="center" vertical="center"/>
    </xf>
    <xf numFmtId="0" fontId="1" fillId="0" borderId="1" xfId="0" applyFont="1" applyBorder="1" applyAlignment="1">
      <alignment horizontal="left"/>
    </xf>
    <xf numFmtId="3" fontId="0" fillId="0" borderId="1" xfId="0" applyNumberFormat="1" applyBorder="1" applyAlignment="1">
      <alignment horizontal="center"/>
    </xf>
    <xf numFmtId="0" fontId="4" fillId="2" borderId="1" xfId="0" applyFont="1" applyFill="1" applyBorder="1" applyAlignment="1">
      <alignment horizontal="left"/>
    </xf>
    <xf numFmtId="0" fontId="0" fillId="2" borderId="1" xfId="0" applyFill="1" applyBorder="1" applyAlignment="1">
      <alignment horizontal="left"/>
    </xf>
    <xf numFmtId="0" fontId="3" fillId="0" borderId="1" xfId="1" applyBorder="1"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3" borderId="2" xfId="0" applyFill="1" applyBorder="1" applyAlignment="1">
      <alignment horizontal="left"/>
    </xf>
    <xf numFmtId="0" fontId="0" fillId="3" borderId="3" xfId="0" applyFill="1" applyBorder="1" applyAlignment="1">
      <alignment horizontal="left"/>
    </xf>
    <xf numFmtId="3" fontId="0" fillId="3" borderId="1" xfId="0" applyNumberFormat="1" applyFill="1" applyBorder="1" applyAlignment="1">
      <alignment horizontal="center"/>
    </xf>
    <xf numFmtId="0" fontId="0" fillId="3" borderId="1" xfId="0" applyFill="1" applyBorder="1"/>
    <xf numFmtId="3" fontId="0" fillId="0" borderId="0" xfId="0" applyNumberFormat="1"/>
    <xf numFmtId="0" fontId="4" fillId="0" borderId="1" xfId="0" applyFont="1" applyBorder="1" applyAlignment="1">
      <alignment vertical="center"/>
    </xf>
    <xf numFmtId="0" fontId="4" fillId="0" borderId="1" xfId="0" applyFont="1" applyBorder="1" applyAlignment="1">
      <alignment horizontal="center" vertical="center"/>
    </xf>
    <xf numFmtId="0" fontId="4" fillId="0" borderId="1" xfId="0" applyFont="1" applyBorder="1" applyAlignment="1">
      <alignment vertical="center" wrapText="1"/>
    </xf>
    <xf numFmtId="3" fontId="8" fillId="0" borderId="1" xfId="0" applyNumberFormat="1" applyFont="1" applyBorder="1" applyAlignment="1">
      <alignment horizontal="center" vertical="center"/>
    </xf>
    <xf numFmtId="3" fontId="4" fillId="0" borderId="1" xfId="0" applyNumberFormat="1" applyFont="1" applyBorder="1" applyAlignment="1">
      <alignment horizontal="left" vertical="center" wrapText="1"/>
    </xf>
    <xf numFmtId="3" fontId="8" fillId="3"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0" fontId="4" fillId="4" borderId="1" xfId="0" applyFont="1" applyFill="1" applyBorder="1" applyAlignment="1">
      <alignment vertical="center"/>
    </xf>
    <xf numFmtId="0" fontId="8" fillId="4"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7" fillId="0" borderId="1" xfId="0" applyFont="1" applyBorder="1" applyAlignment="1">
      <alignment horizontal="left"/>
    </xf>
    <xf numFmtId="0" fontId="4" fillId="0" borderId="1" xfId="0" applyFont="1" applyBorder="1" applyAlignment="1">
      <alignment horizontal="lef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entascordoba.gob.ar/nuevaemision/pagoImpuestos/consulta"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opLeftCell="A16" workbookViewId="0">
      <selection activeCell="P7" sqref="P7"/>
    </sheetView>
  </sheetViews>
  <sheetFormatPr defaultRowHeight="15" x14ac:dyDescent="0.25"/>
  <cols>
    <col min="1" max="1" width="12.140625" bestFit="1" customWidth="1"/>
    <col min="2" max="2" width="24.85546875" customWidth="1"/>
    <col min="3" max="3" width="10.42578125" customWidth="1"/>
    <col min="6" max="6" width="9.42578125" customWidth="1"/>
    <col min="11" max="11" width="10.140625" customWidth="1"/>
  </cols>
  <sheetData>
    <row r="1" spans="1:12" x14ac:dyDescent="0.25">
      <c r="A1" s="1" t="s">
        <v>0</v>
      </c>
      <c r="B1" s="13">
        <v>43994</v>
      </c>
      <c r="C1" s="13"/>
      <c r="E1" s="26" t="s">
        <v>44</v>
      </c>
      <c r="F1" s="26"/>
      <c r="G1" s="26"/>
      <c r="H1" s="7">
        <v>40000</v>
      </c>
    </row>
    <row r="2" spans="1:12" x14ac:dyDescent="0.25">
      <c r="A2" s="1" t="s">
        <v>2</v>
      </c>
      <c r="B2" s="1">
        <f>67*1.3</f>
        <v>87.100000000000009</v>
      </c>
      <c r="C2" s="1">
        <f>72*1.3</f>
        <v>93.600000000000009</v>
      </c>
    </row>
    <row r="3" spans="1:12" x14ac:dyDescent="0.25">
      <c r="A3" s="1" t="s">
        <v>1</v>
      </c>
      <c r="B3" s="1">
        <v>122</v>
      </c>
      <c r="C3" s="1">
        <v>126</v>
      </c>
    </row>
    <row r="5" spans="1:12" x14ac:dyDescent="0.25">
      <c r="A5" s="15" t="s">
        <v>45</v>
      </c>
      <c r="B5" s="15"/>
      <c r="C5" s="15"/>
      <c r="D5" s="27" t="s">
        <v>3</v>
      </c>
      <c r="E5" s="27"/>
      <c r="F5" s="27"/>
      <c r="G5" s="27"/>
      <c r="H5" s="27"/>
      <c r="I5" s="27"/>
      <c r="J5" s="27"/>
      <c r="K5" s="27"/>
      <c r="L5" s="27"/>
    </row>
    <row r="7" spans="1:12" x14ac:dyDescent="0.25">
      <c r="A7" s="1" t="s">
        <v>4</v>
      </c>
      <c r="B7" s="1" t="s">
        <v>5</v>
      </c>
      <c r="C7" s="20" t="s">
        <v>6</v>
      </c>
      <c r="D7" s="20"/>
      <c r="E7" s="20"/>
      <c r="F7" s="20"/>
      <c r="G7" s="20"/>
      <c r="H7" s="20"/>
      <c r="I7" s="20"/>
      <c r="J7" s="20"/>
      <c r="K7" s="20"/>
      <c r="L7" s="20"/>
    </row>
    <row r="8" spans="1:12" x14ac:dyDescent="0.25">
      <c r="A8" s="22" t="s">
        <v>41</v>
      </c>
      <c r="B8" s="21">
        <v>55000</v>
      </c>
      <c r="C8" s="15" t="s">
        <v>7</v>
      </c>
      <c r="D8" s="15"/>
      <c r="E8" s="15"/>
      <c r="F8" s="15"/>
      <c r="G8" s="15"/>
      <c r="H8" s="15"/>
      <c r="I8" s="15"/>
      <c r="J8" s="15"/>
      <c r="K8" s="15"/>
      <c r="L8" s="15"/>
    </row>
    <row r="9" spans="1:12" x14ac:dyDescent="0.25">
      <c r="A9" s="22"/>
      <c r="B9" s="21"/>
      <c r="C9" s="4" t="s">
        <v>8</v>
      </c>
      <c r="D9" s="14" t="s">
        <v>40</v>
      </c>
      <c r="E9" s="14"/>
      <c r="F9" s="14" t="s">
        <v>9</v>
      </c>
      <c r="G9" s="14"/>
      <c r="H9" s="5"/>
      <c r="I9" s="5"/>
      <c r="J9" s="5"/>
      <c r="K9" s="5"/>
      <c r="L9" s="5"/>
    </row>
    <row r="11" spans="1:12" ht="18.75" x14ac:dyDescent="0.3">
      <c r="A11" s="12" t="s">
        <v>10</v>
      </c>
      <c r="B11" s="12"/>
      <c r="C11" s="12"/>
      <c r="D11" s="12"/>
      <c r="E11" s="12"/>
      <c r="G11" s="12" t="s">
        <v>68</v>
      </c>
      <c r="H11" s="12"/>
      <c r="I11" s="12"/>
      <c r="J11" s="12"/>
      <c r="K11" s="12"/>
      <c r="L11" s="12"/>
    </row>
    <row r="12" spans="1:12" x14ac:dyDescent="0.25">
      <c r="A12" s="15" t="s">
        <v>11</v>
      </c>
      <c r="B12" s="15"/>
      <c r="C12" s="15" t="s">
        <v>13</v>
      </c>
      <c r="D12" s="15"/>
      <c r="E12" s="15"/>
      <c r="G12" s="28" t="s">
        <v>47</v>
      </c>
      <c r="H12" s="28"/>
      <c r="I12" s="28"/>
      <c r="J12" s="28"/>
      <c r="K12" s="28"/>
      <c r="L12" s="28"/>
    </row>
    <row r="13" spans="1:12" x14ac:dyDescent="0.25">
      <c r="A13" s="15" t="s">
        <v>12</v>
      </c>
      <c r="B13" s="15"/>
      <c r="C13" s="15" t="s">
        <v>14</v>
      </c>
      <c r="D13" s="15"/>
      <c r="E13" s="15"/>
      <c r="G13" s="15" t="s">
        <v>48</v>
      </c>
      <c r="H13" s="15"/>
      <c r="I13" s="15"/>
      <c r="J13" s="24">
        <v>350000</v>
      </c>
      <c r="K13" s="24"/>
      <c r="L13" s="24"/>
    </row>
    <row r="14" spans="1:12" x14ac:dyDescent="0.25">
      <c r="G14" s="15" t="s">
        <v>49</v>
      </c>
      <c r="H14" s="15"/>
      <c r="I14" s="15"/>
      <c r="J14" s="24">
        <f>J13/2</f>
        <v>175000</v>
      </c>
      <c r="K14" s="24"/>
      <c r="L14" s="24"/>
    </row>
    <row r="15" spans="1:12" ht="18.75" x14ac:dyDescent="0.3">
      <c r="A15" s="6" t="s">
        <v>15</v>
      </c>
      <c r="G15" s="15" t="s">
        <v>50</v>
      </c>
      <c r="H15" s="15"/>
      <c r="I15" s="15"/>
      <c r="J15" s="24">
        <f>5*J13/100</f>
        <v>17500</v>
      </c>
      <c r="K15" s="24"/>
      <c r="L15" s="24"/>
    </row>
    <row r="16" spans="1:12" x14ac:dyDescent="0.25">
      <c r="A16" s="15" t="s">
        <v>16</v>
      </c>
      <c r="B16" s="15"/>
      <c r="C16" s="15"/>
      <c r="D16" s="15"/>
      <c r="E16" s="15"/>
      <c r="F16" s="15"/>
      <c r="G16" s="17"/>
      <c r="H16" s="17"/>
      <c r="I16" s="17"/>
      <c r="J16" s="16"/>
      <c r="K16" s="16"/>
      <c r="L16" s="16"/>
    </row>
    <row r="17" spans="1:11" x14ac:dyDescent="0.25">
      <c r="A17" s="15" t="s">
        <v>17</v>
      </c>
      <c r="B17" s="15"/>
      <c r="C17" s="15"/>
      <c r="D17" s="15"/>
      <c r="E17" s="15"/>
      <c r="F17" s="15"/>
    </row>
    <row r="18" spans="1:11" x14ac:dyDescent="0.25">
      <c r="A18" s="15" t="s">
        <v>18</v>
      </c>
      <c r="B18" s="15"/>
      <c r="C18" s="15"/>
      <c r="D18" s="15"/>
      <c r="E18" s="15"/>
      <c r="F18" s="15"/>
    </row>
    <row r="19" spans="1:11" x14ac:dyDescent="0.25">
      <c r="A19" s="15" t="s">
        <v>19</v>
      </c>
      <c r="B19" s="15"/>
      <c r="C19" s="15"/>
      <c r="D19" s="15"/>
      <c r="E19" s="15"/>
      <c r="F19" s="15"/>
    </row>
    <row r="20" spans="1:11" x14ac:dyDescent="0.25">
      <c r="A20" s="15" t="s">
        <v>20</v>
      </c>
      <c r="B20" s="15"/>
      <c r="C20" s="15"/>
      <c r="D20" s="15"/>
      <c r="E20" s="15"/>
      <c r="F20" s="15"/>
    </row>
    <row r="22" spans="1:11" x14ac:dyDescent="0.25">
      <c r="A22" s="1" t="s">
        <v>42</v>
      </c>
      <c r="B22" s="15" t="s">
        <v>21</v>
      </c>
      <c r="C22" s="15"/>
      <c r="D22" s="15"/>
      <c r="E22" s="15"/>
      <c r="F22" s="15"/>
    </row>
    <row r="23" spans="1:11" x14ac:dyDescent="0.25">
      <c r="A23" s="15" t="s">
        <v>22</v>
      </c>
      <c r="B23" s="15"/>
      <c r="C23" s="15"/>
      <c r="D23" s="18"/>
      <c r="E23" s="1" t="s">
        <v>23</v>
      </c>
      <c r="F23" s="1" t="s">
        <v>24</v>
      </c>
    </row>
    <row r="24" spans="1:11" x14ac:dyDescent="0.25">
      <c r="E24" s="1" t="s">
        <v>26</v>
      </c>
      <c r="F24" s="1" t="s">
        <v>25</v>
      </c>
    </row>
    <row r="26" spans="1:11" x14ac:dyDescent="0.25">
      <c r="A26" s="15" t="s">
        <v>43</v>
      </c>
      <c r="B26" s="15"/>
      <c r="C26" s="15"/>
      <c r="D26" s="18" t="s">
        <v>27</v>
      </c>
      <c r="E26" s="19"/>
      <c r="F26" s="15" t="s">
        <v>28</v>
      </c>
      <c r="G26" s="15"/>
      <c r="H26" s="15"/>
      <c r="I26" s="15"/>
      <c r="J26" s="15"/>
      <c r="K26" s="15"/>
    </row>
    <row r="28" spans="1:11" ht="18.75" x14ac:dyDescent="0.3">
      <c r="A28" s="12" t="s">
        <v>62</v>
      </c>
      <c r="B28" s="12"/>
      <c r="C28" s="12"/>
      <c r="D28" s="12"/>
      <c r="E28" s="12"/>
      <c r="F28" s="12"/>
      <c r="G28" s="12"/>
      <c r="H28" s="12"/>
      <c r="I28" s="12"/>
      <c r="J28" s="12"/>
      <c r="K28" s="12"/>
    </row>
    <row r="29" spans="1:11" x14ac:dyDescent="0.25">
      <c r="A29" s="1" t="s">
        <v>29</v>
      </c>
      <c r="B29" s="1"/>
      <c r="C29" s="3">
        <v>380000</v>
      </c>
      <c r="D29" s="15" t="s">
        <v>64</v>
      </c>
      <c r="E29" s="15"/>
      <c r="F29" s="15"/>
      <c r="G29" s="15"/>
      <c r="H29" s="15"/>
      <c r="I29" s="15"/>
      <c r="J29" s="15"/>
      <c r="K29" s="15"/>
    </row>
    <row r="30" spans="1:11" x14ac:dyDescent="0.25">
      <c r="A30" s="1" t="s">
        <v>30</v>
      </c>
      <c r="B30" s="1"/>
      <c r="C30" s="3">
        <v>5000</v>
      </c>
      <c r="D30" s="15"/>
      <c r="E30" s="15"/>
      <c r="F30" s="15"/>
      <c r="G30" s="15"/>
      <c r="H30" s="15"/>
      <c r="I30" s="15"/>
      <c r="J30" s="15"/>
      <c r="K30" s="15"/>
    </row>
    <row r="31" spans="1:11" x14ac:dyDescent="0.25">
      <c r="A31" s="1" t="s">
        <v>31</v>
      </c>
      <c r="B31" s="1"/>
      <c r="C31" s="3">
        <v>30000</v>
      </c>
      <c r="D31" s="15" t="s">
        <v>32</v>
      </c>
      <c r="E31" s="15"/>
      <c r="F31" s="15"/>
      <c r="G31" s="15"/>
      <c r="H31" s="15"/>
      <c r="I31" s="15"/>
      <c r="J31" s="15"/>
      <c r="K31" s="15"/>
    </row>
    <row r="32" spans="1:11" x14ac:dyDescent="0.25">
      <c r="A32" s="1" t="s">
        <v>33</v>
      </c>
      <c r="B32" s="1"/>
      <c r="C32" s="3">
        <v>55000</v>
      </c>
      <c r="D32" s="15" t="s">
        <v>34</v>
      </c>
      <c r="E32" s="15"/>
      <c r="F32" s="15"/>
      <c r="G32" s="15"/>
      <c r="H32" s="15"/>
      <c r="I32" s="15"/>
      <c r="J32" s="15"/>
      <c r="K32" s="15"/>
    </row>
    <row r="33" spans="1:11" x14ac:dyDescent="0.25">
      <c r="A33" s="1" t="s">
        <v>35</v>
      </c>
      <c r="B33" s="8"/>
      <c r="C33" s="9"/>
      <c r="D33" s="23" t="s">
        <v>39</v>
      </c>
      <c r="E33" s="23"/>
      <c r="F33" s="23"/>
      <c r="G33" s="23"/>
      <c r="H33" s="23"/>
      <c r="I33" s="23"/>
      <c r="J33" s="23"/>
      <c r="K33" s="23"/>
    </row>
    <row r="34" spans="1:11" x14ac:dyDescent="0.25">
      <c r="A34" s="1" t="s">
        <v>36</v>
      </c>
      <c r="B34" s="1"/>
      <c r="C34" s="3">
        <v>30000</v>
      </c>
      <c r="D34" s="15" t="s">
        <v>46</v>
      </c>
      <c r="E34" s="15"/>
      <c r="F34" s="15"/>
      <c r="G34" s="15"/>
      <c r="H34" s="15"/>
      <c r="I34" s="15"/>
      <c r="J34" s="15"/>
      <c r="K34" s="15"/>
    </row>
    <row r="35" spans="1:11" x14ac:dyDescent="0.25">
      <c r="A35" s="1" t="s">
        <v>37</v>
      </c>
      <c r="B35" s="1"/>
      <c r="C35" s="3">
        <v>30000</v>
      </c>
      <c r="D35" s="15" t="s">
        <v>38</v>
      </c>
      <c r="E35" s="15"/>
      <c r="F35" s="15"/>
      <c r="G35" s="15"/>
      <c r="H35" s="15"/>
      <c r="I35" s="15"/>
      <c r="J35" s="15"/>
      <c r="K35" s="15"/>
    </row>
    <row r="36" spans="1:11" ht="18.75" x14ac:dyDescent="0.3">
      <c r="A36" s="25" t="s">
        <v>63</v>
      </c>
      <c r="B36" s="25"/>
      <c r="C36" s="25"/>
      <c r="D36" s="25"/>
      <c r="E36" s="25"/>
      <c r="F36" s="25"/>
      <c r="G36" s="25"/>
      <c r="H36" s="25"/>
      <c r="I36" s="25"/>
      <c r="J36" s="25"/>
      <c r="K36" s="25"/>
    </row>
    <row r="37" spans="1:11" ht="18.75" x14ac:dyDescent="0.3">
      <c r="A37" s="25" t="s">
        <v>67</v>
      </c>
      <c r="B37" s="25"/>
      <c r="C37" s="25"/>
      <c r="D37" s="25"/>
      <c r="E37" s="25"/>
      <c r="F37" s="25"/>
      <c r="G37" s="25"/>
      <c r="H37" s="25"/>
      <c r="I37" s="25"/>
      <c r="J37" s="25"/>
      <c r="K37" s="25"/>
    </row>
  </sheetData>
  <mergeCells count="45">
    <mergeCell ref="A36:K36"/>
    <mergeCell ref="A37:K37"/>
    <mergeCell ref="E1:G1"/>
    <mergeCell ref="A5:C5"/>
    <mergeCell ref="D5:L5"/>
    <mergeCell ref="G11:L11"/>
    <mergeCell ref="G12:L12"/>
    <mergeCell ref="G13:I13"/>
    <mergeCell ref="J13:L13"/>
    <mergeCell ref="A18:F18"/>
    <mergeCell ref="A19:F19"/>
    <mergeCell ref="A20:F20"/>
    <mergeCell ref="B22:F22"/>
    <mergeCell ref="A23:D23"/>
    <mergeCell ref="A26:C26"/>
    <mergeCell ref="F26:K26"/>
    <mergeCell ref="A16:F16"/>
    <mergeCell ref="A17:F17"/>
    <mergeCell ref="G14:I14"/>
    <mergeCell ref="J14:L14"/>
    <mergeCell ref="G15:I15"/>
    <mergeCell ref="J15:L15"/>
    <mergeCell ref="D33:K33"/>
    <mergeCell ref="D34:K34"/>
    <mergeCell ref="D35:K35"/>
    <mergeCell ref="D30:K30"/>
    <mergeCell ref="D29:K29"/>
    <mergeCell ref="D31:K31"/>
    <mergeCell ref="D32:K32"/>
    <mergeCell ref="A28:K28"/>
    <mergeCell ref="B1:C1"/>
    <mergeCell ref="F9:G9"/>
    <mergeCell ref="D9:E9"/>
    <mergeCell ref="C8:L8"/>
    <mergeCell ref="A11:E11"/>
    <mergeCell ref="A12:B12"/>
    <mergeCell ref="A13:B13"/>
    <mergeCell ref="C12:E12"/>
    <mergeCell ref="J16:L16"/>
    <mergeCell ref="G16:I16"/>
    <mergeCell ref="D26:E26"/>
    <mergeCell ref="C13:E13"/>
    <mergeCell ref="C7:L7"/>
    <mergeCell ref="B8:B9"/>
    <mergeCell ref="A8:A9"/>
  </mergeCells>
  <hyperlinks>
    <hyperlink ref="D5"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9"/>
  <sheetViews>
    <sheetView workbookViewId="0">
      <selection activeCell="C5" sqref="C5:D5"/>
    </sheetView>
  </sheetViews>
  <sheetFormatPr defaultRowHeight="15" x14ac:dyDescent="0.25"/>
  <cols>
    <col min="2" max="2" width="10.28515625" customWidth="1"/>
    <col min="13" max="13" width="12.7109375" bestFit="1" customWidth="1"/>
    <col min="14" max="14" width="14.42578125" bestFit="1" customWidth="1"/>
  </cols>
  <sheetData>
    <row r="1" spans="1:15" x14ac:dyDescent="0.25">
      <c r="A1" s="28" t="s">
        <v>51</v>
      </c>
      <c r="B1" s="28"/>
      <c r="C1" s="24">
        <f>350000</f>
        <v>350000</v>
      </c>
      <c r="D1" s="24"/>
      <c r="E1" s="1" t="s">
        <v>53</v>
      </c>
      <c r="F1" s="2">
        <v>305</v>
      </c>
      <c r="G1" s="15" t="s">
        <v>54</v>
      </c>
      <c r="H1" s="15"/>
      <c r="I1" s="28" t="s">
        <v>55</v>
      </c>
      <c r="J1" s="28"/>
      <c r="K1" s="2" t="s">
        <v>57</v>
      </c>
      <c r="L1" s="2">
        <v>23</v>
      </c>
    </row>
    <row r="2" spans="1:15" x14ac:dyDescent="0.25">
      <c r="A2" s="28" t="s">
        <v>52</v>
      </c>
      <c r="B2" s="28"/>
      <c r="C2" s="24">
        <v>180000</v>
      </c>
      <c r="D2" s="24"/>
      <c r="E2" s="1" t="s">
        <v>53</v>
      </c>
      <c r="F2" s="2">
        <v>369</v>
      </c>
      <c r="G2" s="15" t="s">
        <v>54</v>
      </c>
      <c r="H2" s="15"/>
      <c r="I2" s="28" t="s">
        <v>56</v>
      </c>
      <c r="J2" s="28"/>
      <c r="K2" s="2" t="s">
        <v>57</v>
      </c>
      <c r="L2" s="2">
        <v>22</v>
      </c>
    </row>
    <row r="4" spans="1:15" x14ac:dyDescent="0.25">
      <c r="A4" s="31" t="s">
        <v>58</v>
      </c>
      <c r="B4" s="32"/>
      <c r="C4" s="33">
        <f>19000*2</f>
        <v>38000</v>
      </c>
      <c r="D4" s="33"/>
      <c r="F4" t="s">
        <v>71</v>
      </c>
      <c r="M4" s="10" t="s">
        <v>72</v>
      </c>
      <c r="N4" s="10" t="s">
        <v>73</v>
      </c>
    </row>
    <row r="5" spans="1:15" x14ac:dyDescent="0.25">
      <c r="A5" s="34" t="s">
        <v>69</v>
      </c>
      <c r="B5" s="34"/>
      <c r="C5" s="33">
        <f>17500*2+7800*2</f>
        <v>50600</v>
      </c>
      <c r="D5" s="33"/>
      <c r="E5">
        <v>35000</v>
      </c>
      <c r="F5" t="s">
        <v>70</v>
      </c>
      <c r="M5" s="10">
        <f>C1-C4/2-C5/2</f>
        <v>305700</v>
      </c>
      <c r="N5" s="10">
        <f>423000/125-C4/2/125-C5/2/125</f>
        <v>3029.6</v>
      </c>
    </row>
    <row r="6" spans="1:15" x14ac:dyDescent="0.25">
      <c r="A6" s="18" t="s">
        <v>59</v>
      </c>
      <c r="B6" s="19"/>
      <c r="C6" s="24">
        <f>Información!B8+Información!C29+Información!C30+Información!C31+Información!C32+Información!C34+Información!C35</f>
        <v>585000</v>
      </c>
      <c r="D6" s="24"/>
      <c r="M6" s="1" t="s">
        <v>74</v>
      </c>
      <c r="N6" s="1" t="s">
        <v>74</v>
      </c>
    </row>
    <row r="7" spans="1:15" x14ac:dyDescent="0.25">
      <c r="M7" s="10">
        <f>M5/125</f>
        <v>2445.6</v>
      </c>
      <c r="N7" s="10">
        <f>N5-1400</f>
        <v>1629.6</v>
      </c>
      <c r="O7" t="s">
        <v>75</v>
      </c>
    </row>
    <row r="8" spans="1:15" x14ac:dyDescent="0.25">
      <c r="A8" s="28" t="s">
        <v>60</v>
      </c>
      <c r="B8" s="28"/>
      <c r="C8" s="24">
        <f>SUM(C4:D7)</f>
        <v>673600</v>
      </c>
      <c r="D8" s="28"/>
      <c r="M8">
        <f>M7/2</f>
        <v>1222.8</v>
      </c>
    </row>
    <row r="9" spans="1:15" x14ac:dyDescent="0.25">
      <c r="A9" s="29" t="s">
        <v>61</v>
      </c>
      <c r="B9" s="30"/>
      <c r="C9" s="24">
        <f>C8/110</f>
        <v>6123.636363636364</v>
      </c>
      <c r="D9" s="24"/>
    </row>
    <row r="12" spans="1:15" ht="18.75" x14ac:dyDescent="0.3">
      <c r="A12" s="25" t="s">
        <v>65</v>
      </c>
      <c r="B12" s="25"/>
      <c r="C12" s="25"/>
      <c r="D12" s="25"/>
      <c r="E12" s="25"/>
      <c r="F12" s="25"/>
      <c r="G12" s="25"/>
      <c r="H12" s="25"/>
      <c r="I12" s="25"/>
      <c r="J12" s="25"/>
      <c r="K12" s="25"/>
    </row>
    <row r="13" spans="1:15" ht="18.75" x14ac:dyDescent="0.3">
      <c r="A13" s="25" t="s">
        <v>66</v>
      </c>
      <c r="B13" s="25"/>
      <c r="C13" s="25"/>
      <c r="D13" s="25"/>
      <c r="E13" s="25"/>
      <c r="F13" s="25"/>
      <c r="G13" s="25"/>
      <c r="H13" s="25"/>
      <c r="I13" s="25"/>
      <c r="J13" s="25"/>
      <c r="K13" s="25"/>
    </row>
    <row r="19" spans="4:4" x14ac:dyDescent="0.25">
      <c r="D19" s="35"/>
    </row>
  </sheetData>
  <mergeCells count="19">
    <mergeCell ref="A12:K12"/>
    <mergeCell ref="A13:K13"/>
    <mergeCell ref="I1:J1"/>
    <mergeCell ref="I2:J2"/>
    <mergeCell ref="C4:D4"/>
    <mergeCell ref="A4:B4"/>
    <mergeCell ref="C5:D5"/>
    <mergeCell ref="A6:B6"/>
    <mergeCell ref="C6:D6"/>
    <mergeCell ref="A1:B1"/>
    <mergeCell ref="A2:B2"/>
    <mergeCell ref="C1:D1"/>
    <mergeCell ref="C2:D2"/>
    <mergeCell ref="G1:H1"/>
    <mergeCell ref="G2:H2"/>
    <mergeCell ref="A8:B8"/>
    <mergeCell ref="C8:D8"/>
    <mergeCell ref="A9:B9"/>
    <mergeCell ref="C9:D9"/>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tabSelected="1" workbookViewId="0">
      <selection activeCell="K6" sqref="K6"/>
    </sheetView>
  </sheetViews>
  <sheetFormatPr defaultRowHeight="15" x14ac:dyDescent="0.25"/>
  <cols>
    <col min="1" max="1" width="18.28515625" customWidth="1"/>
    <col min="2" max="2" width="14.140625" customWidth="1"/>
    <col min="3" max="3" width="12.28515625" customWidth="1"/>
    <col min="4" max="4" width="23.140625" customWidth="1"/>
    <col min="5" max="5" width="16.42578125" bestFit="1" customWidth="1"/>
    <col min="6" max="6" width="21" customWidth="1"/>
    <col min="7" max="7" width="34.85546875" customWidth="1"/>
    <col min="8" max="8" width="16.140625" customWidth="1"/>
  </cols>
  <sheetData>
    <row r="1" spans="1:8" ht="65.25" customHeight="1" x14ac:dyDescent="0.25">
      <c r="A1" s="46" t="s">
        <v>80</v>
      </c>
      <c r="B1" s="46" t="s">
        <v>76</v>
      </c>
      <c r="C1" s="46" t="s">
        <v>77</v>
      </c>
      <c r="D1" s="46" t="s">
        <v>85</v>
      </c>
      <c r="E1" s="46" t="s">
        <v>78</v>
      </c>
      <c r="F1" s="46" t="s">
        <v>79</v>
      </c>
      <c r="G1" s="46" t="s">
        <v>86</v>
      </c>
      <c r="H1" s="45" t="s">
        <v>87</v>
      </c>
    </row>
    <row r="2" spans="1:8" ht="150" x14ac:dyDescent="0.25">
      <c r="A2" s="36" t="s">
        <v>82</v>
      </c>
      <c r="B2" s="37" t="s">
        <v>83</v>
      </c>
      <c r="C2" s="11">
        <v>425000</v>
      </c>
      <c r="D2" s="38" t="s">
        <v>91</v>
      </c>
      <c r="E2" s="11">
        <v>19000</v>
      </c>
      <c r="F2" s="11">
        <f>668*12+2378*7</f>
        <v>24662</v>
      </c>
      <c r="G2" s="40" t="s">
        <v>88</v>
      </c>
      <c r="H2" s="41">
        <f>C2-E2-F2-150000</f>
        <v>231338</v>
      </c>
    </row>
    <row r="3" spans="1:8" ht="23.25" x14ac:dyDescent="0.25">
      <c r="A3" s="43"/>
      <c r="B3" s="42"/>
      <c r="C3" s="42"/>
      <c r="D3" s="43"/>
      <c r="E3" s="43"/>
      <c r="F3" s="42"/>
      <c r="G3" s="42"/>
      <c r="H3" s="44"/>
    </row>
    <row r="4" spans="1:8" ht="30" customHeight="1" x14ac:dyDescent="0.25">
      <c r="A4" s="36" t="s">
        <v>81</v>
      </c>
      <c r="B4" s="37" t="s">
        <v>84</v>
      </c>
      <c r="C4" s="11">
        <v>350000</v>
      </c>
      <c r="D4" s="39" t="s">
        <v>89</v>
      </c>
      <c r="E4" s="11">
        <v>19000</v>
      </c>
      <c r="F4" s="11">
        <f>668*12+2378*7</f>
        <v>24662</v>
      </c>
      <c r="G4" s="39" t="s">
        <v>89</v>
      </c>
      <c r="H4" s="41">
        <f>C4-E4-F4</f>
        <v>306338</v>
      </c>
    </row>
    <row r="6" spans="1:8" ht="23.25" x14ac:dyDescent="0.35">
      <c r="A6" s="47" t="s">
        <v>92</v>
      </c>
      <c r="B6" s="47"/>
      <c r="C6" s="47"/>
      <c r="D6" s="47"/>
      <c r="E6" s="47"/>
      <c r="F6" s="47"/>
      <c r="G6" s="47"/>
      <c r="H6" s="47"/>
    </row>
    <row r="7" spans="1:8" ht="39.75" customHeight="1" x14ac:dyDescent="0.3">
      <c r="A7" s="48" t="s">
        <v>90</v>
      </c>
      <c r="B7" s="48"/>
      <c r="C7" s="48"/>
      <c r="D7" s="48"/>
      <c r="E7" s="48"/>
      <c r="F7" s="48"/>
      <c r="G7" s="48"/>
      <c r="H7" s="48"/>
    </row>
  </sheetData>
  <mergeCells count="2">
    <mergeCell ref="A6:H6"/>
    <mergeCell ref="A7:H7"/>
  </mergeCells>
  <pageMargins left="0.25" right="0.25" top="0.75" bottom="0.75" header="0.3" footer="0.3"/>
  <pageSetup paperSize="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Información</vt:lpstr>
      <vt:lpstr>Calculos</vt:lpstr>
      <vt:lpstr>Propuesta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2020-07-22T14:05:49Z</dcterms:modified>
</cp:coreProperties>
</file>