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2.xml" ContentType="application/vnd.openxmlformats-officedocument.drawingml.chart+xml"/>
  <Override PartName="/xl/charts/chart3.xml" ContentType="application/vnd.openxmlformats-officedocument.drawingml.chart+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harts/chart4.xml" ContentType="application/vnd.openxmlformats-officedocument.drawingml.chart+xml"/>
  <Override PartName="/xl/charts/chart5.xml" ContentType="application/vnd.openxmlformats-officedocument.drawingml.chart+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8.xml" ContentType="application/vnd.openxmlformats-officedocument.drawing+xml"/>
  <Override PartName="/xl/slicers/slicer5.xml" ContentType="application/vnd.ms-excel.slicer+xml"/>
  <Override PartName="/xl/charts/chart6.xml" ContentType="application/vnd.openxmlformats-officedocument.drawingml.chart+xml"/>
  <Override PartName="/xl/pivotTables/pivotTable13.xml" ContentType="application/vnd.openxmlformats-officedocument.spreadsheetml.pivotTable+xml"/>
  <Override PartName="/xl/drawings/drawing9.xml" ContentType="application/vnd.openxmlformats-officedocument.drawing+xml"/>
  <Override PartName="/xl/slicers/slicer6.xml" ContentType="application/vnd.ms-excel.slicer+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Навчання\PROJECTS - Different\"/>
    </mc:Choice>
  </mc:AlternateContent>
  <xr:revisionPtr revIDLastSave="0" documentId="13_ncr:1_{99FC11AF-79F9-43B0-A82C-2FD075174A3B}" xr6:coauthVersionLast="47" xr6:coauthVersionMax="47" xr10:uidLastSave="{00000000-0000-0000-0000-000000000000}"/>
  <bookViews>
    <workbookView xWindow="-108" yWindow="-108" windowWidth="23256" windowHeight="12576" activeTab="12" xr2:uid="{00000000-000D-0000-FFFF-FFFF00000000}"/>
  </bookViews>
  <sheets>
    <sheet name="Data" sheetId="1" r:id="rId1"/>
    <sheet name="1" sheetId="2" r:id="rId2"/>
    <sheet name="2" sheetId="3" r:id="rId3"/>
    <sheet name="3" sheetId="5" r:id="rId4"/>
    <sheet name="4" sheetId="6" r:id="rId5"/>
    <sheet name="5" sheetId="8" r:id="rId6"/>
    <sheet name="6" sheetId="9" r:id="rId7"/>
    <sheet name="7" sheetId="10" r:id="rId8"/>
    <sheet name="7 (2)" sheetId="12" r:id="rId9"/>
    <sheet name="8" sheetId="11" r:id="rId10"/>
    <sheet name="9" sheetId="13" r:id="rId11"/>
    <sheet name="9 (2)" sheetId="18" r:id="rId12"/>
    <sheet name="10" sheetId="16" r:id="rId13"/>
    <sheet name="11" sheetId="19" r:id="rId14"/>
  </sheets>
  <definedNames>
    <definedName name="_xlnm._FilterDatabase" localSheetId="3" hidden="1">'3'!$B$8:$E$14</definedName>
    <definedName name="_xlnm._FilterDatabase" localSheetId="8" hidden="1">'7 (2)'!$F$9:$H$15</definedName>
    <definedName name="_xlnm._FilterDatabase" localSheetId="10" hidden="1">'9'!$B$27:$F$49</definedName>
    <definedName name="_xlnm._FilterDatabase" localSheetId="11" hidden="1">'9 (2)'!$B$26:$F$48</definedName>
    <definedName name="_xlnm._FilterDatabase" localSheetId="0" hidden="1">Data!$C$10:$G$10</definedName>
    <definedName name="_xlchart.v1.0" hidden="1">'6'!$K$9:$K$308</definedName>
    <definedName name="_xlchart.v1.1" hidden="1">'6'!$M$9:$M$308</definedName>
    <definedName name="_xlchart.v1.2" hidden="1">'6'!$M$9:$M$308</definedName>
    <definedName name="_xlchart.v1.3" hidden="1">'6'!$N$9:$N$308</definedName>
    <definedName name="_xlchart.v1.4" hidden="1">'6'!$M$9:$M$308</definedName>
    <definedName name="_xlchart.v1.5" hidden="1">'6'!$N$9:$N$308</definedName>
    <definedName name="_xlchart.v1.6" hidden="1">'6'!$M$9:$M$308</definedName>
    <definedName name="_xlchart.v1.7" hidden="1">'6'!$M$9:$M$308</definedName>
    <definedName name="_xlchart.v1.8" hidden="1">'6'!$N$9:$N$308</definedName>
    <definedName name="_xlcn.WorksheetConnection_НавчанняExcelPROJECT2ChocolateInprogress.xlsxraw_data1" localSheetId="12" hidden="1">Raw_Data[]</definedName>
    <definedName name="_xlcn.WorksheetConnection_НавчанняExcelPROJECT2ChocolateInprogress.xlsxraw_data1" localSheetId="13" hidden="1">Raw_Data[]</definedName>
    <definedName name="_xlcn.WorksheetConnection_НавчанняExcelPROJECT2ChocolateInprogress.xlsxraw_data1" localSheetId="8" hidden="1">Raw_Data[]</definedName>
    <definedName name="_xlcn.WorksheetConnection_НавчанняExcelPROJECT2ChocolateInprogress.xlsxraw_data1" localSheetId="11" hidden="1">Raw_Data[]</definedName>
    <definedName name="_xlcn.WorksheetConnection_НавчанняExcelPROJECT2ChocolateInprogress.xlsxraw_data1" hidden="1">Raw_Data[]</definedName>
    <definedName name="Slicer_Geography1">#N/A</definedName>
    <definedName name="Slicer_Geography111">#N/A</definedName>
    <definedName name="Slicer_Geography2">#N/A</definedName>
    <definedName name="Slicer_Product">#N/A</definedName>
    <definedName name="Slicer_Sales_Person">#N/A</definedName>
  </definedNames>
  <calcPr calcId="191029"/>
  <pivotCaches>
    <pivotCache cacheId="8" r:id="rId15"/>
    <pivotCache cacheId="9" r:id="rId16"/>
  </pivotCaches>
  <extLs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 i="5" l="1"/>
  <c r="D48" i="18"/>
  <c r="C48" i="18"/>
  <c r="D47" i="18"/>
  <c r="C47" i="18"/>
  <c r="D46" i="18"/>
  <c r="C46" i="18"/>
  <c r="D45" i="18"/>
  <c r="C45" i="18"/>
  <c r="D44" i="18"/>
  <c r="C44" i="18"/>
  <c r="D43" i="18"/>
  <c r="C43" i="18"/>
  <c r="D42" i="18"/>
  <c r="C42" i="18"/>
  <c r="D41" i="18"/>
  <c r="C41" i="18"/>
  <c r="D40" i="18"/>
  <c r="C40" i="18"/>
  <c r="D39" i="18"/>
  <c r="C39" i="18"/>
  <c r="D38" i="18"/>
  <c r="C38" i="18"/>
  <c r="D37" i="18"/>
  <c r="C37" i="18"/>
  <c r="D36" i="18"/>
  <c r="C36" i="18"/>
  <c r="D35" i="18"/>
  <c r="C35" i="18"/>
  <c r="D34" i="18"/>
  <c r="C34" i="18"/>
  <c r="D33" i="18"/>
  <c r="C33" i="18"/>
  <c r="D32" i="18"/>
  <c r="C32" i="18"/>
  <c r="D31" i="18"/>
  <c r="C31" i="18"/>
  <c r="D30" i="18"/>
  <c r="C30" i="18"/>
  <c r="D29" i="18"/>
  <c r="C29" i="18"/>
  <c r="D28" i="18"/>
  <c r="C28" i="18"/>
  <c r="D27" i="18"/>
  <c r="C27" i="18"/>
  <c r="J21" i="18"/>
  <c r="I21" i="18"/>
  <c r="L21" i="18" s="1"/>
  <c r="J20" i="18"/>
  <c r="I20" i="18"/>
  <c r="L20" i="18" s="1"/>
  <c r="J19" i="18"/>
  <c r="I19" i="18"/>
  <c r="L19" i="18" s="1"/>
  <c r="J18" i="18"/>
  <c r="I18" i="18"/>
  <c r="L18" i="18" s="1"/>
  <c r="E18" i="18"/>
  <c r="D18" i="18"/>
  <c r="C18" i="18"/>
  <c r="J17" i="18"/>
  <c r="I17" i="18"/>
  <c r="L17" i="18" s="1"/>
  <c r="E17" i="18"/>
  <c r="D17" i="18"/>
  <c r="C17" i="18"/>
  <c r="J16" i="18"/>
  <c r="I16" i="18"/>
  <c r="L16" i="18" s="1"/>
  <c r="J15" i="18"/>
  <c r="I15" i="18"/>
  <c r="L15" i="18" s="1"/>
  <c r="J14" i="18"/>
  <c r="I14" i="18"/>
  <c r="L14" i="18" s="1"/>
  <c r="J13" i="18"/>
  <c r="I13" i="18"/>
  <c r="L13" i="18" s="1"/>
  <c r="C13" i="18"/>
  <c r="J12" i="18"/>
  <c r="I12" i="18"/>
  <c r="L12" i="18" s="1"/>
  <c r="C47" i="13" l="1"/>
  <c r="D47" i="13"/>
  <c r="D40" i="13"/>
  <c r="D37" i="13"/>
  <c r="D43" i="13"/>
  <c r="D30" i="13"/>
  <c r="D49" i="13"/>
  <c r="D34" i="13"/>
  <c r="D28" i="13"/>
  <c r="D42" i="13"/>
  <c r="D38" i="13"/>
  <c r="D31" i="13"/>
  <c r="D41" i="13"/>
  <c r="D39" i="13"/>
  <c r="D29" i="13"/>
  <c r="D36" i="13"/>
  <c r="D32" i="13"/>
  <c r="D44" i="13"/>
  <c r="D46" i="13"/>
  <c r="D45" i="13"/>
  <c r="D33" i="13"/>
  <c r="D35" i="13"/>
  <c r="D48" i="13"/>
  <c r="C40" i="13"/>
  <c r="C37" i="13"/>
  <c r="C43" i="13"/>
  <c r="C30" i="13"/>
  <c r="C49" i="13"/>
  <c r="C34" i="13"/>
  <c r="C28" i="13"/>
  <c r="C42" i="13"/>
  <c r="C38" i="13"/>
  <c r="C31" i="13"/>
  <c r="C41" i="13"/>
  <c r="C39" i="13"/>
  <c r="C29" i="13"/>
  <c r="C36" i="13"/>
  <c r="C32" i="13"/>
  <c r="C44" i="13"/>
  <c r="C46" i="13"/>
  <c r="C45" i="13"/>
  <c r="C33" i="13"/>
  <c r="C35" i="13"/>
  <c r="C48" i="13"/>
  <c r="I15" i="13"/>
  <c r="L15" i="13" s="1"/>
  <c r="J19" i="13"/>
  <c r="J21" i="13"/>
  <c r="J14" i="13"/>
  <c r="J17" i="13"/>
  <c r="J16" i="13"/>
  <c r="J13" i="13"/>
  <c r="J22" i="13"/>
  <c r="J20" i="13"/>
  <c r="J18" i="13"/>
  <c r="J15" i="13"/>
  <c r="I17" i="13"/>
  <c r="L17" i="13" s="1"/>
  <c r="I19" i="13"/>
  <c r="L19" i="13" s="1"/>
  <c r="I21" i="13"/>
  <c r="L21" i="13" s="1"/>
  <c r="I14" i="13"/>
  <c r="L14" i="13" s="1"/>
  <c r="I16" i="13"/>
  <c r="L16" i="13" s="1"/>
  <c r="I13" i="13"/>
  <c r="L13" i="13" s="1"/>
  <c r="I22" i="13"/>
  <c r="L22" i="13" s="1"/>
  <c r="I20" i="13"/>
  <c r="L20" i="13" s="1"/>
  <c r="I18" i="13"/>
  <c r="L18" i="13" s="1"/>
  <c r="E19" i="13"/>
  <c r="E18" i="13"/>
  <c r="D19" i="13"/>
  <c r="D18" i="13"/>
  <c r="C19" i="13"/>
  <c r="C18" i="13"/>
  <c r="C14" i="13"/>
  <c r="H11" i="1"/>
  <c r="I11" i="1" s="1"/>
  <c r="J11" i="1" s="1"/>
  <c r="G10" i="12"/>
  <c r="H12" i="1"/>
  <c r="I12" i="1" s="1"/>
  <c r="J12" i="1" s="1"/>
  <c r="H13" i="1"/>
  <c r="I13" i="1" s="1"/>
  <c r="J13" i="1" s="1"/>
  <c r="H14" i="1"/>
  <c r="I14" i="1" s="1"/>
  <c r="J14" i="1" s="1"/>
  <c r="H15" i="1"/>
  <c r="I15" i="1" s="1"/>
  <c r="J15" i="1" s="1"/>
  <c r="H16" i="1"/>
  <c r="I16" i="1" s="1"/>
  <c r="J16" i="1" s="1"/>
  <c r="H17" i="1"/>
  <c r="I17" i="1" s="1"/>
  <c r="J17" i="1" s="1"/>
  <c r="H18" i="1"/>
  <c r="I18" i="1" s="1"/>
  <c r="J18" i="1" s="1"/>
  <c r="H19" i="1"/>
  <c r="I19" i="1" s="1"/>
  <c r="J19" i="1" s="1"/>
  <c r="H20" i="1"/>
  <c r="I20" i="1" s="1"/>
  <c r="J20" i="1" s="1"/>
  <c r="H21" i="1"/>
  <c r="I21" i="1" s="1"/>
  <c r="J21" i="1" s="1"/>
  <c r="H22" i="1"/>
  <c r="I22" i="1" s="1"/>
  <c r="J22" i="1" s="1"/>
  <c r="H23" i="1"/>
  <c r="I23" i="1" s="1"/>
  <c r="J23" i="1" s="1"/>
  <c r="H24" i="1"/>
  <c r="I24" i="1" s="1"/>
  <c r="J24" i="1" s="1"/>
  <c r="E48" i="13" s="1"/>
  <c r="F48" i="13" s="1"/>
  <c r="H25" i="1"/>
  <c r="I25" i="1" s="1"/>
  <c r="J25" i="1" s="1"/>
  <c r="H26" i="1"/>
  <c r="I26" i="1" s="1"/>
  <c r="J26" i="1" s="1"/>
  <c r="H27" i="1"/>
  <c r="I27" i="1" s="1"/>
  <c r="J27" i="1" s="1"/>
  <c r="H28" i="1"/>
  <c r="I28" i="1" s="1"/>
  <c r="J28" i="1" s="1"/>
  <c r="H29" i="1"/>
  <c r="I29" i="1" s="1"/>
  <c r="J29" i="1" s="1"/>
  <c r="H30" i="1"/>
  <c r="I30" i="1" s="1"/>
  <c r="J30" i="1" s="1"/>
  <c r="H31" i="1"/>
  <c r="I31" i="1" s="1"/>
  <c r="J31" i="1" s="1"/>
  <c r="H32" i="1"/>
  <c r="I32" i="1" s="1"/>
  <c r="J32" i="1" s="1"/>
  <c r="H33" i="1"/>
  <c r="I33" i="1" s="1"/>
  <c r="J33" i="1" s="1"/>
  <c r="H34" i="1"/>
  <c r="I34" i="1" s="1"/>
  <c r="J34" i="1" s="1"/>
  <c r="H35" i="1"/>
  <c r="I35" i="1" s="1"/>
  <c r="J35" i="1" s="1"/>
  <c r="H36" i="1"/>
  <c r="I36" i="1" s="1"/>
  <c r="J36" i="1" s="1"/>
  <c r="H37" i="1"/>
  <c r="I37" i="1" s="1"/>
  <c r="J37" i="1" s="1"/>
  <c r="H38" i="1"/>
  <c r="I38" i="1" s="1"/>
  <c r="J38" i="1" s="1"/>
  <c r="H39" i="1"/>
  <c r="I39" i="1" s="1"/>
  <c r="J39" i="1" s="1"/>
  <c r="H40" i="1"/>
  <c r="I40" i="1" s="1"/>
  <c r="J40" i="1" s="1"/>
  <c r="H41" i="1"/>
  <c r="I41" i="1" s="1"/>
  <c r="J41" i="1" s="1"/>
  <c r="E40" i="18" s="1"/>
  <c r="F40" i="18" s="1"/>
  <c r="H42" i="1"/>
  <c r="I42" i="1" s="1"/>
  <c r="J42" i="1" s="1"/>
  <c r="H43" i="1"/>
  <c r="I43" i="1" s="1"/>
  <c r="J43" i="1" s="1"/>
  <c r="H44" i="1"/>
  <c r="I44" i="1" s="1"/>
  <c r="J44" i="1" s="1"/>
  <c r="H45" i="1"/>
  <c r="I45" i="1" s="1"/>
  <c r="J45" i="1" s="1"/>
  <c r="H46" i="1"/>
  <c r="I46" i="1" s="1"/>
  <c r="J46" i="1" s="1"/>
  <c r="H47" i="1"/>
  <c r="I47" i="1" s="1"/>
  <c r="J47" i="1" s="1"/>
  <c r="H48" i="1"/>
  <c r="I48" i="1" s="1"/>
  <c r="J48" i="1" s="1"/>
  <c r="H49" i="1"/>
  <c r="I49" i="1" s="1"/>
  <c r="J49" i="1" s="1"/>
  <c r="H50" i="1"/>
  <c r="I50" i="1" s="1"/>
  <c r="J50" i="1" s="1"/>
  <c r="H51" i="1"/>
  <c r="I51" i="1" s="1"/>
  <c r="J51" i="1" s="1"/>
  <c r="H52" i="1"/>
  <c r="I52" i="1" s="1"/>
  <c r="J52" i="1" s="1"/>
  <c r="H53" i="1"/>
  <c r="I53" i="1" s="1"/>
  <c r="J53" i="1" s="1"/>
  <c r="H54" i="1"/>
  <c r="I54" i="1" s="1"/>
  <c r="J54" i="1" s="1"/>
  <c r="H55" i="1"/>
  <c r="I55" i="1" s="1"/>
  <c r="J55" i="1" s="1"/>
  <c r="H56" i="1"/>
  <c r="I56" i="1" s="1"/>
  <c r="J56" i="1" s="1"/>
  <c r="H57" i="1"/>
  <c r="I57" i="1" s="1"/>
  <c r="J57" i="1" s="1"/>
  <c r="H58" i="1"/>
  <c r="I58" i="1" s="1"/>
  <c r="J58" i="1" s="1"/>
  <c r="H59" i="1"/>
  <c r="I59" i="1" s="1"/>
  <c r="J59" i="1" s="1"/>
  <c r="H60" i="1"/>
  <c r="I60" i="1" s="1"/>
  <c r="J60" i="1" s="1"/>
  <c r="H61" i="1"/>
  <c r="I61" i="1" s="1"/>
  <c r="J61" i="1" s="1"/>
  <c r="H62" i="1"/>
  <c r="I62" i="1" s="1"/>
  <c r="J62" i="1" s="1"/>
  <c r="H63" i="1"/>
  <c r="I63" i="1" s="1"/>
  <c r="J63" i="1" s="1"/>
  <c r="H64" i="1"/>
  <c r="I64" i="1" s="1"/>
  <c r="J64" i="1" s="1"/>
  <c r="H65" i="1"/>
  <c r="I65" i="1" s="1"/>
  <c r="J65" i="1" s="1"/>
  <c r="H66" i="1"/>
  <c r="I66" i="1" s="1"/>
  <c r="J66" i="1" s="1"/>
  <c r="H67" i="1"/>
  <c r="I67" i="1" s="1"/>
  <c r="J67" i="1" s="1"/>
  <c r="H68" i="1"/>
  <c r="I68" i="1" s="1"/>
  <c r="J68" i="1" s="1"/>
  <c r="H69" i="1"/>
  <c r="I69" i="1" s="1"/>
  <c r="J69" i="1" s="1"/>
  <c r="H70" i="1"/>
  <c r="I70" i="1" s="1"/>
  <c r="J70" i="1" s="1"/>
  <c r="H71" i="1"/>
  <c r="I71" i="1" s="1"/>
  <c r="J71" i="1" s="1"/>
  <c r="H72" i="1"/>
  <c r="I72" i="1" s="1"/>
  <c r="J72" i="1" s="1"/>
  <c r="H73" i="1"/>
  <c r="I73" i="1" s="1"/>
  <c r="J73" i="1" s="1"/>
  <c r="H74" i="1"/>
  <c r="I74" i="1" s="1"/>
  <c r="J74" i="1" s="1"/>
  <c r="H75" i="1"/>
  <c r="I75" i="1" s="1"/>
  <c r="J75" i="1" s="1"/>
  <c r="H76" i="1"/>
  <c r="I76" i="1" s="1"/>
  <c r="J76" i="1" s="1"/>
  <c r="H77" i="1"/>
  <c r="I77" i="1" s="1"/>
  <c r="J77" i="1" s="1"/>
  <c r="H78" i="1"/>
  <c r="I78" i="1" s="1"/>
  <c r="J78" i="1" s="1"/>
  <c r="H79" i="1"/>
  <c r="I79" i="1" s="1"/>
  <c r="J79" i="1" s="1"/>
  <c r="H80" i="1"/>
  <c r="I80" i="1" s="1"/>
  <c r="J80" i="1" s="1"/>
  <c r="H81" i="1"/>
  <c r="I81" i="1" s="1"/>
  <c r="J81" i="1" s="1"/>
  <c r="H82" i="1"/>
  <c r="I82" i="1" s="1"/>
  <c r="J82" i="1" s="1"/>
  <c r="H83" i="1"/>
  <c r="I83" i="1" s="1"/>
  <c r="J83" i="1" s="1"/>
  <c r="H84" i="1"/>
  <c r="I84" i="1" s="1"/>
  <c r="J84" i="1" s="1"/>
  <c r="H85" i="1"/>
  <c r="I85" i="1" s="1"/>
  <c r="J85" i="1" s="1"/>
  <c r="H86" i="1"/>
  <c r="I86" i="1" s="1"/>
  <c r="J86" i="1" s="1"/>
  <c r="H87" i="1"/>
  <c r="I87" i="1" s="1"/>
  <c r="J87" i="1" s="1"/>
  <c r="H88" i="1"/>
  <c r="I88" i="1" s="1"/>
  <c r="J88" i="1" s="1"/>
  <c r="H89" i="1"/>
  <c r="I89" i="1" s="1"/>
  <c r="J89" i="1" s="1"/>
  <c r="H90" i="1"/>
  <c r="I90" i="1" s="1"/>
  <c r="J90" i="1" s="1"/>
  <c r="H91" i="1"/>
  <c r="I91" i="1" s="1"/>
  <c r="J91" i="1" s="1"/>
  <c r="H92" i="1"/>
  <c r="I92" i="1" s="1"/>
  <c r="J92" i="1" s="1"/>
  <c r="H93" i="1"/>
  <c r="I93" i="1" s="1"/>
  <c r="J93" i="1" s="1"/>
  <c r="H94" i="1"/>
  <c r="I94" i="1" s="1"/>
  <c r="J94" i="1" s="1"/>
  <c r="H95" i="1"/>
  <c r="I95" i="1" s="1"/>
  <c r="J95" i="1" s="1"/>
  <c r="H96" i="1"/>
  <c r="I96" i="1" s="1"/>
  <c r="J96" i="1" s="1"/>
  <c r="H97" i="1"/>
  <c r="I97" i="1" s="1"/>
  <c r="J97" i="1" s="1"/>
  <c r="H98" i="1"/>
  <c r="I98" i="1" s="1"/>
  <c r="J98" i="1" s="1"/>
  <c r="H99" i="1"/>
  <c r="I99" i="1" s="1"/>
  <c r="J99" i="1" s="1"/>
  <c r="H100" i="1"/>
  <c r="I100" i="1" s="1"/>
  <c r="J100" i="1" s="1"/>
  <c r="H101" i="1"/>
  <c r="I101" i="1" s="1"/>
  <c r="J101" i="1" s="1"/>
  <c r="H102" i="1"/>
  <c r="I102" i="1" s="1"/>
  <c r="J102" i="1" s="1"/>
  <c r="H103" i="1"/>
  <c r="I103" i="1" s="1"/>
  <c r="J103" i="1" s="1"/>
  <c r="H104" i="1"/>
  <c r="I104" i="1" s="1"/>
  <c r="J104" i="1" s="1"/>
  <c r="H105" i="1"/>
  <c r="I105" i="1" s="1"/>
  <c r="J105" i="1" s="1"/>
  <c r="H106" i="1"/>
  <c r="I106" i="1" s="1"/>
  <c r="J106" i="1" s="1"/>
  <c r="H107" i="1"/>
  <c r="I107" i="1" s="1"/>
  <c r="J107" i="1" s="1"/>
  <c r="H108" i="1"/>
  <c r="I108" i="1" s="1"/>
  <c r="J108" i="1" s="1"/>
  <c r="H109" i="1"/>
  <c r="I109" i="1" s="1"/>
  <c r="J109" i="1" s="1"/>
  <c r="H110" i="1"/>
  <c r="I110" i="1" s="1"/>
  <c r="J110" i="1" s="1"/>
  <c r="H111" i="1"/>
  <c r="I111" i="1" s="1"/>
  <c r="J111" i="1" s="1"/>
  <c r="H112" i="1"/>
  <c r="I112" i="1" s="1"/>
  <c r="J112" i="1" s="1"/>
  <c r="H113" i="1"/>
  <c r="I113" i="1" s="1"/>
  <c r="J113" i="1" s="1"/>
  <c r="H114" i="1"/>
  <c r="I114" i="1" s="1"/>
  <c r="J114" i="1" s="1"/>
  <c r="H115" i="1"/>
  <c r="I115" i="1" s="1"/>
  <c r="J115" i="1" s="1"/>
  <c r="H116" i="1"/>
  <c r="I116" i="1" s="1"/>
  <c r="J116" i="1" s="1"/>
  <c r="H117" i="1"/>
  <c r="I117" i="1" s="1"/>
  <c r="J117" i="1" s="1"/>
  <c r="H118" i="1"/>
  <c r="I118" i="1" s="1"/>
  <c r="J118" i="1" s="1"/>
  <c r="H119" i="1"/>
  <c r="I119" i="1" s="1"/>
  <c r="J119" i="1" s="1"/>
  <c r="H120" i="1"/>
  <c r="I120" i="1" s="1"/>
  <c r="J120" i="1" s="1"/>
  <c r="H121" i="1"/>
  <c r="I121" i="1" s="1"/>
  <c r="J121" i="1" s="1"/>
  <c r="H122" i="1"/>
  <c r="I122" i="1" s="1"/>
  <c r="J122" i="1" s="1"/>
  <c r="H123" i="1"/>
  <c r="I123" i="1" s="1"/>
  <c r="J123" i="1" s="1"/>
  <c r="H124" i="1"/>
  <c r="I124" i="1" s="1"/>
  <c r="J124" i="1" s="1"/>
  <c r="H125" i="1"/>
  <c r="I125" i="1" s="1"/>
  <c r="J125" i="1" s="1"/>
  <c r="H126" i="1"/>
  <c r="I126" i="1" s="1"/>
  <c r="J126" i="1" s="1"/>
  <c r="E47" i="13" s="1"/>
  <c r="F47" i="13" s="1"/>
  <c r="H127" i="1"/>
  <c r="I127" i="1" s="1"/>
  <c r="J127" i="1" s="1"/>
  <c r="H128" i="1"/>
  <c r="I128" i="1" s="1"/>
  <c r="J128" i="1" s="1"/>
  <c r="H129" i="1"/>
  <c r="I129" i="1" s="1"/>
  <c r="J129" i="1" s="1"/>
  <c r="H130" i="1"/>
  <c r="I130" i="1" s="1"/>
  <c r="J130" i="1" s="1"/>
  <c r="H131" i="1"/>
  <c r="I131" i="1" s="1"/>
  <c r="J131" i="1" s="1"/>
  <c r="H132" i="1"/>
  <c r="I132" i="1" s="1"/>
  <c r="J132" i="1" s="1"/>
  <c r="H133" i="1"/>
  <c r="I133" i="1" s="1"/>
  <c r="J133" i="1" s="1"/>
  <c r="H134" i="1"/>
  <c r="I134" i="1" s="1"/>
  <c r="J134" i="1" s="1"/>
  <c r="H135" i="1"/>
  <c r="I135" i="1" s="1"/>
  <c r="J135" i="1" s="1"/>
  <c r="H136" i="1"/>
  <c r="I136" i="1" s="1"/>
  <c r="J136" i="1" s="1"/>
  <c r="H137" i="1"/>
  <c r="I137" i="1" s="1"/>
  <c r="J137" i="1" s="1"/>
  <c r="H138" i="1"/>
  <c r="I138" i="1" s="1"/>
  <c r="J138" i="1" s="1"/>
  <c r="H139" i="1"/>
  <c r="I139" i="1" s="1"/>
  <c r="J139" i="1" s="1"/>
  <c r="H140" i="1"/>
  <c r="I140" i="1" s="1"/>
  <c r="J140" i="1" s="1"/>
  <c r="H141" i="1"/>
  <c r="I141" i="1" s="1"/>
  <c r="J141" i="1" s="1"/>
  <c r="H142" i="1"/>
  <c r="I142" i="1" s="1"/>
  <c r="J142" i="1" s="1"/>
  <c r="H143" i="1"/>
  <c r="I143" i="1" s="1"/>
  <c r="J143" i="1" s="1"/>
  <c r="H144" i="1"/>
  <c r="I144" i="1" s="1"/>
  <c r="J144" i="1" s="1"/>
  <c r="H145" i="1"/>
  <c r="I145" i="1" s="1"/>
  <c r="J145" i="1" s="1"/>
  <c r="H146" i="1"/>
  <c r="I146" i="1" s="1"/>
  <c r="J146" i="1" s="1"/>
  <c r="H147" i="1"/>
  <c r="I147" i="1" s="1"/>
  <c r="J147" i="1" s="1"/>
  <c r="H148" i="1"/>
  <c r="I148" i="1" s="1"/>
  <c r="J148" i="1" s="1"/>
  <c r="H149" i="1"/>
  <c r="I149" i="1" s="1"/>
  <c r="J149" i="1" s="1"/>
  <c r="H150" i="1"/>
  <c r="I150" i="1" s="1"/>
  <c r="J150" i="1" s="1"/>
  <c r="H151" i="1"/>
  <c r="I151" i="1" s="1"/>
  <c r="J151" i="1" s="1"/>
  <c r="H152" i="1"/>
  <c r="I152" i="1" s="1"/>
  <c r="J152" i="1" s="1"/>
  <c r="H153" i="1"/>
  <c r="I153" i="1" s="1"/>
  <c r="J153" i="1" s="1"/>
  <c r="H154" i="1"/>
  <c r="I154" i="1" s="1"/>
  <c r="J154" i="1" s="1"/>
  <c r="H155" i="1"/>
  <c r="I155" i="1" s="1"/>
  <c r="J155" i="1" s="1"/>
  <c r="H156" i="1"/>
  <c r="I156" i="1" s="1"/>
  <c r="J156" i="1" s="1"/>
  <c r="H157" i="1"/>
  <c r="I157" i="1" s="1"/>
  <c r="J157" i="1" s="1"/>
  <c r="H158" i="1"/>
  <c r="I158" i="1" s="1"/>
  <c r="J158" i="1" s="1"/>
  <c r="H159" i="1"/>
  <c r="I159" i="1" s="1"/>
  <c r="J159" i="1" s="1"/>
  <c r="H160" i="1"/>
  <c r="I160" i="1" s="1"/>
  <c r="J160" i="1" s="1"/>
  <c r="H161" i="1"/>
  <c r="I161" i="1" s="1"/>
  <c r="J161" i="1" s="1"/>
  <c r="H162" i="1"/>
  <c r="I162" i="1" s="1"/>
  <c r="J162" i="1" s="1"/>
  <c r="H163" i="1"/>
  <c r="I163" i="1" s="1"/>
  <c r="J163" i="1" s="1"/>
  <c r="H164" i="1"/>
  <c r="I164" i="1" s="1"/>
  <c r="J164" i="1" s="1"/>
  <c r="H165" i="1"/>
  <c r="I165" i="1" s="1"/>
  <c r="J165" i="1" s="1"/>
  <c r="H166" i="1"/>
  <c r="I166" i="1" s="1"/>
  <c r="J166" i="1" s="1"/>
  <c r="H167" i="1"/>
  <c r="I167" i="1" s="1"/>
  <c r="J167" i="1" s="1"/>
  <c r="H168" i="1"/>
  <c r="I168" i="1" s="1"/>
  <c r="J168" i="1" s="1"/>
  <c r="H169" i="1"/>
  <c r="I169" i="1" s="1"/>
  <c r="J169" i="1" s="1"/>
  <c r="H170" i="1"/>
  <c r="I170" i="1" s="1"/>
  <c r="J170" i="1" s="1"/>
  <c r="H171" i="1"/>
  <c r="I171" i="1" s="1"/>
  <c r="J171" i="1" s="1"/>
  <c r="H172" i="1"/>
  <c r="I172" i="1" s="1"/>
  <c r="J172" i="1" s="1"/>
  <c r="H173" i="1"/>
  <c r="I173" i="1" s="1"/>
  <c r="J173" i="1" s="1"/>
  <c r="H174" i="1"/>
  <c r="I174" i="1" s="1"/>
  <c r="J174" i="1" s="1"/>
  <c r="H175" i="1"/>
  <c r="I175" i="1" s="1"/>
  <c r="J175" i="1" s="1"/>
  <c r="H176" i="1"/>
  <c r="I176" i="1" s="1"/>
  <c r="J176" i="1" s="1"/>
  <c r="H177" i="1"/>
  <c r="I177" i="1" s="1"/>
  <c r="J177" i="1" s="1"/>
  <c r="H178" i="1"/>
  <c r="I178" i="1" s="1"/>
  <c r="J178" i="1" s="1"/>
  <c r="H179" i="1"/>
  <c r="I179" i="1" s="1"/>
  <c r="J179" i="1" s="1"/>
  <c r="H180" i="1"/>
  <c r="I180" i="1" s="1"/>
  <c r="J180" i="1" s="1"/>
  <c r="H181" i="1"/>
  <c r="I181" i="1" s="1"/>
  <c r="J181" i="1" s="1"/>
  <c r="H182" i="1"/>
  <c r="I182" i="1" s="1"/>
  <c r="J182" i="1" s="1"/>
  <c r="H183" i="1"/>
  <c r="I183" i="1" s="1"/>
  <c r="J183" i="1" s="1"/>
  <c r="H184" i="1"/>
  <c r="I184" i="1" s="1"/>
  <c r="J184" i="1" s="1"/>
  <c r="H185" i="1"/>
  <c r="I185" i="1" s="1"/>
  <c r="J185" i="1" s="1"/>
  <c r="H186" i="1"/>
  <c r="I186" i="1" s="1"/>
  <c r="J186" i="1" s="1"/>
  <c r="E27" i="18" s="1"/>
  <c r="F27" i="18" s="1"/>
  <c r="H187" i="1"/>
  <c r="I187" i="1" s="1"/>
  <c r="J187" i="1" s="1"/>
  <c r="H188" i="1"/>
  <c r="I188" i="1" s="1"/>
  <c r="J188" i="1" s="1"/>
  <c r="H189" i="1"/>
  <c r="I189" i="1" s="1"/>
  <c r="J189" i="1" s="1"/>
  <c r="H190" i="1"/>
  <c r="I190" i="1" s="1"/>
  <c r="J190" i="1" s="1"/>
  <c r="H191" i="1"/>
  <c r="I191" i="1" s="1"/>
  <c r="J191" i="1" s="1"/>
  <c r="H192" i="1"/>
  <c r="I192" i="1" s="1"/>
  <c r="J192" i="1" s="1"/>
  <c r="H193" i="1"/>
  <c r="I193" i="1" s="1"/>
  <c r="J193" i="1" s="1"/>
  <c r="H194" i="1"/>
  <c r="I194" i="1" s="1"/>
  <c r="J194" i="1" s="1"/>
  <c r="H195" i="1"/>
  <c r="I195" i="1" s="1"/>
  <c r="J195" i="1" s="1"/>
  <c r="H196" i="1"/>
  <c r="I196" i="1" s="1"/>
  <c r="J196" i="1" s="1"/>
  <c r="H197" i="1"/>
  <c r="I197" i="1" s="1"/>
  <c r="J197" i="1" s="1"/>
  <c r="H198" i="1"/>
  <c r="I198" i="1" s="1"/>
  <c r="J198" i="1" s="1"/>
  <c r="H199" i="1"/>
  <c r="I199" i="1" s="1"/>
  <c r="J199" i="1" s="1"/>
  <c r="H200" i="1"/>
  <c r="I200" i="1" s="1"/>
  <c r="J200" i="1" s="1"/>
  <c r="H201" i="1"/>
  <c r="I201" i="1" s="1"/>
  <c r="J201" i="1" s="1"/>
  <c r="E49" i="13" s="1"/>
  <c r="F49" i="13" s="1"/>
  <c r="H202" i="1"/>
  <c r="I202" i="1" s="1"/>
  <c r="J202" i="1" s="1"/>
  <c r="H203" i="1"/>
  <c r="I203" i="1" s="1"/>
  <c r="J203" i="1" s="1"/>
  <c r="H204" i="1"/>
  <c r="I204" i="1" s="1"/>
  <c r="J204" i="1" s="1"/>
  <c r="H205" i="1"/>
  <c r="I205" i="1" s="1"/>
  <c r="J205" i="1" s="1"/>
  <c r="H206" i="1"/>
  <c r="I206" i="1" s="1"/>
  <c r="J206" i="1" s="1"/>
  <c r="H207" i="1"/>
  <c r="I207" i="1" s="1"/>
  <c r="J207" i="1" s="1"/>
  <c r="H208" i="1"/>
  <c r="I208" i="1" s="1"/>
  <c r="J208" i="1" s="1"/>
  <c r="H209" i="1"/>
  <c r="I209" i="1" s="1"/>
  <c r="J209" i="1" s="1"/>
  <c r="H210" i="1"/>
  <c r="I210" i="1" s="1"/>
  <c r="J210" i="1" s="1"/>
  <c r="H211" i="1"/>
  <c r="I211" i="1" s="1"/>
  <c r="J211" i="1" s="1"/>
  <c r="H212" i="1"/>
  <c r="I212" i="1" s="1"/>
  <c r="J212" i="1" s="1"/>
  <c r="H213" i="1"/>
  <c r="I213" i="1" s="1"/>
  <c r="J213" i="1" s="1"/>
  <c r="H214" i="1"/>
  <c r="I214" i="1" s="1"/>
  <c r="J214" i="1" s="1"/>
  <c r="H215" i="1"/>
  <c r="I215" i="1" s="1"/>
  <c r="J215" i="1" s="1"/>
  <c r="H216" i="1"/>
  <c r="I216" i="1" s="1"/>
  <c r="J216" i="1" s="1"/>
  <c r="H217" i="1"/>
  <c r="I217" i="1" s="1"/>
  <c r="J217" i="1" s="1"/>
  <c r="E41" i="13" s="1"/>
  <c r="F41" i="13" s="1"/>
  <c r="H218" i="1"/>
  <c r="I218" i="1" s="1"/>
  <c r="J218" i="1" s="1"/>
  <c r="H219" i="1"/>
  <c r="I219" i="1" s="1"/>
  <c r="J219" i="1" s="1"/>
  <c r="H220" i="1"/>
  <c r="I220" i="1" s="1"/>
  <c r="J220" i="1" s="1"/>
  <c r="H221" i="1"/>
  <c r="I221" i="1" s="1"/>
  <c r="J221" i="1" s="1"/>
  <c r="H222" i="1"/>
  <c r="I222" i="1" s="1"/>
  <c r="J222" i="1" s="1"/>
  <c r="H223" i="1"/>
  <c r="I223" i="1" s="1"/>
  <c r="J223" i="1" s="1"/>
  <c r="H224" i="1"/>
  <c r="I224" i="1" s="1"/>
  <c r="J224" i="1" s="1"/>
  <c r="H225" i="1"/>
  <c r="I225" i="1" s="1"/>
  <c r="J225" i="1" s="1"/>
  <c r="H226" i="1"/>
  <c r="I226" i="1" s="1"/>
  <c r="J226" i="1" s="1"/>
  <c r="H227" i="1"/>
  <c r="I227" i="1" s="1"/>
  <c r="J227" i="1" s="1"/>
  <c r="H228" i="1"/>
  <c r="I228" i="1" s="1"/>
  <c r="J228" i="1" s="1"/>
  <c r="H229" i="1"/>
  <c r="I229" i="1" s="1"/>
  <c r="J229" i="1" s="1"/>
  <c r="H230" i="1"/>
  <c r="I230" i="1" s="1"/>
  <c r="J230" i="1" s="1"/>
  <c r="H231" i="1"/>
  <c r="I231" i="1" s="1"/>
  <c r="J231" i="1" s="1"/>
  <c r="H232" i="1"/>
  <c r="I232" i="1" s="1"/>
  <c r="J232" i="1" s="1"/>
  <c r="H233" i="1"/>
  <c r="I233" i="1" s="1"/>
  <c r="J233" i="1" s="1"/>
  <c r="H234" i="1"/>
  <c r="I234" i="1" s="1"/>
  <c r="J234" i="1" s="1"/>
  <c r="H235" i="1"/>
  <c r="I235" i="1" s="1"/>
  <c r="J235" i="1" s="1"/>
  <c r="H236" i="1"/>
  <c r="I236" i="1" s="1"/>
  <c r="J236" i="1" s="1"/>
  <c r="H237" i="1"/>
  <c r="I237" i="1" s="1"/>
  <c r="J237" i="1" s="1"/>
  <c r="H238" i="1"/>
  <c r="I238" i="1" s="1"/>
  <c r="J238" i="1" s="1"/>
  <c r="H239" i="1"/>
  <c r="I239" i="1" s="1"/>
  <c r="J239" i="1" s="1"/>
  <c r="H240" i="1"/>
  <c r="I240" i="1" s="1"/>
  <c r="J240" i="1" s="1"/>
  <c r="H241" i="1"/>
  <c r="I241" i="1" s="1"/>
  <c r="J241" i="1" s="1"/>
  <c r="H242" i="1"/>
  <c r="I242" i="1" s="1"/>
  <c r="J242" i="1" s="1"/>
  <c r="H243" i="1"/>
  <c r="I243" i="1" s="1"/>
  <c r="J243" i="1" s="1"/>
  <c r="H244" i="1"/>
  <c r="I244" i="1" s="1"/>
  <c r="J244" i="1" s="1"/>
  <c r="H245" i="1"/>
  <c r="I245" i="1" s="1"/>
  <c r="J245" i="1" s="1"/>
  <c r="H246" i="1"/>
  <c r="I246" i="1" s="1"/>
  <c r="J246" i="1" s="1"/>
  <c r="H247" i="1"/>
  <c r="I247" i="1" s="1"/>
  <c r="J247" i="1" s="1"/>
  <c r="H248" i="1"/>
  <c r="I248" i="1" s="1"/>
  <c r="J248" i="1" s="1"/>
  <c r="H249" i="1"/>
  <c r="I249" i="1" s="1"/>
  <c r="J249" i="1" s="1"/>
  <c r="H250" i="1"/>
  <c r="I250" i="1" s="1"/>
  <c r="J250" i="1" s="1"/>
  <c r="H251" i="1"/>
  <c r="I251" i="1" s="1"/>
  <c r="J251" i="1" s="1"/>
  <c r="H252" i="1"/>
  <c r="I252" i="1" s="1"/>
  <c r="J252" i="1" s="1"/>
  <c r="H253" i="1"/>
  <c r="I253" i="1" s="1"/>
  <c r="J253" i="1" s="1"/>
  <c r="H254" i="1"/>
  <c r="I254" i="1" s="1"/>
  <c r="J254" i="1" s="1"/>
  <c r="H255" i="1"/>
  <c r="I255" i="1" s="1"/>
  <c r="J255" i="1" s="1"/>
  <c r="H256" i="1"/>
  <c r="I256" i="1" s="1"/>
  <c r="J256" i="1" s="1"/>
  <c r="H257" i="1"/>
  <c r="I257" i="1" s="1"/>
  <c r="J257" i="1" s="1"/>
  <c r="H258" i="1"/>
  <c r="I258" i="1" s="1"/>
  <c r="J258" i="1" s="1"/>
  <c r="H259" i="1"/>
  <c r="I259" i="1" s="1"/>
  <c r="J259" i="1" s="1"/>
  <c r="H260" i="1"/>
  <c r="I260" i="1" s="1"/>
  <c r="J260" i="1" s="1"/>
  <c r="H261" i="1"/>
  <c r="I261" i="1" s="1"/>
  <c r="J261" i="1" s="1"/>
  <c r="H262" i="1"/>
  <c r="I262" i="1" s="1"/>
  <c r="J262" i="1" s="1"/>
  <c r="H263" i="1"/>
  <c r="I263" i="1" s="1"/>
  <c r="J263" i="1" s="1"/>
  <c r="H264" i="1"/>
  <c r="I264" i="1" s="1"/>
  <c r="J264" i="1" s="1"/>
  <c r="H265" i="1"/>
  <c r="I265" i="1" s="1"/>
  <c r="J265" i="1" s="1"/>
  <c r="H266" i="1"/>
  <c r="I266" i="1" s="1"/>
  <c r="J266" i="1" s="1"/>
  <c r="H267" i="1"/>
  <c r="I267" i="1" s="1"/>
  <c r="J267" i="1" s="1"/>
  <c r="H268" i="1"/>
  <c r="I268" i="1" s="1"/>
  <c r="J268" i="1" s="1"/>
  <c r="H269" i="1"/>
  <c r="I269" i="1" s="1"/>
  <c r="J269" i="1" s="1"/>
  <c r="H270" i="1"/>
  <c r="I270" i="1" s="1"/>
  <c r="J270" i="1" s="1"/>
  <c r="H271" i="1"/>
  <c r="I271" i="1" s="1"/>
  <c r="J271" i="1" s="1"/>
  <c r="H272" i="1"/>
  <c r="I272" i="1" s="1"/>
  <c r="J272" i="1" s="1"/>
  <c r="H273" i="1"/>
  <c r="I273" i="1" s="1"/>
  <c r="J273" i="1" s="1"/>
  <c r="H274" i="1"/>
  <c r="I274" i="1" s="1"/>
  <c r="J274" i="1" s="1"/>
  <c r="H275" i="1"/>
  <c r="I275" i="1" s="1"/>
  <c r="J275" i="1" s="1"/>
  <c r="H276" i="1"/>
  <c r="I276" i="1" s="1"/>
  <c r="J276" i="1" s="1"/>
  <c r="H277" i="1"/>
  <c r="I277" i="1" s="1"/>
  <c r="J277" i="1" s="1"/>
  <c r="H278" i="1"/>
  <c r="I278" i="1" s="1"/>
  <c r="J278" i="1" s="1"/>
  <c r="H279" i="1"/>
  <c r="I279" i="1" s="1"/>
  <c r="J279" i="1" s="1"/>
  <c r="H280" i="1"/>
  <c r="I280" i="1" s="1"/>
  <c r="J280" i="1" s="1"/>
  <c r="H281" i="1"/>
  <c r="I281" i="1" s="1"/>
  <c r="J281" i="1" s="1"/>
  <c r="H282" i="1"/>
  <c r="I282" i="1" s="1"/>
  <c r="J282" i="1" s="1"/>
  <c r="H283" i="1"/>
  <c r="I283" i="1" s="1"/>
  <c r="J283" i="1" s="1"/>
  <c r="H284" i="1"/>
  <c r="I284" i="1" s="1"/>
  <c r="J284" i="1" s="1"/>
  <c r="H285" i="1"/>
  <c r="I285" i="1" s="1"/>
  <c r="J285" i="1" s="1"/>
  <c r="H286" i="1"/>
  <c r="I286" i="1" s="1"/>
  <c r="J286" i="1" s="1"/>
  <c r="H287" i="1"/>
  <c r="I287" i="1" s="1"/>
  <c r="J287" i="1" s="1"/>
  <c r="H288" i="1"/>
  <c r="I288" i="1" s="1"/>
  <c r="J288" i="1" s="1"/>
  <c r="H289" i="1"/>
  <c r="I289" i="1" s="1"/>
  <c r="J289" i="1" s="1"/>
  <c r="H290" i="1"/>
  <c r="I290" i="1" s="1"/>
  <c r="J290" i="1" s="1"/>
  <c r="H291" i="1"/>
  <c r="I291" i="1" s="1"/>
  <c r="J291" i="1" s="1"/>
  <c r="H292" i="1"/>
  <c r="I292" i="1" s="1"/>
  <c r="J292" i="1" s="1"/>
  <c r="H293" i="1"/>
  <c r="I293" i="1" s="1"/>
  <c r="J293" i="1" s="1"/>
  <c r="H294" i="1"/>
  <c r="I294" i="1" s="1"/>
  <c r="J294" i="1" s="1"/>
  <c r="H295" i="1"/>
  <c r="I295" i="1" s="1"/>
  <c r="J295" i="1" s="1"/>
  <c r="H296" i="1"/>
  <c r="I296" i="1" s="1"/>
  <c r="J296" i="1" s="1"/>
  <c r="H297" i="1"/>
  <c r="I297" i="1" s="1"/>
  <c r="J297" i="1" s="1"/>
  <c r="H298" i="1"/>
  <c r="I298" i="1" s="1"/>
  <c r="J298" i="1" s="1"/>
  <c r="H299" i="1"/>
  <c r="I299" i="1" s="1"/>
  <c r="J299" i="1" s="1"/>
  <c r="H300" i="1"/>
  <c r="I300" i="1" s="1"/>
  <c r="J300" i="1" s="1"/>
  <c r="H301" i="1"/>
  <c r="I301" i="1" s="1"/>
  <c r="J301" i="1" s="1"/>
  <c r="E31" i="13" s="1"/>
  <c r="F31" i="13" s="1"/>
  <c r="H302" i="1"/>
  <c r="I302" i="1" s="1"/>
  <c r="J302" i="1" s="1"/>
  <c r="H303" i="1"/>
  <c r="I303" i="1" s="1"/>
  <c r="J303" i="1" s="1"/>
  <c r="H304" i="1"/>
  <c r="I304" i="1" s="1"/>
  <c r="J304" i="1" s="1"/>
  <c r="H305" i="1"/>
  <c r="I305" i="1" s="1"/>
  <c r="J305" i="1" s="1"/>
  <c r="H306" i="1"/>
  <c r="I306" i="1" s="1"/>
  <c r="J306" i="1" s="1"/>
  <c r="H307" i="1"/>
  <c r="I307" i="1" s="1"/>
  <c r="J307" i="1" s="1"/>
  <c r="H308" i="1"/>
  <c r="I308" i="1" s="1"/>
  <c r="J308" i="1" s="1"/>
  <c r="H309" i="1"/>
  <c r="I309" i="1" s="1"/>
  <c r="J309" i="1" s="1"/>
  <c r="H310" i="1"/>
  <c r="I310" i="1" s="1"/>
  <c r="J310" i="1" s="1"/>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G13" i="12"/>
  <c r="G12" i="12"/>
  <c r="G11" i="12"/>
  <c r="G14" i="12"/>
  <c r="G15" i="12"/>
  <c r="E33" i="13" l="1"/>
  <c r="F33" i="13" s="1"/>
  <c r="E34" i="13"/>
  <c r="F34" i="13" s="1"/>
  <c r="E28" i="13"/>
  <c r="F28" i="13" s="1"/>
  <c r="E40" i="13"/>
  <c r="F40" i="13" s="1"/>
  <c r="E39" i="18"/>
  <c r="F39" i="18" s="1"/>
  <c r="E36" i="18"/>
  <c r="F36" i="18" s="1"/>
  <c r="K20" i="18"/>
  <c r="E19" i="18"/>
  <c r="E45" i="18"/>
  <c r="F45" i="18" s="1"/>
  <c r="E37" i="18"/>
  <c r="F37" i="18" s="1"/>
  <c r="E34" i="18"/>
  <c r="F34" i="18" s="1"/>
  <c r="E45" i="13"/>
  <c r="F45" i="13" s="1"/>
  <c r="E46" i="18"/>
  <c r="F46" i="18" s="1"/>
  <c r="E33" i="18"/>
  <c r="F33" i="18" s="1"/>
  <c r="E47" i="18"/>
  <c r="F47" i="18" s="1"/>
  <c r="E37" i="13"/>
  <c r="F37" i="13" s="1"/>
  <c r="K20" i="13"/>
  <c r="K21" i="18"/>
  <c r="E38" i="18"/>
  <c r="F38" i="18" s="1"/>
  <c r="E42" i="18"/>
  <c r="F42" i="18" s="1"/>
  <c r="K18" i="18"/>
  <c r="E44" i="18"/>
  <c r="F44" i="18" s="1"/>
  <c r="K13" i="18"/>
  <c r="E28" i="18"/>
  <c r="F28" i="18" s="1"/>
  <c r="E35" i="18"/>
  <c r="F35" i="18" s="1"/>
  <c r="E29" i="18"/>
  <c r="F29" i="18" s="1"/>
  <c r="E32" i="18"/>
  <c r="F32" i="18" s="1"/>
  <c r="K15" i="18"/>
  <c r="E31" i="18"/>
  <c r="F31" i="18" s="1"/>
  <c r="E43" i="18"/>
  <c r="F43" i="18" s="1"/>
  <c r="K12" i="18"/>
  <c r="E32" i="13"/>
  <c r="F32" i="13" s="1"/>
  <c r="K17" i="18"/>
  <c r="E30" i="18"/>
  <c r="F30" i="18" s="1"/>
  <c r="E48" i="18"/>
  <c r="F48" i="18" s="1"/>
  <c r="K14" i="18"/>
  <c r="D19" i="18"/>
  <c r="C19" i="18"/>
  <c r="K19" i="18"/>
  <c r="K16" i="18"/>
  <c r="E41" i="18"/>
  <c r="F41" i="18" s="1"/>
  <c r="K16" i="13"/>
  <c r="E30" i="13"/>
  <c r="F30" i="13" s="1"/>
  <c r="E38" i="13"/>
  <c r="F38" i="13" s="1"/>
  <c r="K22" i="13"/>
  <c r="E44" i="13"/>
  <c r="F44" i="13" s="1"/>
  <c r="E46" i="13"/>
  <c r="F46" i="13" s="1"/>
  <c r="K13" i="13"/>
  <c r="E42" i="13"/>
  <c r="F42" i="13" s="1"/>
  <c r="K21" i="13"/>
  <c r="E35" i="13"/>
  <c r="F35" i="13" s="1"/>
  <c r="E36" i="13"/>
  <c r="F36" i="13" s="1"/>
  <c r="D20" i="13"/>
  <c r="E39" i="13"/>
  <c r="F39" i="13" s="1"/>
  <c r="C20" i="13"/>
  <c r="K17" i="13"/>
  <c r="K19" i="13"/>
  <c r="K18" i="13"/>
  <c r="E20" i="13"/>
  <c r="E29" i="13"/>
  <c r="F29" i="13" s="1"/>
  <c r="K14" i="13"/>
  <c r="E43" i="13"/>
  <c r="F43" i="13" s="1"/>
  <c r="K15" i="13"/>
  <c r="E14" i="5"/>
  <c r="C14" i="2"/>
  <c r="D13" i="2"/>
  <c r="D14" i="2"/>
  <c r="C13" i="2"/>
  <c r="D11" i="2"/>
  <c r="D9" i="2"/>
  <c r="C9" i="2"/>
  <c r="C11" i="2"/>
  <c r="C10" i="2"/>
  <c r="D10" i="2"/>
  <c r="D8" i="2"/>
  <c r="C8" i="2"/>
  <c r="E17" i="2"/>
  <c r="C12" i="5" l="1"/>
  <c r="D12" i="5" s="1"/>
  <c r="C9" i="5"/>
  <c r="E12" i="5"/>
  <c r="E9" i="5"/>
  <c r="C10" i="5"/>
  <c r="D10" i="5" s="1"/>
  <c r="E10" i="5"/>
  <c r="C13" i="5"/>
  <c r="D13" i="5" s="1"/>
  <c r="E13" i="5"/>
  <c r="C14" i="5"/>
  <c r="D14" i="5" s="1"/>
  <c r="E11" i="5" l="1"/>
  <c r="C11" i="5"/>
  <c r="D11" i="5" s="1"/>
  <c r="H12" i="12" l="1"/>
  <c r="H13" i="12"/>
  <c r="H10" i="12"/>
  <c r="H11" i="12"/>
  <c r="H14" i="12"/>
  <c r="H15"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7" minRefreshableVersion="5" background="1">
    <dbPr connection="Data Model Connection" command="Model" commandType="1"/>
    <olapPr sendLocale="1" rowDrillCount="1000"/>
  </connection>
</connections>
</file>

<file path=xl/sharedStrings.xml><?xml version="1.0" encoding="utf-8"?>
<sst xmlns="http://schemas.openxmlformats.org/spreadsheetml/2006/main" count="3261" uniqueCount="122">
  <si>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</si>
  <si>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</si>
  <si>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</si>
  <si>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</si>
  <si>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</si>
  <si>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</si>
  <si>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</si>
  <si>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</si>
  <si>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</si>
  <si>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</si>
  <si>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</si>
  <si>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</si>
  <si>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</si>
  <si>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</si>
  <si>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</si>
  <si>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</si>
  <si>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</si>
  <si>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</si>
  <si>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</si>
  <si>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</si>
  <si>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</si>
  <si>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</si>
  <si>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</si>
  <si>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</si>
  <si>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</si>
  <si>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</si>
  <si>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</si>
  <si>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</si>
  <si>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</si>
  <si>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</si>
  <si>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</si>
  <si>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</si>
  <si>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</si>
  <si>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</si>
  <si>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</si>
  <si>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</si>
  <si>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</si>
  <si>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</si>
  <si>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</si>
  <si>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</si>
  <si>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</si>
  <si>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</si>
  <si>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</si>
  <si>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</si>
  <si>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</si>
  <si>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</si>
  <si>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</si>
  <si>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</si>
  <si>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</si>
  <si>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</si>
  <si>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</si>
  <si>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</si>
  <si>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</si>
  <si>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</si>
  <si>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</si>
  <si>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Average</t>
  </si>
  <si>
    <t>Min</t>
  </si>
  <si>
    <t>Max</t>
  </si>
  <si>
    <t>Median</t>
  </si>
  <si>
    <t>1 Quartile</t>
  </si>
  <si>
    <t>3 Quartile</t>
  </si>
  <si>
    <t xml:space="preserve">Distinct count of products: </t>
  </si>
  <si>
    <t>Quick Statistics</t>
  </si>
  <si>
    <t>Descriptive Analysis</t>
  </si>
  <si>
    <t>Country</t>
  </si>
  <si>
    <t>Row Labels</t>
  </si>
  <si>
    <t>Grand Total</t>
  </si>
  <si>
    <t>Sum of Amount</t>
  </si>
  <si>
    <t>Sum of Units</t>
  </si>
  <si>
    <t xml:space="preserve">        </t>
  </si>
  <si>
    <t>Value per Unit</t>
  </si>
  <si>
    <t>TOP 1 BY COUNRTY</t>
  </si>
  <si>
    <t>LOW 1 BY COUNTRY</t>
  </si>
  <si>
    <t>Best Sales person by country (formulas challenge)</t>
  </si>
  <si>
    <t>Sales by person by country</t>
  </si>
  <si>
    <t>Top sales persons by country</t>
  </si>
  <si>
    <t>Total Cost</t>
  </si>
  <si>
    <t>Profit</t>
  </si>
  <si>
    <t>Profits by product (using products table)</t>
  </si>
  <si>
    <t>Revenue</t>
  </si>
  <si>
    <t>Total</t>
  </si>
  <si>
    <t>Transactions</t>
  </si>
  <si>
    <t>Target Profit</t>
  </si>
  <si>
    <t>Overview</t>
  </si>
  <si>
    <t>Sales per person</t>
  </si>
  <si>
    <t>Sales per product</t>
  </si>
  <si>
    <t>Target Revenue</t>
  </si>
  <si>
    <t>Sum of Profit</t>
  </si>
  <si>
    <t>Top 5 Products</t>
  </si>
  <si>
    <t>Bottom 5 Products</t>
  </si>
  <si>
    <t>Dynamic country-level Sales Report (Separate Filters)</t>
  </si>
  <si>
    <t>Sum of Profit %</t>
  </si>
  <si>
    <t>Canada - Caramel Stuffed Bars
India - 70% Dark Bites
UK - White Choc
US - Orange Choco, Spicy Special Slims</t>
  </si>
  <si>
    <t>US</t>
  </si>
  <si>
    <t>Australia, Canada</t>
  </si>
  <si>
    <t>US, New Zealand</t>
  </si>
  <si>
    <t xml:space="preserve">Main Question: </t>
  </si>
  <si>
    <t>Q1</t>
  </si>
  <si>
    <t>Which products have the least units sold?</t>
  </si>
  <si>
    <t>Q2</t>
  </si>
  <si>
    <t>Which products have the least revenue?</t>
  </si>
  <si>
    <t>Q2.1</t>
  </si>
  <si>
    <t>Are there any dependencies on the country?</t>
  </si>
  <si>
    <t>Q3</t>
  </si>
  <si>
    <t>Which products have the least profit?</t>
  </si>
  <si>
    <t>Q3.1</t>
  </si>
  <si>
    <t>Q4</t>
  </si>
  <si>
    <t>Are there any other products with low profits in target countries?</t>
  </si>
  <si>
    <t xml:space="preserve">85% dark bars. However, it has a high profit. Probably, the quantity is not the main thing to analyze here. </t>
  </si>
  <si>
    <t>Almond Choco has both the lowest revenue and the lowest profit. It seems to be a good candidate to discontinue</t>
  </si>
  <si>
    <t xml:space="preserve">Diving deeper, we see that it is a top product in Australia, so it is worth leaving here. This product is highly unprofitable in New Zealand and the US.   </t>
  </si>
  <si>
    <t>50% Dark Bites and Organic Choco Syrup have high amounts sold but the lowest profit. It is worth considering either raising the price or removing it from the assortment</t>
  </si>
  <si>
    <t>Organic Choco Syrup is significantly unprofitable in Australia and Canada.
50% Dark Bites has 0+ profit almost everywhere. It has a high amount of units sold as well. It makes sense to raise the price.</t>
  </si>
  <si>
    <t xml:space="preserve">Profits of most products vary across countries. It may be a good idea to consider different assortment for different countries. </t>
  </si>
  <si>
    <t>Sum of Sales</t>
  </si>
  <si>
    <t>Country + Products Pairs with the worst profit are listed below</t>
  </si>
  <si>
    <t>Analysis</t>
  </si>
  <si>
    <t>Findings</t>
  </si>
  <si>
    <t>Conclusion:</t>
  </si>
  <si>
    <t>Column Labels</t>
  </si>
  <si>
    <t>Profit per product by country</t>
  </si>
  <si>
    <t>Average of Profit per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</si>
</sst>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_);[Red]\(&quot;$&quot;#,##0\)"/>
    <numFmt numFmtId="165" formatCode="&quot;$&quot;#,##0.00_);[Red]\(&quot;$&quot;#,##0.00\)"/>
    <numFmt numFmtId="166" formatCode="[$$-409]#,##0_ ;[Red]\-[$$-409]#,##0\ "/>
    <numFmt numFmtId="167" formatCode="\$#,##0;\-\$#,##0;\$#,##0"/>
    <numFmt numFmtId="168" formatCode="&quot;$&quot;#,##0.00"/>
    <numFmt numFmtId="169" formatCode="&quot;$&quot;#,##0"/>
    <numFmt numFmtId="170" formatCode="0.0%"/>
  </numFmts>
  <fonts count="11" x14ac:knownFonts="1">
    <font>
      <sz val="11"/>
      <color theme="1"/>
      <name val="Calibri"/>
      <family val="2"/>
      <scheme val="minor"/>
    </font>
    <font>
      <sz val="11"/>
      <color theme="1"/>
      <name val="Calibri"/>
      <family val="2"/>
      <charset val="204"/>
      <scheme val="minor"/>
    </font>
    <font>
      <b/>
      <sz val="11"/>
      <color theme="1"/>
      <name val="Calibri"/>
      <family val="2"/>
      <scheme val="minor"/>
    </font>
    <font>
      <b/>
      <sz val="11"/>
      <color theme="1"/>
      <name val="Calibri"/>
      <family val="2"/>
      <charset val="204"/>
      <scheme val="minor"/>
    </font>
    <font>
      <sz val="26"/>
      <color theme="0"/>
      <name val="Calibri"/>
      <family val="2"/>
      <scheme val="minor"/>
    </font>
    <font>
      <sz val="11"/>
      <color theme="1" tint="0.34998626667073579"/>
      <name val="Calibri"/>
      <family val="2"/>
      <scheme val="minor"/>
    </font>
    <font>
      <b/>
      <sz val="11"/>
      <color theme="0"/>
      <name val="Calibri"/>
      <family val="2"/>
      <scheme val="minor"/>
    </font>
    <font>
      <b/>
      <sz val="11"/>
      <color theme="0"/>
      <name val="Calibri"/>
      <family val="2"/>
      <charset val="204"/>
      <scheme val="minor"/>
    </font>
    <font>
      <i/>
      <sz val="11"/>
      <color theme="1"/>
      <name val="Calibri"/>
      <family val="2"/>
      <charset val="204"/>
      <scheme val="minor"/>
    </font>
    <font>
      <i/>
      <sz val="11"/>
      <color theme="1"/>
      <name val="Calibri"/>
      <family val="2"/>
      <scheme val="minor"/>
    </font>
    <font>
      <b/>
      <i/>
      <sz val="11"/>
      <color theme="1"/>
      <name val="Calibri"/>
      <family val="2"/>
      <scheme val="minor"/>
    </font>
  </fonts>
  <fills count="8">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5" tint="-0.249977111117893"/>
        <bgColor indexed="64"/>
      </patternFill>
    </fill>
    <fill>
      <patternFill patternType="solid">
        <fgColor theme="7" tint="0.59999389629810485"/>
        <bgColor indexed="64"/>
      </patternFill>
    </fill>
    <fill>
      <patternFill patternType="solid">
        <fgColor theme="5" tint="-0.249977111117893"/>
        <bgColor theme="4"/>
      </patternFill>
    </fill>
    <fill>
      <patternFill patternType="solid">
        <fgColor theme="0"/>
        <bgColor theme="4" tint="0.79998168889431442"/>
      </patternFill>
    </fill>
  </fills>
  <borders count="22">
    <border>
      <left/>
      <right/>
      <top/>
      <bottom/>
      <diagonal/>
    </border>
    <border>
      <left/>
      <right/>
      <top style="dotted">
        <color theme="0" tint="-0.24994659260841701"/>
      </top>
      <bottom style="dotted">
        <color theme="0" tint="-0.2499465926084170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theme="4" tint="-0.249977111117893"/>
      </left>
      <right/>
      <top/>
      <bottom/>
      <diagonal/>
    </border>
    <border>
      <left/>
      <right/>
      <top/>
      <bottom style="thin">
        <color auto="1"/>
      </bottom>
      <diagonal/>
    </border>
    <border>
      <left/>
      <right/>
      <top style="thin">
        <color auto="1"/>
      </top>
      <bottom/>
      <diagonal/>
    </border>
    <border>
      <left/>
      <right/>
      <top style="thin">
        <color theme="2"/>
      </top>
      <bottom style="thin">
        <color theme="2"/>
      </bottom>
      <diagonal/>
    </border>
    <border>
      <left/>
      <right/>
      <top/>
      <bottom style="thin">
        <color theme="2"/>
      </bottom>
      <diagonal/>
    </border>
    <border>
      <left/>
      <right/>
      <top style="thin">
        <color theme="2"/>
      </top>
      <bottom style="thin">
        <color auto="1"/>
      </bottom>
      <diagonal/>
    </border>
    <border>
      <left/>
      <right/>
      <top style="thin">
        <color auto="1"/>
      </top>
      <bottom style="thin">
        <color auto="1"/>
      </bottom>
      <diagonal/>
    </border>
    <border>
      <left style="thick">
        <color theme="5" tint="-0.24994659260841701"/>
      </left>
      <right style="thick">
        <color theme="5" tint="-0.24994659260841701"/>
      </right>
      <top style="thick">
        <color theme="5" tint="-0.24994659260841701"/>
      </top>
      <bottom style="thick">
        <color theme="5" tint="-0.2499465926084170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top/>
      <bottom style="thin">
        <color theme="2" tint="-0.499984740745262"/>
      </bottom>
      <diagonal/>
    </border>
    <border>
      <left/>
      <right/>
      <top style="thin">
        <color theme="2" tint="-0.499984740745262"/>
      </top>
      <bottom style="thin">
        <color theme="2" tint="-0.499984740745262"/>
      </bottom>
      <diagonal/>
    </border>
    <border>
      <left/>
      <right/>
      <top style="thin">
        <color theme="2" tint="-0.499984740745262"/>
      </top>
      <bottom/>
      <diagonal/>
    </border>
    <border>
      <left/>
      <right/>
      <top style="thin">
        <color theme="4" tint="0.39994506668294322"/>
      </top>
      <bottom/>
      <diagonal/>
    </border>
    <border>
      <left/>
      <right/>
      <top style="thin">
        <color theme="4" tint="0.39994506668294322"/>
      </top>
      <bottom style="thin">
        <color theme="4" tint="0.39994506668294322"/>
      </bottom>
      <diagonal/>
    </border>
    <border>
      <left style="medium">
        <color auto="1"/>
      </left>
      <right style="thick">
        <color theme="5" tint="-0.24994659260841701"/>
      </right>
      <top style="thick">
        <color theme="5" tint="-0.24994659260841701"/>
      </top>
      <bottom style="thick">
        <color theme="5" tint="-0.24994659260841701"/>
      </bottom>
      <diagonal/>
    </border>
  </borders>
  <cellStyleXfs count="1">
    <xf numFmtId="0" fontId="0" fillId="0" borderId="0"/>
  </cellStyleXfs>
  <cellXfs count="101">
    <xf numFmtId="0" fontId="0" fillId="0" borderId="0" xfId="0"/>
    <xf numFmtId="0" fontId="0" fillId="2" borderId="0" xfId="0" applyFill="1"/>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2" borderId="0" xfId="0" applyFont="1" applyFill="1"/>
    <xf numFmtId="0" fontId="2" fillId="0" borderId="0" xfId="0" applyFont="1" applyAlignment="1">
      <alignment horizontal="right"/>
    </xf>
    <xf numFmtId="165" fontId="0" fillId="0" borderId="0" xfId="0" applyNumberFormat="1"/>
    <xf numFmtId="0" fontId="0" fillId="0" borderId="0" xfId="0" applyBorder="1"/>
    <xf numFmtId="0" fontId="0" fillId="0" borderId="2" xfId="0" applyBorder="1"/>
    <xf numFmtId="0" fontId="3" fillId="0" borderId="2" xfId="0" applyFont="1" applyBorder="1"/>
    <xf numFmtId="0" fontId="0" fillId="3" borderId="0" xfId="0" applyFill="1"/>
    <xf numFmtId="0" fontId="3" fillId="0" borderId="2" xfId="0" applyFont="1" applyFill="1" applyBorder="1"/>
    <xf numFmtId="0" fontId="3" fillId="0" borderId="3" xfId="0" applyFont="1" applyBorder="1"/>
    <xf numFmtId="0" fontId="0" fillId="0" borderId="3" xfId="0" applyBorder="1"/>
    <xf numFmtId="0" fontId="3" fillId="0" borderId="4" xfId="0" applyFont="1" applyFill="1" applyBorder="1"/>
    <xf numFmtId="0" fontId="0" fillId="0" borderId="4" xfId="0" applyBorder="1"/>
    <xf numFmtId="0" fontId="3" fillId="0" borderId="5" xfId="0" applyFont="1" applyBorder="1"/>
    <xf numFmtId="0" fontId="0" fillId="0" borderId="5" xfId="0" applyBorder="1"/>
    <xf numFmtId="0" fontId="3" fillId="0" borderId="4" xfId="0" applyFont="1" applyBorder="1"/>
    <xf numFmtId="0" fontId="4" fillId="0" borderId="0" xfId="0" applyFont="1" applyFill="1" applyBorder="1" applyAlignment="1">
      <alignment vertical="center"/>
    </xf>
    <xf numFmtId="0" fontId="3" fillId="0" borderId="0" xfId="0" applyFont="1"/>
    <xf numFmtId="166" fontId="0" fillId="0" borderId="0" xfId="0" applyNumberFormat="1"/>
    <xf numFmtId="0" fontId="0" fillId="0" borderId="9" xfId="0" applyBorder="1"/>
    <xf numFmtId="166" fontId="0" fillId="0" borderId="9" xfId="0" applyNumberFormat="1" applyBorder="1"/>
    <xf numFmtId="0" fontId="0" fillId="0" borderId="7" xfId="0" applyBorder="1"/>
    <xf numFmtId="3" fontId="5" fillId="0" borderId="9" xfId="0" applyNumberFormat="1" applyFont="1" applyBorder="1"/>
    <xf numFmtId="0" fontId="5"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167" fontId="0" fillId="0" borderId="0" xfId="0" applyNumberFormat="1"/>
    <xf numFmtId="0" fontId="1" fillId="0" borderId="0" xfId="0" applyFont="1"/>
    <xf numFmtId="0" fontId="0" fillId="0" borderId="0" xfId="0" applyAlignment="1">
      <alignment horizontal="left" indent="1"/>
    </xf>
    <xf numFmtId="0" fontId="4" fillId="3" borderId="0" xfId="0" applyFont="1" applyFill="1" applyBorder="1" applyAlignment="1">
      <alignment horizontal="center" vertical="center"/>
    </xf>
    <xf numFmtId="0" fontId="4" fillId="3" borderId="0" xfId="0" applyFont="1" applyFill="1" applyBorder="1" applyAlignment="1">
      <alignment vertical="center"/>
    </xf>
    <xf numFmtId="0" fontId="3" fillId="0" borderId="0" xfId="0" applyFont="1" applyAlignment="1">
      <alignment horizontal="right"/>
    </xf>
    <xf numFmtId="2" fontId="0" fillId="0" borderId="0" xfId="0" applyNumberFormat="1"/>
    <xf numFmtId="169" fontId="0" fillId="0" borderId="0" xfId="0" applyNumberFormat="1"/>
    <xf numFmtId="0" fontId="0" fillId="0" borderId="10" xfId="0" applyBorder="1" applyAlignment="1">
      <alignment horizontal="left"/>
    </xf>
    <xf numFmtId="169" fontId="0" fillId="0" borderId="10" xfId="0" applyNumberFormat="1" applyBorder="1"/>
    <xf numFmtId="0" fontId="0" fillId="0" borderId="9" xfId="0" applyBorder="1" applyAlignment="1">
      <alignment horizontal="left"/>
    </xf>
    <xf numFmtId="169" fontId="0" fillId="0" borderId="9" xfId="0" applyNumberFormat="1" applyBorder="1"/>
    <xf numFmtId="0" fontId="0" fillId="0" borderId="11" xfId="0" applyBorder="1" applyAlignment="1">
      <alignment horizontal="left"/>
    </xf>
    <xf numFmtId="169" fontId="0" fillId="0" borderId="11" xfId="0" applyNumberFormat="1" applyBorder="1"/>
    <xf numFmtId="0" fontId="0" fillId="5" borderId="0" xfId="0" applyFill="1"/>
    <xf numFmtId="0" fontId="3" fillId="0" borderId="7" xfId="0" applyFont="1" applyBorder="1"/>
    <xf numFmtId="0" fontId="0" fillId="0" borderId="12" xfId="0" applyBorder="1"/>
    <xf numFmtId="169" fontId="0" fillId="0" borderId="12" xfId="0" applyNumberFormat="1" applyBorder="1"/>
    <xf numFmtId="0" fontId="0" fillId="0" borderId="12" xfId="0" applyBorder="1" applyAlignment="1">
      <alignment horizontal="center" vertical="center"/>
    </xf>
    <xf numFmtId="0" fontId="0" fillId="0" borderId="8" xfId="0" applyBorder="1"/>
    <xf numFmtId="169" fontId="0" fillId="0" borderId="8" xfId="0" applyNumberFormat="1" applyBorder="1"/>
    <xf numFmtId="0" fontId="0" fillId="0" borderId="8" xfId="0" applyBorder="1" applyAlignment="1">
      <alignment horizontal="center" vertical="center"/>
    </xf>
    <xf numFmtId="0" fontId="1" fillId="0" borderId="12" xfId="0" applyFont="1" applyBorder="1"/>
    <xf numFmtId="1" fontId="0" fillId="0" borderId="12" xfId="0" applyNumberFormat="1" applyBorder="1"/>
    <xf numFmtId="0" fontId="1" fillId="0" borderId="8" xfId="0" applyFont="1" applyBorder="1"/>
    <xf numFmtId="0" fontId="3" fillId="0" borderId="12" xfId="0" applyFont="1" applyBorder="1"/>
    <xf numFmtId="0" fontId="3" fillId="0" borderId="7" xfId="0" quotePrefix="1" applyFont="1" applyBorder="1"/>
    <xf numFmtId="0" fontId="7" fillId="4" borderId="0" xfId="0" applyFont="1" applyFill="1" applyAlignment="1"/>
    <xf numFmtId="0" fontId="7" fillId="3" borderId="0" xfId="0" applyFont="1" applyFill="1" applyAlignment="1"/>
    <xf numFmtId="0" fontId="0" fillId="0" borderId="0" xfId="0" applyAlignment="1"/>
    <xf numFmtId="0" fontId="0" fillId="0" borderId="0" xfId="0" applyAlignment="1">
      <alignment vertical="center"/>
    </xf>
    <xf numFmtId="0" fontId="0" fillId="0" borderId="0" xfId="0" applyAlignment="1">
      <alignment vertical="center" wrapText="1"/>
    </xf>
    <xf numFmtId="170" fontId="0" fillId="0" borderId="0" xfId="0" applyNumberFormat="1"/>
    <xf numFmtId="0" fontId="0" fillId="3" borderId="0" xfId="0" applyNumberFormat="1" applyFill="1"/>
    <xf numFmtId="0" fontId="3" fillId="0" borderId="12" xfId="0" applyFont="1" applyBorder="1" applyAlignment="1">
      <alignment horizontal="right"/>
    </xf>
    <xf numFmtId="0" fontId="0" fillId="0" borderId="0" xfId="0" applyAlignment="1">
      <alignment horizontal="right"/>
    </xf>
    <xf numFmtId="0" fontId="0" fillId="0" borderId="0" xfId="0" pivotButton="1" applyAlignment="1">
      <alignment horizontal="left"/>
    </xf>
    <xf numFmtId="0" fontId="2" fillId="0" borderId="13" xfId="0" pivotButton="1" applyFont="1" applyBorder="1"/>
    <xf numFmtId="0" fontId="8" fillId="0" borderId="0" xfId="0" applyFont="1"/>
    <xf numFmtId="169" fontId="0" fillId="0" borderId="7" xfId="0" applyNumberFormat="1" applyBorder="1"/>
    <xf numFmtId="0" fontId="0" fillId="0" borderId="7" xfId="0" applyBorder="1" applyAlignment="1">
      <alignment horizontal="left"/>
    </xf>
    <xf numFmtId="0" fontId="9" fillId="0" borderId="0" xfId="0" applyFont="1"/>
    <xf numFmtId="0" fontId="10" fillId="0" borderId="0" xfId="0" applyFont="1"/>
    <xf numFmtId="0" fontId="4" fillId="4" borderId="6" xfId="0" applyFont="1" applyFill="1" applyBorder="1" applyAlignment="1">
      <alignment horizontal="center" vertical="center"/>
    </xf>
    <xf numFmtId="0" fontId="4" fillId="4" borderId="0" xfId="0" applyFont="1" applyFill="1" applyBorder="1" applyAlignment="1">
      <alignment horizontal="center" vertical="center"/>
    </xf>
    <xf numFmtId="0" fontId="7" fillId="4" borderId="0" xfId="0" applyFont="1" applyFill="1" applyAlignment="1">
      <alignment horizontal="center"/>
    </xf>
    <xf numFmtId="0" fontId="0" fillId="0" borderId="0" xfId="0" applyAlignment="1">
      <alignment wrapText="1"/>
    </xf>
    <xf numFmtId="0" fontId="0" fillId="0" borderId="0" xfId="0" applyAlignment="1">
      <alignment horizontal="left" wrapText="1"/>
    </xf>
    <xf numFmtId="0" fontId="6" fillId="6" borderId="14" xfId="0" applyFont="1" applyFill="1" applyBorder="1"/>
    <xf numFmtId="0" fontId="6" fillId="6" borderId="15" xfId="0" applyFont="1" applyFill="1" applyBorder="1"/>
    <xf numFmtId="0" fontId="6" fillId="6" borderId="14" xfId="0" applyFont="1" applyFill="1" applyBorder="1" applyAlignment="1">
      <alignment horizontal="right"/>
    </xf>
    <xf numFmtId="0" fontId="6" fillId="6" borderId="16" xfId="0" applyFont="1" applyFill="1" applyBorder="1"/>
    <xf numFmtId="0" fontId="6" fillId="6" borderId="16" xfId="0" applyFont="1" applyFill="1" applyBorder="1" applyAlignment="1">
      <alignment horizontal="right"/>
    </xf>
    <xf numFmtId="0" fontId="0" fillId="7" borderId="17" xfId="0" applyFont="1" applyFill="1" applyBorder="1"/>
    <xf numFmtId="0" fontId="0" fillId="3" borderId="17" xfId="0" applyFill="1" applyBorder="1"/>
    <xf numFmtId="0" fontId="0" fillId="3" borderId="17" xfId="0" applyFont="1" applyFill="1" applyBorder="1"/>
    <xf numFmtId="0" fontId="0" fillId="3" borderId="18" xfId="0" applyFont="1" applyFill="1" applyBorder="1"/>
    <xf numFmtId="0" fontId="0" fillId="3" borderId="18" xfId="0" applyFill="1" applyBorder="1"/>
    <xf numFmtId="0" fontId="0" fillId="7" borderId="20" xfId="0" applyFont="1" applyFill="1" applyBorder="1"/>
    <xf numFmtId="0" fontId="0" fillId="0" borderId="20" xfId="0" applyBorder="1"/>
    <xf numFmtId="0" fontId="0" fillId="3" borderId="20" xfId="0" applyFont="1" applyFill="1" applyBorder="1"/>
    <xf numFmtId="0" fontId="0" fillId="3" borderId="19" xfId="0" applyFill="1" applyBorder="1"/>
    <xf numFmtId="0" fontId="0" fillId="0" borderId="19" xfId="0" applyNumberFormat="1" applyBorder="1"/>
    <xf numFmtId="0" fontId="0" fillId="0" borderId="19" xfId="0" applyBorder="1"/>
    <xf numFmtId="0" fontId="7" fillId="4" borderId="9" xfId="0" applyFont="1" applyFill="1" applyBorder="1"/>
    <xf numFmtId="0" fontId="7" fillId="4" borderId="9" xfId="0" applyFont="1" applyFill="1" applyBorder="1" applyAlignment="1">
      <alignment horizontal="right"/>
    </xf>
    <xf numFmtId="0" fontId="0" fillId="0" borderId="21" xfId="0" applyBorder="1"/>
  </cellXfs>
  <cellStyles count="1">
    <cellStyle name="Normal" xfId="0" builtinId="0"/>
  </cellStyles>
  <dxfs count="72">
    <dxf>
      <font>
        <color rgb="FF9C0006"/>
      </font>
      <fill>
        <patternFill>
          <bgColor rgb="FFFFC7CE"/>
        </patternFill>
      </fill>
    </dxf>
    <dxf>
      <font>
        <color rgb="FF9C0006"/>
      </font>
      <fill>
        <patternFill>
          <bgColor rgb="FFFFC7CE"/>
        </patternFill>
      </fill>
    </dxf>
    <dxf>
      <numFmt numFmtId="1" formatCode="0"/>
    </dxf>
    <dxf>
      <numFmt numFmtId="166" formatCode="[$$-409]#,##0_ ;[Red]\-[$$-409]#,##0\ "/>
    </dxf>
    <dxf>
      <numFmt numFmtId="3" formatCode="#,##0"/>
    </dxf>
    <dxf>
      <numFmt numFmtId="169" formatCode="&quot;$&quot;#,##0"/>
    </dxf>
    <dxf>
      <border>
        <bottom style="thin">
          <color indexed="64"/>
        </bottom>
      </border>
    </dxf>
    <dxf>
      <border>
        <bottom style="thin">
          <color indexed="64"/>
        </bottom>
      </border>
    </dxf>
    <dxf>
      <border>
        <horizontal style="thin">
          <color theme="2"/>
        </horizontal>
      </border>
    </dxf>
    <dxf>
      <border>
        <horizontal style="thin">
          <color theme="2"/>
        </horizontal>
      </border>
    </dxf>
    <dxf>
      <alignment horizontal="right" readingOrder="0"/>
    </dxf>
    <dxf>
      <alignment horizontal="left" readingOrder="0"/>
    </dxf>
    <dxf>
      <numFmt numFmtId="169" formatCode="&quot;$&quot;#,##0"/>
    </dxf>
    <dxf>
      <numFmt numFmtId="169" formatCode="&quot;$&quot;#,##0"/>
    </dxf>
    <dxf>
      <numFmt numFmtId="169" formatCode="&quot;$&quot;#,##0"/>
    </dxf>
    <dxf>
      <alignment horizontal="right" readingOrder="0"/>
    </dxf>
    <dxf>
      <numFmt numFmtId="169" formatCode="&quot;$&quot;#,##0"/>
    </dxf>
    <dxf>
      <numFmt numFmtId="169" formatCode="&quot;$&quot;#,##0"/>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font>
    </dxf>
    <dxf>
      <font>
        <b val="0"/>
      </font>
    </dxf>
    <dxf>
      <border>
        <left style="thick">
          <color theme="5" tint="-0.24994659260841701"/>
        </left>
        <right style="thick">
          <color theme="5" tint="-0.24994659260841701"/>
        </right>
        <top style="thick">
          <color theme="5" tint="-0.24994659260841701"/>
        </top>
        <bottom style="thick">
          <color theme="5" tint="-0.24994659260841701"/>
        </bottom>
      </border>
    </dxf>
    <dxf>
      <border>
        <left style="thick">
          <color theme="5" tint="-0.24994659260841701"/>
        </left>
        <right style="thick">
          <color theme="5" tint="-0.24994659260841701"/>
        </right>
        <top style="thick">
          <color theme="5" tint="-0.24994659260841701"/>
        </top>
        <bottom style="thick">
          <color theme="5" tint="-0.24994659260841701"/>
        </bottom>
      </border>
    </dxf>
    <dxf>
      <border>
        <right style="thick">
          <color theme="5" tint="-0.24994659260841701"/>
        </right>
        <top style="thick">
          <color theme="5" tint="-0.24994659260841701"/>
        </top>
        <bottom style="thick">
          <color theme="5" tint="-0.24994659260841701"/>
        </bottom>
      </border>
    </dxf>
    <dxf>
      <border>
        <horizontal style="thin">
          <color theme="2"/>
        </horizontal>
      </border>
    </dxf>
    <dxf>
      <border>
        <horizontal style="thin">
          <color theme="2"/>
        </horizontal>
      </border>
    </dxf>
    <dxf>
      <border>
        <bottom style="thin">
          <color indexed="64"/>
        </bottom>
      </border>
    </dxf>
    <dxf>
      <border>
        <bottom style="thin">
          <color indexed="64"/>
        </bottom>
      </border>
    </dxf>
    <dxf>
      <numFmt numFmtId="169" formatCode="&quot;$&quot;#,##0"/>
    </dxf>
    <dxf>
      <fill>
        <patternFill patternType="solid">
          <bgColor theme="0"/>
        </patternFill>
      </fill>
    </dxf>
    <dxf>
      <numFmt numFmtId="169" formatCode="&quot;$&quot;#,##0"/>
    </dxf>
    <dxf>
      <numFmt numFmtId="169" formatCode="&quot;$&quot;#,##0"/>
    </dxf>
    <dxf>
      <alignment horizontal="left" readingOrder="0"/>
    </dxf>
    <dxf>
      <alignment horizontal="right" readingOrder="0"/>
    </dxf>
    <dxf>
      <numFmt numFmtId="169" formatCode="&quot;$&quot;#,##0"/>
    </dxf>
    <dxf>
      <numFmt numFmtId="169" formatCode="&quot;$&quot;#,##0"/>
    </dxf>
    <dxf>
      <alignment horizontal="right" readingOrder="0"/>
    </dxf>
    <dxf>
      <numFmt numFmtId="169" formatCode="&quot;$&quot;#,##0"/>
    </dxf>
    <dxf>
      <border>
        <right style="thick">
          <color theme="5" tint="-0.24994659260841701"/>
        </right>
        <top style="thick">
          <color theme="5" tint="-0.24994659260841701"/>
        </top>
        <bottom style="thick">
          <color theme="5" tint="-0.24994659260841701"/>
        </bottom>
      </border>
    </dxf>
    <dxf>
      <border>
        <left style="thick">
          <color theme="5" tint="-0.24994659260841701"/>
        </left>
        <right style="thick">
          <color theme="5" tint="-0.24994659260841701"/>
        </right>
        <top style="thick">
          <color theme="5" tint="-0.24994659260841701"/>
        </top>
        <bottom style="thick">
          <color theme="5" tint="-0.24994659260841701"/>
        </bottom>
      </border>
    </dxf>
    <dxf>
      <border>
        <left style="thick">
          <color theme="5" tint="-0.24994659260841701"/>
        </left>
        <right style="thick">
          <color theme="5" tint="-0.24994659260841701"/>
        </right>
        <top style="thick">
          <color theme="5" tint="-0.24994659260841701"/>
        </top>
        <bottom style="thick">
          <color theme="5" tint="-0.24994659260841701"/>
        </bottom>
      </border>
    </dxf>
    <dxf>
      <font>
        <b val="0"/>
      </font>
    </dxf>
    <dxf>
      <font>
        <b/>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69" formatCode="&quot;$&quot;#,##0"/>
    </dxf>
    <dxf>
      <border>
        <horizontal style="thin">
          <color theme="2"/>
        </horizontal>
      </border>
    </dxf>
    <dxf>
      <border>
        <horizontal style="thin">
          <color theme="2"/>
        </horizontal>
      </border>
    </dxf>
    <dxf>
      <border>
        <bottom style="thin">
          <color indexed="64"/>
        </bottom>
      </border>
    </dxf>
    <dxf>
      <border>
        <bottom style="thin">
          <color indexed="64"/>
        </bottom>
      </border>
    </dxf>
    <dxf>
      <alignment vertical="center" readingOrder="0"/>
    </dxf>
    <dxf>
      <alignment horizontal="right" readingOrder="0"/>
    </dxf>
    <dxf>
      <numFmt numFmtId="169" formatCode="&quot;$&quot;#,##0"/>
    </dxf>
    <dxf>
      <numFmt numFmtId="168" formatCode="&quot;$&quot;#,##0.00"/>
    </dxf>
    <dxf>
      <numFmt numFmtId="1" formatCode="0"/>
    </dxf>
    <dxf>
      <numFmt numFmtId="3" formatCode="#,##0"/>
    </dxf>
    <dxf>
      <numFmt numFmtId="164" formatCode="&quot;$&quot;#,##0_);[Red]\(&quot;$&quot;#,##0\)"/>
    </dxf>
    <dxf>
      <font>
        <b/>
        <i val="0"/>
        <strike val="0"/>
        <condense val="0"/>
        <extend val="0"/>
        <outline val="0"/>
        <shadow val="0"/>
        <u val="none"/>
        <vertAlign val="baseline"/>
        <sz val="11"/>
        <color theme="1"/>
        <name val="Calibri"/>
        <scheme val="minor"/>
      </font>
    </dxf>
    <dxf>
      <numFmt numFmtId="3" formatCode="#,##0"/>
    </dxf>
    <dxf>
      <numFmt numFmtId="166" formatCode="[$$-409]#,##0_ ;[Red]\-[$$-409]#,##0\ "/>
    </dxf>
    <dxf>
      <numFmt numFmtId="1" formatCode="0"/>
    </dxf>
    <dxf>
      <numFmt numFmtId="3" formatCode="#,##0"/>
    </dxf>
    <dxf>
      <numFmt numFmtId="164" formatCode="&quot;$&quot;#,##0_);[Red]\(&quot;$&quot;#,##0\)"/>
    </dxf>
    <dxf>
      <font>
        <b/>
        <i val="0"/>
        <strike val="0"/>
        <condense val="0"/>
        <extend val="0"/>
        <outline val="0"/>
        <shadow val="0"/>
        <u val="none"/>
        <vertAlign val="baseline"/>
        <sz val="11"/>
        <color theme="1"/>
        <name val="Calibri"/>
        <scheme val="minor"/>
      </font>
    </dxf>
    <dxf>
      <numFmt numFmtId="2" formatCode="0.00"/>
    </dxf>
    <dxf>
      <numFmt numFmtId="2" formatCode="0.00"/>
    </dxf>
    <dxf>
      <numFmt numFmtId="2" formatCode="0.00"/>
    </dxf>
    <dxf>
      <numFmt numFmtId="3" formatCode="#,##0"/>
    </dxf>
    <dxf>
      <numFmt numFmtId="164" formatCode="&quot;$&quot;#,##0_);[Red]\(&quot;$&quot;#,##0\)"/>
    </dxf>
    <dxf>
      <font>
        <b/>
        <i val="0"/>
        <strike val="0"/>
        <condense val="0"/>
        <extend val="0"/>
        <outline val="0"/>
        <shadow val="0"/>
        <u val="none"/>
        <vertAlign val="baseline"/>
        <sz val="11"/>
        <color theme="1"/>
        <name val="Calibri"/>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onnections" Target="connection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r>
              <a:rPr lang="en-US" sz="1400" b="0" i="0" u="none" strike="noStrike" baseline="0">
                <a:effectLst/>
              </a:rPr>
              <a:t>Revenue</a:t>
            </a:r>
            <a:r>
              <a:rPr lang="en-US">
                <a:solidFill>
                  <a:schemeClr val="tx1">
                    <a:lumMod val="85000"/>
                    <a:lumOff val="15000"/>
                  </a:schemeClr>
                </a:solidFill>
              </a:rPr>
              <a:t>&amp;Unit</a:t>
            </a:r>
            <a:r>
              <a:rPr lang="en-US" baseline="0">
                <a:solidFill>
                  <a:schemeClr val="tx1">
                    <a:lumMod val="85000"/>
                    <a:lumOff val="15000"/>
                  </a:schemeClr>
                </a:solidFill>
              </a:rPr>
              <a:t> Anomalies</a:t>
            </a:r>
            <a:endParaRPr lang="en-US">
              <a:solidFill>
                <a:schemeClr val="tx1">
                  <a:lumMod val="85000"/>
                  <a:lumOff val="1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endParaRPr lang="uk-UA"/>
        </a:p>
      </c:txPr>
    </c:title>
    <c:autoTitleDeleted val="0"/>
    <c:plotArea>
      <c:layout/>
      <c:scatterChart>
        <c:scatterStyle val="lineMarker"/>
        <c:varyColors val="0"/>
        <c:ser>
          <c:idx val="0"/>
          <c:order val="0"/>
          <c:spPr>
            <a:ln w="19050" cap="rnd">
              <a:noFill/>
              <a:round/>
            </a:ln>
            <a:effectLst/>
          </c:spPr>
          <c:marker>
            <c:symbol val="circle"/>
            <c:size val="5"/>
            <c:spPr>
              <a:solidFill>
                <a:schemeClr val="accent2"/>
              </a:solidFill>
              <a:ln w="9525">
                <a:solidFill>
                  <a:schemeClr val="accent2"/>
                </a:solidFill>
              </a:ln>
              <a:effectLst/>
            </c:spPr>
          </c:marker>
          <c:xVal>
            <c:numRef>
              <c:f>'6'!$M$9:$M$308</c:f>
              <c:numCache>
                <c:formatCode>"$"#\ ##0_);[Red]\("$"#\ ##0\)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'6'!$N$9:$N$308</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2458-4C36-ABC4-155E53936DE5}"/>
            </c:ext>
          </c:extLst>
        </c:ser>
        <c:dLbls>
          <c:showLegendKey val="0"/>
          <c:showVal val="0"/>
          <c:showCatName val="0"/>
          <c:showSerName val="0"/>
          <c:showPercent val="0"/>
          <c:showBubbleSize val="0"/>
        </c:dLbls>
        <c:axId val="133097728"/>
        <c:axId val="133098304"/>
      </c:scatterChart>
      <c:valAx>
        <c:axId val="133097728"/>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_);[Red]\(&quot;$&quot;#\ ##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133098304"/>
        <c:crosses val="autoZero"/>
        <c:crossBetween val="midCat"/>
      </c:valAx>
      <c:valAx>
        <c:axId val="133098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1330977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uk-UA"/>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[Навчання - Excel - PROJECT 2 - Chocolate - Fin.xlsx]9!PivotTable2</c:name>
    <c:fmtId val="4"/>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dLbl>
          <c:idx val="0"/>
          <c:delete val="1"/>
          <c:extLst>
            <c:ext xmlns:c15="http://schemas.microsoft.com/office/drawing/2012/chart" uri="{CE6537A1-D6FC-4f65-9D91-7224C49458BB}"/>
          </c:extLst>
        </c:dLbl>
      </c:pivotFmt>
      <c:pivotFmt>
        <c:idx val="9"/>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'9'!$I$27</c:f>
              <c:strCache>
                <c:ptCount val="1"/>
                <c:pt idx="0">
                  <c:v>Sum of Amount</c:v>
                </c:pt>
              </c:strCache>
            </c:strRef>
          </c:tx>
          <c:invertIfNegative val="0"/>
          <c:cat>
            <c:strRef>
              <c:f>'9'!$H$28:$H$33</c:f>
              <c:strCache>
                <c:ptCount val="5"/>
                <c:pt idx="0">
                  <c:v>Baker's Choco Chips</c:v>
                </c:pt>
                <c:pt idx="1">
                  <c:v>Eclairs</c:v>
                </c:pt>
                <c:pt idx="2">
                  <c:v>Choco Coated Almonds</c:v>
                </c:pt>
                <c:pt idx="3">
                  <c:v>Raspberry Choco</c:v>
                </c:pt>
                <c:pt idx="4">
                  <c:v>After Nines</c:v>
                </c:pt>
              </c:strCache>
            </c:strRef>
          </c:cat>
          <c:val>
            <c:numRef>
              <c:f>'9'!$I$28:$I$33</c:f>
              <c:numCache>
                <c:formatCode>"$"#\ ##0</c:formatCode>
                <c:ptCount val="5"/>
                <c:pt idx="0">
                  <c:v>70273</c:v>
                </c:pt>
                <c:pt idx="1">
                  <c:v>63721</c:v>
                </c:pt>
                <c:pt idx="2">
                  <c:v>71967</c:v>
                </c:pt>
                <c:pt idx="3">
                  <c:v>68971</c:v>
                </c:pt>
                <c:pt idx="4">
                  <c:v>66283</c:v>
                </c:pt>
              </c:numCache>
            </c:numRef>
          </c:val>
          <c:extLst>
            <c:ext xmlns:c16="http://schemas.microsoft.com/office/drawing/2014/chart" uri="{C3380CC4-5D6E-409C-BE32-E72D297353CC}">
              <c16:uniqueId val="{00000000-3514-4BC8-AAC0-4834F5F9E1B8}"/>
            </c:ext>
          </c:extLst>
        </c:ser>
        <c:ser>
          <c:idx val="1"/>
          <c:order val="1"/>
          <c:tx>
            <c:strRef>
              <c:f>'9'!$J$27</c:f>
              <c:strCache>
                <c:ptCount val="1"/>
                <c:pt idx="0">
                  <c:v>Sum of Profit</c:v>
                </c:pt>
              </c:strCache>
            </c:strRef>
          </c:tx>
          <c:invertIfNegative val="0"/>
          <c:cat>
            <c:strRef>
              <c:f>'9'!$H$28:$H$33</c:f>
              <c:strCache>
                <c:ptCount val="5"/>
                <c:pt idx="0">
                  <c:v>Baker's Choco Chips</c:v>
                </c:pt>
                <c:pt idx="1">
                  <c:v>Eclairs</c:v>
                </c:pt>
                <c:pt idx="2">
                  <c:v>Choco Coated Almonds</c:v>
                </c:pt>
                <c:pt idx="3">
                  <c:v>Raspberry Choco</c:v>
                </c:pt>
                <c:pt idx="4">
                  <c:v>After Nines</c:v>
                </c:pt>
              </c:strCache>
            </c:strRef>
          </c:cat>
          <c:val>
            <c:numRef>
              <c:f>'9'!$J$28:$J$33</c:f>
              <c:numCache>
                <c:formatCode>"$"#\ ##0</c:formatCode>
                <c:ptCount val="5"/>
                <c:pt idx="0">
                  <c:v>58277.799999999996</c:v>
                </c:pt>
                <c:pt idx="1">
                  <c:v>56471.589999999989</c:v>
                </c:pt>
                <c:pt idx="2">
                  <c:v>52063.350000000006</c:v>
                </c:pt>
                <c:pt idx="3">
                  <c:v>50988.91</c:v>
                </c:pt>
                <c:pt idx="4">
                  <c:v>46234.96</c:v>
                </c:pt>
              </c:numCache>
            </c:numRef>
          </c:val>
          <c:extLst>
            <c:ext xmlns:c16="http://schemas.microsoft.com/office/drawing/2014/chart" uri="{C3380CC4-5D6E-409C-BE32-E72D297353CC}">
              <c16:uniqueId val="{00000001-3514-4BC8-AAC0-4834F5F9E1B8}"/>
            </c:ext>
          </c:extLst>
        </c:ser>
        <c:dLbls>
          <c:showLegendKey val="0"/>
          <c:showVal val="0"/>
          <c:showCatName val="0"/>
          <c:showSerName val="0"/>
          <c:showPercent val="0"/>
          <c:showBubbleSize val="0"/>
        </c:dLbls>
        <c:gapWidth val="150"/>
        <c:axId val="222305792"/>
        <c:axId val="177267840"/>
      </c:barChart>
      <c:catAx>
        <c:axId val="222305792"/>
        <c:scaling>
          <c:orientation val="minMax"/>
        </c:scaling>
        <c:delete val="0"/>
        <c:axPos val="b"/>
        <c:numFmt formatCode="General" sourceLinked="0"/>
        <c:majorTickMark val="out"/>
        <c:minorTickMark val="none"/>
        <c:tickLblPos val="nextTo"/>
        <c:crossAx val="177267840"/>
        <c:crosses val="autoZero"/>
        <c:auto val="1"/>
        <c:lblAlgn val="ctr"/>
        <c:lblOffset val="100"/>
        <c:noMultiLvlLbl val="0"/>
      </c:catAx>
      <c:valAx>
        <c:axId val="177267840"/>
        <c:scaling>
          <c:orientation val="minMax"/>
        </c:scaling>
        <c:delete val="0"/>
        <c:axPos val="l"/>
        <c:majorGridlines/>
        <c:numFmt formatCode="&quot;$&quot;#,##0" sourceLinked="0"/>
        <c:majorTickMark val="out"/>
        <c:minorTickMark val="none"/>
        <c:tickLblPos val="nextTo"/>
        <c:crossAx val="22230579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[Навчання - Excel - PROJECT 2 - Chocolate - Fin.xlsx]9!PivotTable3</c:name>
    <c:fmtId val="4"/>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dLbl>
          <c:idx val="0"/>
          <c:delete val="1"/>
          <c:extLst>
            <c:ext xmlns:c15="http://schemas.microsoft.com/office/drawing/2012/chart" uri="{CE6537A1-D6FC-4f65-9D91-7224C49458BB}"/>
          </c:extLst>
        </c:dLbl>
      </c:pivotFmt>
      <c:pivotFmt>
        <c:idx val="9"/>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'9'!$M$27</c:f>
              <c:strCache>
                <c:ptCount val="1"/>
                <c:pt idx="0">
                  <c:v>Sum of Amount</c:v>
                </c:pt>
              </c:strCache>
            </c:strRef>
          </c:tx>
          <c:invertIfNegative val="0"/>
          <c:cat>
            <c:strRef>
              <c:f>'9'!$L$28:$L$33</c:f>
              <c:strCache>
                <c:ptCount val="5"/>
                <c:pt idx="0">
                  <c:v>Spicy Special Slims</c:v>
                </c:pt>
                <c:pt idx="1">
                  <c:v>70% Dark Bites</c:v>
                </c:pt>
                <c:pt idx="2">
                  <c:v>Organic Choco Syrup</c:v>
                </c:pt>
                <c:pt idx="3">
                  <c:v>50% Dark Bites</c:v>
                </c:pt>
                <c:pt idx="4">
                  <c:v>Almond Choco</c:v>
                </c:pt>
              </c:strCache>
            </c:strRef>
          </c:cat>
          <c:val>
            <c:numRef>
              <c:f>'9'!$M$28:$M$33</c:f>
              <c:numCache>
                <c:formatCode>General</c:formatCode>
                <c:ptCount val="5"/>
                <c:pt idx="0">
                  <c:v>37772</c:v>
                </c:pt>
                <c:pt idx="1">
                  <c:v>66500</c:v>
                </c:pt>
                <c:pt idx="2">
                  <c:v>69461</c:v>
                </c:pt>
                <c:pt idx="3">
                  <c:v>43183</c:v>
                </c:pt>
                <c:pt idx="4">
                  <c:v>33551</c:v>
                </c:pt>
              </c:numCache>
            </c:numRef>
          </c:val>
          <c:extLst>
            <c:ext xmlns:c16="http://schemas.microsoft.com/office/drawing/2014/chart" uri="{C3380CC4-5D6E-409C-BE32-E72D297353CC}">
              <c16:uniqueId val="{00000000-7836-4A1C-A66D-03604AC2006B}"/>
            </c:ext>
          </c:extLst>
        </c:ser>
        <c:ser>
          <c:idx val="1"/>
          <c:order val="1"/>
          <c:tx>
            <c:strRef>
              <c:f>'9'!$N$27</c:f>
              <c:strCache>
                <c:ptCount val="1"/>
                <c:pt idx="0">
                  <c:v>Sum of Profit</c:v>
                </c:pt>
              </c:strCache>
            </c:strRef>
          </c:tx>
          <c:invertIfNegative val="0"/>
          <c:cat>
            <c:strRef>
              <c:f>'9'!$L$28:$L$33</c:f>
              <c:strCache>
                <c:ptCount val="5"/>
                <c:pt idx="0">
                  <c:v>Spicy Special Slims</c:v>
                </c:pt>
                <c:pt idx="1">
                  <c:v>70% Dark Bites</c:v>
                </c:pt>
                <c:pt idx="2">
                  <c:v>Organic Choco Syrup</c:v>
                </c:pt>
                <c:pt idx="3">
                  <c:v>50% Dark Bites</c:v>
                </c:pt>
                <c:pt idx="4">
                  <c:v>Almond Choco</c:v>
                </c:pt>
              </c:strCache>
            </c:strRef>
          </c:cat>
          <c:val>
            <c:numRef>
              <c:f>'9'!$N$28:$N$33</c:f>
              <c:numCache>
                <c:formatCode>General</c:formatCode>
                <c:ptCount val="5"/>
                <c:pt idx="0">
                  <c:v>26000</c:v>
                </c:pt>
                <c:pt idx="1">
                  <c:v>25899.02</c:v>
                </c:pt>
                <c:pt idx="2">
                  <c:v>19572.14</c:v>
                </c:pt>
                <c:pt idx="3">
                  <c:v>19525.600000000002</c:v>
                </c:pt>
                <c:pt idx="4">
                  <c:v>14946.92</c:v>
                </c:pt>
              </c:numCache>
            </c:numRef>
          </c:val>
          <c:extLst>
            <c:ext xmlns:c16="http://schemas.microsoft.com/office/drawing/2014/chart" uri="{C3380CC4-5D6E-409C-BE32-E72D297353CC}">
              <c16:uniqueId val="{00000001-7836-4A1C-A66D-03604AC2006B}"/>
            </c:ext>
          </c:extLst>
        </c:ser>
        <c:dLbls>
          <c:showLegendKey val="0"/>
          <c:showVal val="0"/>
          <c:showCatName val="0"/>
          <c:showSerName val="0"/>
          <c:showPercent val="0"/>
          <c:showBubbleSize val="0"/>
        </c:dLbls>
        <c:gapWidth val="150"/>
        <c:axId val="221779968"/>
        <c:axId val="177269568"/>
      </c:barChart>
      <c:catAx>
        <c:axId val="221779968"/>
        <c:scaling>
          <c:orientation val="minMax"/>
        </c:scaling>
        <c:delete val="0"/>
        <c:axPos val="b"/>
        <c:numFmt formatCode="General" sourceLinked="0"/>
        <c:majorTickMark val="out"/>
        <c:minorTickMark val="none"/>
        <c:tickLblPos val="nextTo"/>
        <c:crossAx val="177269568"/>
        <c:crosses val="autoZero"/>
        <c:auto val="1"/>
        <c:lblAlgn val="ctr"/>
        <c:lblOffset val="100"/>
        <c:noMultiLvlLbl val="0"/>
      </c:catAx>
      <c:valAx>
        <c:axId val="177269568"/>
        <c:scaling>
          <c:orientation val="minMax"/>
        </c:scaling>
        <c:delete val="0"/>
        <c:axPos val="l"/>
        <c:majorGridlines/>
        <c:numFmt formatCode="General" sourceLinked="1"/>
        <c:majorTickMark val="out"/>
        <c:minorTickMark val="none"/>
        <c:tickLblPos val="nextTo"/>
        <c:crossAx val="22177996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[Навчання - Excel - PROJECT 2 - Chocolate - Fin.xlsx]9 (2)!PivotTable2</c:name>
    <c:fmtId val="6"/>
  </c:pivotSource>
  <c:chart>
    <c:autoTitleDeleted val="1"/>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dLbl>
          <c:idx val="0"/>
          <c:delete val="1"/>
          <c:extLst>
            <c:ext xmlns:c15="http://schemas.microsoft.com/office/drawing/2012/chart" uri="{CE6537A1-D6FC-4f65-9D91-7224C49458BB}"/>
          </c:extLst>
        </c:dLbl>
      </c:pivotFmt>
      <c:pivotFmt>
        <c:idx val="13"/>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'9 (2)'!$I$26</c:f>
              <c:strCache>
                <c:ptCount val="1"/>
                <c:pt idx="0">
                  <c:v>Sum of Sales</c:v>
                </c:pt>
              </c:strCache>
            </c:strRef>
          </c:tx>
          <c:invertIfNegative val="0"/>
          <c:cat>
            <c:strRef>
              <c:f>'9 (2)'!$H$27:$H$32</c:f>
              <c:strCache>
                <c:ptCount val="5"/>
                <c:pt idx="0">
                  <c:v>Baker's Choco Chips</c:v>
                </c:pt>
                <c:pt idx="1">
                  <c:v>Eclairs</c:v>
                </c:pt>
                <c:pt idx="2">
                  <c:v>Fruit &amp; Nut Bars</c:v>
                </c:pt>
                <c:pt idx="3">
                  <c:v>Caramel Stuffed Bars</c:v>
                </c:pt>
                <c:pt idx="4">
                  <c:v>Orange Choco</c:v>
                </c:pt>
              </c:strCache>
            </c:strRef>
          </c:cat>
          <c:val>
            <c:numRef>
              <c:f>'9 (2)'!$I$27:$I$32</c:f>
              <c:numCache>
                <c:formatCode>General</c:formatCode>
                <c:ptCount val="5"/>
                <c:pt idx="0">
                  <c:v>22855</c:v>
                </c:pt>
                <c:pt idx="1">
                  <c:v>22344</c:v>
                </c:pt>
                <c:pt idx="2">
                  <c:v>18081</c:v>
                </c:pt>
                <c:pt idx="3">
                  <c:v>18018</c:v>
                </c:pt>
                <c:pt idx="4">
                  <c:v>28861</c:v>
                </c:pt>
              </c:numCache>
            </c:numRef>
          </c:val>
          <c:extLst>
            <c:ext xmlns:c16="http://schemas.microsoft.com/office/drawing/2014/chart" uri="{C3380CC4-5D6E-409C-BE32-E72D297353CC}">
              <c16:uniqueId val="{00000000-79B9-4020-8CE1-0D033861F973}"/>
            </c:ext>
          </c:extLst>
        </c:ser>
        <c:ser>
          <c:idx val="1"/>
          <c:order val="1"/>
          <c:tx>
            <c:strRef>
              <c:f>'9 (2)'!$J$26</c:f>
              <c:strCache>
                <c:ptCount val="1"/>
                <c:pt idx="0">
                  <c:v>Sum of Profit</c:v>
                </c:pt>
              </c:strCache>
            </c:strRef>
          </c:tx>
          <c:invertIfNegative val="0"/>
          <c:cat>
            <c:strRef>
              <c:f>'9 (2)'!$H$27:$H$32</c:f>
              <c:strCache>
                <c:ptCount val="5"/>
                <c:pt idx="0">
                  <c:v>Baker's Choco Chips</c:v>
                </c:pt>
                <c:pt idx="1">
                  <c:v>Eclairs</c:v>
                </c:pt>
                <c:pt idx="2">
                  <c:v>Fruit &amp; Nut Bars</c:v>
                </c:pt>
                <c:pt idx="3">
                  <c:v>Caramel Stuffed Bars</c:v>
                </c:pt>
                <c:pt idx="4">
                  <c:v>Orange Choco</c:v>
                </c:pt>
              </c:strCache>
            </c:strRef>
          </c:cat>
          <c:val>
            <c:numRef>
              <c:f>'9 (2)'!$J$27:$J$32</c:f>
              <c:numCache>
                <c:formatCode>General</c:formatCode>
                <c:ptCount val="5"/>
                <c:pt idx="0">
                  <c:v>19679.8</c:v>
                </c:pt>
                <c:pt idx="1">
                  <c:v>20048.82</c:v>
                </c:pt>
                <c:pt idx="2">
                  <c:v>15433.08</c:v>
                </c:pt>
                <c:pt idx="3">
                  <c:v>13222.439999999999</c:v>
                </c:pt>
                <c:pt idx="4">
                  <c:v>18379.059999999998</c:v>
                </c:pt>
              </c:numCache>
            </c:numRef>
          </c:val>
          <c:extLst>
            <c:ext xmlns:c16="http://schemas.microsoft.com/office/drawing/2014/chart" uri="{C3380CC4-5D6E-409C-BE32-E72D297353CC}">
              <c16:uniqueId val="{00000001-79B9-4020-8CE1-0D033861F973}"/>
            </c:ext>
          </c:extLst>
        </c:ser>
        <c:dLbls>
          <c:showLegendKey val="0"/>
          <c:showVal val="0"/>
          <c:showCatName val="0"/>
          <c:showSerName val="0"/>
          <c:showPercent val="0"/>
          <c:showBubbleSize val="0"/>
        </c:dLbls>
        <c:gapWidth val="150"/>
        <c:axId val="229366272"/>
        <c:axId val="203580544"/>
      </c:barChart>
      <c:catAx>
        <c:axId val="229366272"/>
        <c:scaling>
          <c:orientation val="minMax"/>
        </c:scaling>
        <c:delete val="0"/>
        <c:axPos val="b"/>
        <c:numFmt formatCode="General" sourceLinked="0"/>
        <c:majorTickMark val="out"/>
        <c:minorTickMark val="none"/>
        <c:tickLblPos val="nextTo"/>
        <c:crossAx val="203580544"/>
        <c:crosses val="autoZero"/>
        <c:auto val="1"/>
        <c:lblAlgn val="ctr"/>
        <c:lblOffset val="100"/>
        <c:noMultiLvlLbl val="0"/>
      </c:catAx>
      <c:valAx>
        <c:axId val="203580544"/>
        <c:scaling>
          <c:orientation val="minMax"/>
        </c:scaling>
        <c:delete val="0"/>
        <c:axPos val="l"/>
        <c:majorGridlines/>
        <c:numFmt formatCode="&quot;$&quot;#,##0" sourceLinked="0"/>
        <c:majorTickMark val="out"/>
        <c:minorTickMark val="none"/>
        <c:tickLblPos val="nextTo"/>
        <c:crossAx val="2293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[Навчання - Excel - PROJECT 2 - Chocolate - Fin.xlsx]9 (2)!PivotTable3</c:name>
    <c:fmtId val="6"/>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dLbl>
          <c:idx val="0"/>
          <c:delete val="1"/>
          <c:extLst>
            <c:ext xmlns:c15="http://schemas.microsoft.com/office/drawing/2012/chart" uri="{CE6537A1-D6FC-4f65-9D91-7224C49458BB}"/>
          </c:extLst>
        </c:dLbl>
      </c:pivotFmt>
      <c:pivotFmt>
        <c:idx val="13"/>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'9 (2)'!$M$26</c:f>
              <c:strCache>
                <c:ptCount val="1"/>
                <c:pt idx="0">
                  <c:v>Sum of Sales</c:v>
                </c:pt>
              </c:strCache>
            </c:strRef>
          </c:tx>
          <c:invertIfNegative val="0"/>
          <c:cat>
            <c:strRef>
              <c:f>'9 (2)'!$L$27:$L$32</c:f>
              <c:strCache>
                <c:ptCount val="5"/>
                <c:pt idx="0">
                  <c:v>70% Dark Bites</c:v>
                </c:pt>
                <c:pt idx="1">
                  <c:v>50% Dark Bites</c:v>
                </c:pt>
                <c:pt idx="2">
                  <c:v>Almond Choco</c:v>
                </c:pt>
                <c:pt idx="3">
                  <c:v>Mint Chip Choco</c:v>
                </c:pt>
                <c:pt idx="4">
                  <c:v>Milk Bars</c:v>
                </c:pt>
              </c:strCache>
            </c:strRef>
          </c:cat>
          <c:val>
            <c:numRef>
              <c:f>'9 (2)'!$M$27:$M$32</c:f>
              <c:numCache>
                <c:formatCode>General</c:formatCode>
                <c:ptCount val="5"/>
                <c:pt idx="0">
                  <c:v>3402</c:v>
                </c:pt>
                <c:pt idx="1">
                  <c:v>9191</c:v>
                </c:pt>
                <c:pt idx="2">
                  <c:v>525</c:v>
                </c:pt>
                <c:pt idx="3">
                  <c:v>6440</c:v>
                </c:pt>
                <c:pt idx="4">
                  <c:v>252</c:v>
                </c:pt>
              </c:numCache>
            </c:numRef>
          </c:val>
          <c:extLst>
            <c:ext xmlns:c16="http://schemas.microsoft.com/office/drawing/2014/chart" uri="{C3380CC4-5D6E-409C-BE32-E72D297353CC}">
              <c16:uniqueId val="{00000000-26C4-4A61-BD73-8BE589D30346}"/>
            </c:ext>
          </c:extLst>
        </c:ser>
        <c:ser>
          <c:idx val="1"/>
          <c:order val="1"/>
          <c:tx>
            <c:strRef>
              <c:f>'9 (2)'!$N$26</c:f>
              <c:strCache>
                <c:ptCount val="1"/>
                <c:pt idx="0">
                  <c:v>Sum of Profit</c:v>
                </c:pt>
              </c:strCache>
            </c:strRef>
          </c:tx>
          <c:invertIfNegative val="0"/>
          <c:cat>
            <c:strRef>
              <c:f>'9 (2)'!$L$27:$L$32</c:f>
              <c:strCache>
                <c:ptCount val="5"/>
                <c:pt idx="0">
                  <c:v>70% Dark Bites</c:v>
                </c:pt>
                <c:pt idx="1">
                  <c:v>50% Dark Bites</c:v>
                </c:pt>
                <c:pt idx="2">
                  <c:v>Almond Choco</c:v>
                </c:pt>
                <c:pt idx="3">
                  <c:v>Mint Chip Choco</c:v>
                </c:pt>
                <c:pt idx="4">
                  <c:v>Milk Bars</c:v>
                </c:pt>
              </c:strCache>
            </c:strRef>
          </c:cat>
          <c:val>
            <c:numRef>
              <c:f>'9 (2)'!$N$27:$N$32</c:f>
              <c:numCache>
                <c:formatCode>General</c:formatCode>
                <c:ptCount val="5"/>
                <c:pt idx="0">
                  <c:v>-1901.3400000000001</c:v>
                </c:pt>
                <c:pt idx="1">
                  <c:v>1644.5</c:v>
                </c:pt>
                <c:pt idx="2">
                  <c:v>-45.240000000000009</c:v>
                </c:pt>
                <c:pt idx="3">
                  <c:v>216.68000000000052</c:v>
                </c:pt>
                <c:pt idx="4">
                  <c:v>-251.82</c:v>
                </c:pt>
              </c:numCache>
            </c:numRef>
          </c:val>
          <c:extLst>
            <c:ext xmlns:c16="http://schemas.microsoft.com/office/drawing/2014/chart" uri="{C3380CC4-5D6E-409C-BE32-E72D297353CC}">
              <c16:uniqueId val="{00000001-26C4-4A61-BD73-8BE589D30346}"/>
            </c:ext>
          </c:extLst>
        </c:ser>
        <c:dLbls>
          <c:showLegendKey val="0"/>
          <c:showVal val="0"/>
          <c:showCatName val="0"/>
          <c:showSerName val="0"/>
          <c:showPercent val="0"/>
          <c:showBubbleSize val="0"/>
        </c:dLbls>
        <c:gapWidth val="150"/>
        <c:axId val="229682176"/>
        <c:axId val="203583424"/>
      </c:barChart>
      <c:catAx>
        <c:axId val="229682176"/>
        <c:scaling>
          <c:orientation val="minMax"/>
        </c:scaling>
        <c:delete val="0"/>
        <c:axPos val="b"/>
        <c:numFmt formatCode="General" sourceLinked="0"/>
        <c:majorTickMark val="out"/>
        <c:minorTickMark val="none"/>
        <c:tickLblPos val="nextTo"/>
        <c:crossAx val="203583424"/>
        <c:crosses val="autoZero"/>
        <c:auto val="1"/>
        <c:lblAlgn val="ctr"/>
        <c:lblOffset val="100"/>
        <c:noMultiLvlLbl val="0"/>
      </c:catAx>
      <c:valAx>
        <c:axId val="203583424"/>
        <c:scaling>
          <c:orientation val="minMax"/>
        </c:scaling>
        <c:delete val="0"/>
        <c:axPos val="l"/>
        <c:majorGridlines/>
        <c:numFmt formatCode="General" sourceLinked="1"/>
        <c:majorTickMark val="out"/>
        <c:minorTickMark val="none"/>
        <c:tickLblPos val="nextTo"/>
        <c:crossAx val="22968217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6"/>
    </mc:Choice>
    <mc:Fallback>
      <c:style val="36"/>
    </mc:Fallback>
  </mc:AlternateContent>
  <c:pivotSource>
    <c:name>[Навчання - Excel - PROJECT 2 - Chocolate - Fin.xlsx]10!PivotTable17</c:name>
    <c:fmtId val="1"/>
  </c:pivotSource>
  <c:chart>
    <c:title>
      <c:tx>
        <c:rich>
          <a:bodyPr/>
          <a:lstStyle/>
          <a:p>
            <a:pPr>
              <a:defRPr/>
            </a:pPr>
            <a:r>
              <a:rPr lang="en-US"/>
              <a:t>Profit  By Product</a:t>
            </a:r>
          </a:p>
        </c:rich>
      </c:tx>
      <c:overlay val="0"/>
    </c:title>
    <c:autoTitleDeleted val="0"/>
    <c:pivotFmts>
      <c:pivotFmt>
        <c:idx val="0"/>
      </c:pivotFmt>
      <c:pivotFmt>
        <c:idx val="1"/>
        <c:dLbl>
          <c:idx val="0"/>
          <c:delete val="1"/>
          <c:extLst>
            <c:ext xmlns:c15="http://schemas.microsoft.com/office/drawing/2012/chart" uri="{CE6537A1-D6FC-4f65-9D91-7224C49458BB}"/>
          </c:extLst>
        </c:dLbl>
      </c:pivotFmt>
    </c:pivotFmts>
    <c:plotArea>
      <c:layout/>
      <c:lineChart>
        <c:grouping val="standard"/>
        <c:varyColors val="0"/>
        <c:ser>
          <c:idx val="0"/>
          <c:order val="0"/>
          <c:tx>
            <c:strRef>
              <c:f>'10'!$V$58</c:f>
              <c:strCache>
                <c:ptCount val="1"/>
                <c:pt idx="0">
                  <c:v>Total</c:v>
                </c:pt>
              </c:strCache>
            </c:strRef>
          </c:tx>
          <c:cat>
            <c:strRef>
              <c:f>'10'!$U$59:$U$80</c:f>
              <c:strCache>
                <c:ptCount val="21"/>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Eclairs</c:v>
                </c:pt>
                <c:pt idx="10">
                  <c:v>Fruit &amp; Nut Bars</c:v>
                </c:pt>
                <c:pt idx="11">
                  <c:v>Manuka Honey Choco</c:v>
                </c:pt>
                <c:pt idx="12">
                  <c:v>Milk Bars</c:v>
                </c:pt>
                <c:pt idx="13">
                  <c:v>Mint Chip Choco</c:v>
                </c:pt>
                <c:pt idx="14">
                  <c:v>Orange Choco</c:v>
                </c:pt>
                <c:pt idx="15">
                  <c:v>Organic Choco Syrup</c:v>
                </c:pt>
                <c:pt idx="16">
                  <c:v>Peanut Butter Cubes</c:v>
                </c:pt>
                <c:pt idx="17">
                  <c:v>Raspberry Choco</c:v>
                </c:pt>
                <c:pt idx="18">
                  <c:v>Smooth Sliky Salty</c:v>
                </c:pt>
                <c:pt idx="19">
                  <c:v>Spicy Special Slims</c:v>
                </c:pt>
                <c:pt idx="20">
                  <c:v>White Choc</c:v>
                </c:pt>
              </c:strCache>
            </c:strRef>
          </c:cat>
          <c:val>
            <c:numRef>
              <c:f>'10'!$V$59:$V$80</c:f>
              <c:numCache>
                <c:formatCode>General</c:formatCode>
                <c:ptCount val="21"/>
                <c:pt idx="0">
                  <c:v>1644.5</c:v>
                </c:pt>
                <c:pt idx="1">
                  <c:v>-1901.3400000000001</c:v>
                </c:pt>
                <c:pt idx="2">
                  <c:v>7922.67</c:v>
                </c:pt>
                <c:pt idx="3">
                  <c:v>12542.16</c:v>
                </c:pt>
                <c:pt idx="4">
                  <c:v>6711.1500000000005</c:v>
                </c:pt>
                <c:pt idx="5">
                  <c:v>-45.240000000000009</c:v>
                </c:pt>
                <c:pt idx="6">
                  <c:v>19679.8</c:v>
                </c:pt>
                <c:pt idx="7">
                  <c:v>13222.439999999999</c:v>
                </c:pt>
                <c:pt idx="8">
                  <c:v>11700.699999999999</c:v>
                </c:pt>
                <c:pt idx="9">
                  <c:v>20048.82</c:v>
                </c:pt>
                <c:pt idx="10">
                  <c:v>15433.08</c:v>
                </c:pt>
                <c:pt idx="11">
                  <c:v>4962.68</c:v>
                </c:pt>
                <c:pt idx="12">
                  <c:v>-251.82</c:v>
                </c:pt>
                <c:pt idx="13">
                  <c:v>216.68000000000052</c:v>
                </c:pt>
                <c:pt idx="14">
                  <c:v>18379.059999999998</c:v>
                </c:pt>
                <c:pt idx="15">
                  <c:v>7444.01</c:v>
                </c:pt>
                <c:pt idx="16">
                  <c:v>9655.6200000000008</c:v>
                </c:pt>
                <c:pt idx="17">
                  <c:v>9735.7999999999993</c:v>
                </c:pt>
                <c:pt idx="18">
                  <c:v>1839.48</c:v>
                </c:pt>
                <c:pt idx="19">
                  <c:v>6589</c:v>
                </c:pt>
                <c:pt idx="20">
                  <c:v>6258.35</c:v>
                </c:pt>
              </c:numCache>
            </c:numRef>
          </c:val>
          <c:smooth val="0"/>
          <c:extLst>
            <c:ext xmlns:c16="http://schemas.microsoft.com/office/drawing/2014/chart" uri="{C3380CC4-5D6E-409C-BE32-E72D297353CC}">
              <c16:uniqueId val="{00000000-B169-434A-8C5A-7370E151EBAC}"/>
            </c:ext>
          </c:extLst>
        </c:ser>
        <c:dLbls>
          <c:showLegendKey val="0"/>
          <c:showVal val="0"/>
          <c:showCatName val="0"/>
          <c:showSerName val="0"/>
          <c:showPercent val="0"/>
          <c:showBubbleSize val="0"/>
        </c:dLbls>
        <c:marker val="1"/>
        <c:smooth val="0"/>
        <c:axId val="132293632"/>
        <c:axId val="174865152"/>
      </c:lineChart>
      <c:catAx>
        <c:axId val="132293632"/>
        <c:scaling>
          <c:orientation val="minMax"/>
        </c:scaling>
        <c:delete val="0"/>
        <c:axPos val="b"/>
        <c:numFmt formatCode="General" sourceLinked="0"/>
        <c:majorTickMark val="out"/>
        <c:minorTickMark val="none"/>
        <c:tickLblPos val="nextTo"/>
        <c:crossAx val="174865152"/>
        <c:crosses val="autoZero"/>
        <c:auto val="1"/>
        <c:lblAlgn val="ctr"/>
        <c:lblOffset val="100"/>
        <c:noMultiLvlLbl val="0"/>
      </c:catAx>
      <c:valAx>
        <c:axId val="174865152"/>
        <c:scaling>
          <c:orientation val="minMax"/>
        </c:scaling>
        <c:delete val="0"/>
        <c:axPos val="l"/>
        <c:majorGridlines/>
        <c:numFmt formatCode="General" sourceLinked="1"/>
        <c:majorTickMark val="out"/>
        <c:minorTickMark val="none"/>
        <c:tickLblPos val="nextTo"/>
        <c:crossAx val="13229363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[Навчання - Excel - PROJECT 2 - Chocolate - Fin.xlsx]11!PivotTable5</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805639201932063E-2"/>
          <c:y val="0.11915833355476235"/>
          <c:w val="0.83355388029912414"/>
          <c:h val="0.72344460879397954"/>
        </c:manualLayout>
      </c:layout>
      <c:barChart>
        <c:barDir val="col"/>
        <c:grouping val="clustered"/>
        <c:varyColors val="0"/>
        <c:ser>
          <c:idx val="0"/>
          <c:order val="0"/>
          <c:tx>
            <c:strRef>
              <c:f>'11'!$C$27:$C$28</c:f>
              <c:strCache>
                <c:ptCount val="1"/>
                <c:pt idx="0">
                  <c:v>Australia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'11'!$B$29:$B$30</c:f>
              <c:strCache>
                <c:ptCount val="1"/>
                <c:pt idx="0">
                  <c:v>99% Dark &amp; Pure</c:v>
                </c:pt>
              </c:strCache>
            </c:strRef>
          </c:cat>
          <c:val>
            <c:numRef>
              <c:f>'11'!$C$29:$C$30</c:f>
              <c:numCache>
                <c:formatCode>"$"#\ ##0</c:formatCode>
                <c:ptCount val="1"/>
                <c:pt idx="0">
                  <c:v>24.943333333333332</c:v>
                </c:pt>
              </c:numCache>
            </c:numRef>
          </c:val>
          <c:extLst>
            <c:ext xmlns:c16="http://schemas.microsoft.com/office/drawing/2014/chart" uri="{C3380CC4-5D6E-409C-BE32-E72D297353CC}">
              <c16:uniqueId val="{0000004E-D0ED-481D-84C0-27C0DA5368E8}"/>
            </c:ext>
          </c:extLst>
        </c:ser>
        <c:ser>
          <c:idx val="1"/>
          <c:order val="1"/>
          <c:tx>
            <c:strRef>
              <c:f>'11'!$D$27:$D$28</c:f>
              <c:strCache>
                <c:ptCount val="1"/>
                <c:pt idx="0">
                  <c:v>Canada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'11'!$B$29:$B$30</c:f>
              <c:strCache>
                <c:ptCount val="1"/>
                <c:pt idx="0">
                  <c:v>99% Dark &amp; Pure</c:v>
                </c:pt>
              </c:strCache>
            </c:strRef>
          </c:cat>
          <c:val>
            <c:numRef>
              <c:f>'11'!$D$29:$D$30</c:f>
              <c:numCache>
                <c:formatCode>"$"#\ ##0</c:formatCode>
                <c:ptCount val="1"/>
                <c:pt idx="0">
                  <c:v>4.2737254901960791</c:v>
                </c:pt>
              </c:numCache>
            </c:numRef>
          </c:val>
          <c:extLst>
            <c:ext xmlns:c16="http://schemas.microsoft.com/office/drawing/2014/chart" uri="{C3380CC4-5D6E-409C-BE32-E72D297353CC}">
              <c16:uniqueId val="{0000004F-D0ED-481D-84C0-27C0DA5368E8}"/>
            </c:ext>
          </c:extLst>
        </c:ser>
        <c:ser>
          <c:idx val="2"/>
          <c:order val="2"/>
          <c:tx>
            <c:strRef>
              <c:f>'11'!$E$27:$E$28</c:f>
              <c:strCache>
                <c:ptCount val="1"/>
                <c:pt idx="0">
                  <c:v>India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'11'!$B$29:$B$30</c:f>
              <c:strCache>
                <c:ptCount val="1"/>
                <c:pt idx="0">
                  <c:v>99% Dark &amp; Pure</c:v>
                </c:pt>
              </c:strCache>
            </c:strRef>
          </c:cat>
          <c:val>
            <c:numRef>
              <c:f>'11'!$E$29:$E$30</c:f>
              <c:numCache>
                <c:formatCode>"$"#\ ##0</c:formatCode>
                <c:ptCount val="1"/>
                <c:pt idx="0">
                  <c:v>18.417268722466961</c:v>
                </c:pt>
              </c:numCache>
            </c:numRef>
          </c:val>
          <c:extLst>
            <c:ext xmlns:c16="http://schemas.microsoft.com/office/drawing/2014/chart" uri="{C3380CC4-5D6E-409C-BE32-E72D297353CC}">
              <c16:uniqueId val="{00000050-D0ED-481D-84C0-27C0DA5368E8}"/>
            </c:ext>
          </c:extLst>
        </c:ser>
        <c:ser>
          <c:idx val="3"/>
          <c:order val="3"/>
          <c:tx>
            <c:strRef>
              <c:f>'11'!$F$27:$F$28</c:f>
              <c:strCache>
                <c:ptCount val="1"/>
                <c:pt idx="0">
                  <c:v>New Zealand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'11'!$B$29:$B$30</c:f>
              <c:strCache>
                <c:ptCount val="1"/>
                <c:pt idx="0">
                  <c:v>99% Dark &amp; Pure</c:v>
                </c:pt>
              </c:strCache>
            </c:strRef>
          </c:cat>
          <c:val>
            <c:numRef>
              <c:f>'11'!$F$29:$F$30</c:f>
              <c:numCache>
                <c:formatCode>"$"#\ ##0</c:formatCode>
                <c:ptCount val="1"/>
                <c:pt idx="0">
                  <c:v>32.28592592592593</c:v>
                </c:pt>
              </c:numCache>
            </c:numRef>
          </c:val>
          <c:extLst>
            <c:ext xmlns:c16="http://schemas.microsoft.com/office/drawing/2014/chart" uri="{C3380CC4-5D6E-409C-BE32-E72D297353CC}">
              <c16:uniqueId val="{00000051-D0ED-481D-84C0-27C0DA5368E8}"/>
            </c:ext>
          </c:extLst>
        </c:ser>
        <c:ser>
          <c:idx val="4"/>
          <c:order val="4"/>
          <c:tx>
            <c:strRef>
              <c:f>'11'!$G$27:$G$28</c:f>
              <c:strCache>
                <c:ptCount val="1"/>
                <c:pt idx="0">
                  <c:v>USA</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'11'!$B$29:$B$30</c:f>
              <c:strCache>
                <c:ptCount val="1"/>
                <c:pt idx="0">
                  <c:v>99% Dark &amp; Pure</c:v>
                </c:pt>
              </c:strCache>
            </c:strRef>
          </c:cat>
          <c:val>
            <c:numRef>
              <c:f>'11'!$G$29:$G$30</c:f>
              <c:numCache>
                <c:formatCode>"$"#\ ##0</c:formatCode>
                <c:ptCount val="1"/>
                <c:pt idx="0">
                  <c:v>8.5944632768361586</c:v>
                </c:pt>
              </c:numCache>
            </c:numRef>
          </c:val>
          <c:extLst>
            <c:ext xmlns:c16="http://schemas.microsoft.com/office/drawing/2014/chart" uri="{C3380CC4-5D6E-409C-BE32-E72D297353CC}">
              <c16:uniqueId val="{00000003-D044-488C-8045-CA3F7A071BA2}"/>
            </c:ext>
          </c:extLst>
        </c:ser>
        <c:dLbls>
          <c:dLblPos val="outEnd"/>
          <c:showLegendKey val="0"/>
          <c:showVal val="1"/>
          <c:showCatName val="0"/>
          <c:showSerName val="0"/>
          <c:showPercent val="0"/>
          <c:showBubbleSize val="0"/>
        </c:dLbls>
        <c:gapWidth val="219"/>
        <c:overlap val="-27"/>
        <c:axId val="933005568"/>
        <c:axId val="932996416"/>
      </c:barChart>
      <c:catAx>
        <c:axId val="93300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932996416"/>
        <c:crosses val="autoZero"/>
        <c:auto val="1"/>
        <c:lblAlgn val="ctr"/>
        <c:lblOffset val="100"/>
        <c:noMultiLvlLbl val="0"/>
      </c:catAx>
      <c:valAx>
        <c:axId val="9329964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93300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uk-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Revenue Anomalies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Anomalies by Country</a:t>
          </a:r>
        </a:p>
      </cx:txPr>
    </cx:title>
    <cx:plotArea>
      <cx:plotAreaRegion>
        <cx:plotSurface>
          <cx:spPr>
            <a:ln>
              <a:solidFill>
                <a:schemeClr val="accent2">
                  <a:lumMod val="75000"/>
                  <a:alpha val="97000"/>
                </a:schemeClr>
              </a:solidFill>
            </a:ln>
          </cx:spPr>
        </cx:plotSurface>
        <cx:series layoutId="boxWhisker" uniqueId="{8310C7AC-3083-4CD2-8681-CA02B7C3A98C}">
          <cx:spPr>
            <a:solidFill>
              <a:schemeClr val="accent2">
                <a:lumMod val="60000"/>
                <a:lumOff val="40000"/>
              </a:schemeClr>
            </a:solidFill>
            <a:ln>
              <a:solidFill>
                <a:schemeClr val="accent2"/>
              </a:solidFill>
            </a:ln>
          </cx:spPr>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rich>
          <a:bodyPr spcFirstLastPara="1" vertOverflow="ellipsis" horzOverflow="overflow" wrap="square" lIns="0" tIns="0" rIns="0" bIns="0" anchor="ctr" anchorCtr="1"/>
          <a:lstStyle/>
          <a:p>
            <a:pPr rtl="0">
              <a:defRPr sz="1400">
                <a:solidFill>
                  <a:schemeClr val="tx1">
                    <a:lumMod val="85000"/>
                    <a:lumOff val="15000"/>
                  </a:schemeClr>
                </a:solidFill>
              </a:defRPr>
            </a:pPr>
            <a:r>
              <a:rPr lang="en-US" sz="1400" b="0" i="0" baseline="0">
                <a:solidFill>
                  <a:schemeClr val="tx1">
                    <a:lumMod val="85000"/>
                    <a:lumOff val="15000"/>
                  </a:schemeClr>
                </a:solidFill>
                <a:effectLst/>
                <a:latin typeface="+mn-lt"/>
              </a:rPr>
              <a:t>Revenue Anomalies</a:t>
            </a:r>
            <a:endParaRPr lang="uk-UA" sz="1400">
              <a:solidFill>
                <a:schemeClr val="tx1">
                  <a:lumMod val="85000"/>
                  <a:lumOff val="15000"/>
                </a:schemeClr>
              </a:solidFill>
              <a:effectLst/>
              <a:latin typeface="+mn-lt"/>
            </a:endParaRPr>
          </a:p>
        </cx:rich>
      </cx:tx>
    </cx:title>
    <cx:plotArea>
      <cx:plotAreaRegion>
        <cx:series layoutId="boxWhisker" uniqueId="{48F0B08F-578E-4925-B3BE-CED7CA549A5B}" formatIdx="0">
          <cx:spPr>
            <a:solidFill>
              <a:schemeClr val="accent2">
                <a:lumMod val="60000"/>
                <a:lumOff val="40000"/>
              </a:schemeClr>
            </a:solidFill>
            <a:ln>
              <a:solidFill>
                <a:schemeClr val="accent2"/>
              </a:solidFill>
            </a:ln>
          </cx:spPr>
          <cx:dataId val="0"/>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0</xdr:row>
      <xdr:rowOff>94655</xdr:rowOff>
    </xdr:from>
    <xdr:to>
      <xdr:col>2</xdr:col>
      <xdr:colOff>1143000</xdr:colOff>
      <xdr:row>7</xdr:row>
      <xdr:rowOff>19050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297180</xdr:colOff>
      <xdr:row>6</xdr:row>
      <xdr:rowOff>7621</xdr:rowOff>
    </xdr:from>
    <xdr:to>
      <xdr:col>11</xdr:col>
      <xdr:colOff>106680</xdr:colOff>
      <xdr:row>16</xdr:row>
      <xdr:rowOff>30481</xdr:rowOff>
    </xdr:to>
    <mc:AlternateContent xmlns:mc="http://schemas.openxmlformats.org/markup-compatibility/2006">
      <mc:Choice xmlns:a14="http://schemas.microsoft.com/office/drawing/2010/main" Requires="a14">
        <xdr:graphicFrame macro="">
          <xdr:nvGraphicFramePr>
            <xdr:cNvPr id="2" name="Sales Person">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5097780" y="1112521"/>
              <a:ext cx="2857500" cy="1851660"/>
            </a:xfrm>
            <a:prstGeom prst="rect">
              <a:avLst/>
            </a:prstGeom>
            <a:solidFill>
              <a:prstClr val="white"/>
            </a:solidFill>
            <a:ln w="1">
              <a:solidFill>
                <a:prstClr val="green"/>
              </a:solidFill>
            </a:ln>
          </xdr:spPr>
          <xdr:txBody>
            <a:bodyPr vertOverflow="clip" horzOverflow="clip"/>
            <a:lstStyle/>
            <a:p>
              <a:r>
                <a:rPr lang="uk-U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373380</xdr:colOff>
      <xdr:row>6</xdr:row>
      <xdr:rowOff>179070</xdr:rowOff>
    </xdr:from>
    <xdr:to>
      <xdr:col>8</xdr:col>
      <xdr:colOff>68580</xdr:colOff>
      <xdr:row>21</xdr:row>
      <xdr:rowOff>179070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579120</xdr:colOff>
      <xdr:row>35</xdr:row>
      <xdr:rowOff>129540</xdr:rowOff>
    </xdr:from>
    <xdr:to>
      <xdr:col>3</xdr:col>
      <xdr:colOff>472440</xdr:colOff>
      <xdr:row>38</xdr:row>
      <xdr:rowOff>53340</xdr:rowOff>
    </xdr:to>
    <xdr:cxnSp macro="">
      <xdr:nvCxnSpPr>
        <xdr:cNvPr id="8" name="Straight Arrow Connector 7">
          <a:extLst>
            <a:ext uri="{FF2B5EF4-FFF2-40B4-BE49-F238E27FC236}">
              <a16:creationId xmlns:a16="http://schemas.microsoft.com/office/drawing/2014/main" id="{00000000-0008-0000-0600-000008000000}"/>
            </a:ext>
          </a:extLst>
        </xdr:cNvPr>
        <xdr:cNvCxnSpPr/>
      </xdr:nvCxnSpPr>
      <xdr:spPr>
        <a:xfrm flipH="1">
          <a:off x="1798320" y="6537960"/>
          <a:ext cx="502920" cy="47244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342900</xdr:colOff>
      <xdr:row>42</xdr:row>
      <xdr:rowOff>19050</xdr:rowOff>
    </xdr:from>
    <xdr:to>
      <xdr:col>8</xdr:col>
      <xdr:colOff>38100</xdr:colOff>
      <xdr:row>57</xdr:row>
      <xdr:rowOff>19050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00000000-0008-0000-0600-000009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42900" y="7707630"/>
              <a:ext cx="4572000" cy="2743200"/>
            </a:xfrm>
            <a:prstGeom prst="rect">
              <a:avLst/>
            </a:prstGeom>
            <a:solidFill>
              <a:prstClr val="white"/>
            </a:solidFill>
            <a:ln w="1">
              <a:solidFill>
                <a:prstClr val="green"/>
              </a:solidFill>
            </a:ln>
          </xdr:spPr>
          <xdr:txBody>
            <a:bodyPr vertOverflow="clip" horzOverflow="clip"/>
            <a:lstStyle/>
            <a:p>
              <a:r>
                <a:rPr lang="uk-U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365760</xdr:colOff>
      <xdr:row>24</xdr:row>
      <xdr:rowOff>91440</xdr:rowOff>
    </xdr:from>
    <xdr:to>
      <xdr:col>8</xdr:col>
      <xdr:colOff>60960</xdr:colOff>
      <xdr:row>39</xdr:row>
      <xdr:rowOff>91440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353E8551-0D2E-4FAC-8147-3BA461EFA1E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65760" y="4488180"/>
              <a:ext cx="4572000" cy="2743200"/>
            </a:xfrm>
            <a:prstGeom prst="rect">
              <a:avLst/>
            </a:prstGeom>
            <a:solidFill>
              <a:prstClr val="white"/>
            </a:solidFill>
            <a:ln w="1">
              <a:solidFill>
                <a:prstClr val="green"/>
              </a:solidFill>
            </a:ln>
          </xdr:spPr>
          <xdr:txBody>
            <a:bodyPr vertOverflow="clip" horzOverflow="clip"/>
            <a:lstStyle/>
            <a:p>
              <a:r>
                <a:rPr lang="uk-UA"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0.79667</cdr:x>
      <cdr:y>0.44306</cdr:y>
    </cdr:from>
    <cdr:to>
      <cdr:x>0.84167</cdr:x>
      <cdr:y>0.52917</cdr:y>
    </cdr:to>
    <cdr:sp macro="" textlink="">
      <cdr:nvSpPr>
        <cdr:cNvPr id="2" name="Oval 1">
          <a:extLst xmlns:a="http://schemas.openxmlformats.org/drawingml/2006/main">
            <a:ext uri="{FF2B5EF4-FFF2-40B4-BE49-F238E27FC236}">
              <a16:creationId xmlns:a16="http://schemas.microsoft.com/office/drawing/2014/main" id="{9442D254-98E1-4DAD-A5FB-E1A04F1F4693}"/>
            </a:ext>
          </a:extLst>
        </cdr:cNvPr>
        <cdr:cNvSpPr/>
      </cdr:nvSpPr>
      <cdr:spPr>
        <a:xfrm xmlns:a="http://schemas.openxmlformats.org/drawingml/2006/main">
          <a:off x="3642360" y="1215390"/>
          <a:ext cx="205740" cy="236220"/>
        </a:xfrm>
        <a:prstGeom xmlns:a="http://schemas.openxmlformats.org/drawingml/2006/main" prst="ellipse">
          <a:avLst/>
        </a:prstGeom>
        <a:noFill xmlns:a="http://schemas.openxmlformats.org/drawingml/2006/main"/>
        <a:ln xmlns:a="http://schemas.openxmlformats.org/drawingml/2006/main">
          <a:solidFill>
            <a:srgbClr val="FF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uk-UA"/>
        </a:p>
      </cdr:txBody>
    </cdr:sp>
  </cdr:relSizeAnchor>
  <cdr:relSizeAnchor xmlns:cdr="http://schemas.openxmlformats.org/drawingml/2006/chartDrawing">
    <cdr:from>
      <cdr:x>0.81778</cdr:x>
      <cdr:y>0.80741</cdr:y>
    </cdr:from>
    <cdr:to>
      <cdr:x>0.86278</cdr:x>
      <cdr:y>0.89352</cdr:y>
    </cdr:to>
    <cdr:sp macro="" textlink="">
      <cdr:nvSpPr>
        <cdr:cNvPr id="3" name="Oval 2">
          <a:extLst xmlns:a="http://schemas.openxmlformats.org/drawingml/2006/main">
            <a:ext uri="{FF2B5EF4-FFF2-40B4-BE49-F238E27FC236}">
              <a16:creationId xmlns:a16="http://schemas.microsoft.com/office/drawing/2014/main" id="{1CC90006-0BDA-42F3-9BBA-D0123FE5689B}"/>
            </a:ext>
          </a:extLst>
        </cdr:cNvPr>
        <cdr:cNvSpPr/>
      </cdr:nvSpPr>
      <cdr:spPr>
        <a:xfrm xmlns:a="http://schemas.openxmlformats.org/drawingml/2006/main">
          <a:off x="3738880" y="2214880"/>
          <a:ext cx="205740" cy="236220"/>
        </a:xfrm>
        <a:prstGeom xmlns:a="http://schemas.openxmlformats.org/drawingml/2006/main" prst="ellipse">
          <a:avLst/>
        </a:prstGeom>
        <a:noFill xmlns:a="http://schemas.openxmlformats.org/drawingml/2006/main"/>
        <a:ln xmlns:a="http://schemas.openxmlformats.org/drawingml/2006/main">
          <a:solidFill>
            <a:srgbClr val="FF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uk-UA"/>
        </a:p>
      </cdr:txBody>
    </cdr:sp>
  </cdr:relSizeAnchor>
  <cdr:relSizeAnchor xmlns:cdr="http://schemas.openxmlformats.org/drawingml/2006/chartDrawing">
    <cdr:from>
      <cdr:x>0.09278</cdr:x>
      <cdr:y>0.22407</cdr:y>
    </cdr:from>
    <cdr:to>
      <cdr:x>0.14</cdr:x>
      <cdr:y>0.30694</cdr:y>
    </cdr:to>
    <cdr:sp macro="" textlink="">
      <cdr:nvSpPr>
        <cdr:cNvPr id="4" name="Oval 3">
          <a:extLst xmlns:a="http://schemas.openxmlformats.org/drawingml/2006/main">
            <a:ext uri="{FF2B5EF4-FFF2-40B4-BE49-F238E27FC236}">
              <a16:creationId xmlns:a16="http://schemas.microsoft.com/office/drawing/2014/main" id="{67A86B03-1B85-4759-B8B2-B23EFAF7AFEF}"/>
            </a:ext>
          </a:extLst>
        </cdr:cNvPr>
        <cdr:cNvSpPr/>
      </cdr:nvSpPr>
      <cdr:spPr>
        <a:xfrm xmlns:a="http://schemas.openxmlformats.org/drawingml/2006/main">
          <a:off x="424180" y="614680"/>
          <a:ext cx="215900" cy="227330"/>
        </a:xfrm>
        <a:prstGeom xmlns:a="http://schemas.openxmlformats.org/drawingml/2006/main" prst="ellipse">
          <a:avLst/>
        </a:prstGeom>
        <a:noFill xmlns:a="http://schemas.openxmlformats.org/drawingml/2006/main"/>
        <a:ln xmlns:a="http://schemas.openxmlformats.org/drawingml/2006/main">
          <a:solidFill>
            <a:srgbClr val="FF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uk-UA"/>
        </a:p>
      </cdr:txBody>
    </cdr:sp>
  </cdr:relSizeAnchor>
</c:userShapes>
</file>

<file path=xl/drawings/drawing5.xml><?xml version="1.0" encoding="utf-8"?>
<xdr:wsDr xmlns:xdr="http://schemas.openxmlformats.org/drawingml/2006/spreadsheetDrawing" xmlns:a="http://schemas.openxmlformats.org/drawingml/2006/main">
  <xdr:twoCellAnchor editAs="oneCell">
    <xdr:from>
      <xdr:col>4</xdr:col>
      <xdr:colOff>190500</xdr:colOff>
      <xdr:row>7</xdr:row>
      <xdr:rowOff>176212</xdr:rowOff>
    </xdr:from>
    <xdr:to>
      <xdr:col>7</xdr:col>
      <xdr:colOff>76200</xdr:colOff>
      <xdr:row>21</xdr:row>
      <xdr:rowOff>166687</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076700" y="1452562"/>
              <a:ext cx="1828800" cy="2524125"/>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34</xdr:row>
      <xdr:rowOff>0</xdr:rowOff>
    </xdr:from>
    <xdr:to>
      <xdr:col>10</xdr:col>
      <xdr:colOff>60916</xdr:colOff>
      <xdr:row>48</xdr:row>
      <xdr:rowOff>105218</xdr:rowOff>
    </xdr:to>
    <xdr:graphicFrame macro="">
      <xdr:nvGraphicFramePr>
        <xdr:cNvPr id="13" name="Chart 12">
          <a:extLst>
            <a:ext uri="{FF2B5EF4-FFF2-40B4-BE49-F238E27FC236}">
              <a16:creationId xmlns:a16="http://schemas.microsoft.com/office/drawing/2014/main" id="{00000000-0008-0000-0A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34</xdr:row>
      <xdr:rowOff>3</xdr:rowOff>
    </xdr:from>
    <xdr:to>
      <xdr:col>14</xdr:col>
      <xdr:colOff>100263</xdr:colOff>
      <xdr:row>48</xdr:row>
      <xdr:rowOff>50132</xdr:rowOff>
    </xdr:to>
    <xdr:graphicFrame macro="">
      <xdr:nvGraphicFramePr>
        <xdr:cNvPr id="14" name="Chart 13">
          <a:extLst>
            <a:ext uri="{FF2B5EF4-FFF2-40B4-BE49-F238E27FC236}">
              <a16:creationId xmlns:a16="http://schemas.microsoft.com/office/drawing/2014/main" id="{00000000-0008-0000-0A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384423</xdr:colOff>
      <xdr:row>6</xdr:row>
      <xdr:rowOff>0</xdr:rowOff>
    </xdr:from>
    <xdr:to>
      <xdr:col>4</xdr:col>
      <xdr:colOff>1070679</xdr:colOff>
      <xdr:row>9</xdr:row>
      <xdr:rowOff>163417</xdr:rowOff>
    </xdr:to>
    <mc:AlternateContent xmlns:mc="http://schemas.openxmlformats.org/markup-compatibility/2006" xmlns:a14="http://schemas.microsoft.com/office/drawing/2010/main">
      <mc:Choice Requires="a14">
        <xdr:graphicFrame macro="">
          <xdr:nvGraphicFramePr>
            <xdr:cNvPr id="11" name="Geography 1">
              <a:extLst>
                <a:ext uri="{FF2B5EF4-FFF2-40B4-BE49-F238E27FC236}">
                  <a16:creationId xmlns:a16="http://schemas.microsoft.com/office/drawing/2014/main" id="{00000000-0008-0000-0A00-00000B000000}"/>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2949490" y="1617148"/>
              <a:ext cx="1354677" cy="711523"/>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33</xdr:row>
      <xdr:rowOff>0</xdr:rowOff>
    </xdr:from>
    <xdr:to>
      <xdr:col>10</xdr:col>
      <xdr:colOff>60916</xdr:colOff>
      <xdr:row>47</xdr:row>
      <xdr:rowOff>105218</xdr:rowOff>
    </xdr:to>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33</xdr:row>
      <xdr:rowOff>2</xdr:rowOff>
    </xdr:from>
    <xdr:to>
      <xdr:col>13</xdr:col>
      <xdr:colOff>952499</xdr:colOff>
      <xdr:row>47</xdr:row>
      <xdr:rowOff>66452</xdr:rowOff>
    </xdr:to>
    <xdr:graphicFrame macro="">
      <xdr:nvGraphicFramePr>
        <xdr:cNvPr id="3" name="Chart 2">
          <a:extLst>
            <a:ext uri="{FF2B5EF4-FFF2-40B4-BE49-F238E27FC236}">
              <a16:creationId xmlns:a16="http://schemas.microsoft.com/office/drawing/2014/main" id="{00000000-0008-0000-0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45</xdr:col>
      <xdr:colOff>77855</xdr:colOff>
      <xdr:row>3</xdr:row>
      <xdr:rowOff>10538</xdr:rowOff>
    </xdr:from>
    <xdr:to>
      <xdr:col>47</xdr:col>
      <xdr:colOff>130390</xdr:colOff>
      <xdr:row>6</xdr:row>
      <xdr:rowOff>160811</xdr:rowOff>
    </xdr:to>
    <mc:AlternateContent xmlns:mc="http://schemas.openxmlformats.org/markup-compatibility/2006" xmlns:a14="http://schemas.microsoft.com/office/drawing/2010/main">
      <mc:Choice Requires="a14">
        <xdr:graphicFrame macro="">
          <xdr:nvGraphicFramePr>
            <xdr:cNvPr id="4" name="Geography 5">
              <a:extLst>
                <a:ext uri="{FF2B5EF4-FFF2-40B4-BE49-F238E27FC236}">
                  <a16:creationId xmlns:a16="http://schemas.microsoft.com/office/drawing/2014/main" id="{00000000-0008-0000-0C00-000004000000}"/>
                </a:ext>
              </a:extLst>
            </xdr:cNvPr>
            <xdr:cNvGraphicFramePr/>
          </xdr:nvGraphicFramePr>
          <xdr:xfrm>
            <a:off x="0" y="0"/>
            <a:ext cx="0" cy="0"/>
          </xdr:xfrm>
          <a:graphic>
            <a:graphicData uri="http://schemas.microsoft.com/office/drawing/2010/slicer">
              <sle:slicer xmlns:sle="http://schemas.microsoft.com/office/drawing/2010/slicer" name="Geography 5"/>
            </a:graphicData>
          </a:graphic>
        </xdr:graphicFrame>
      </mc:Choice>
      <mc:Fallback xmlns="">
        <xdr:sp macro="" textlink="">
          <xdr:nvSpPr>
            <xdr:cNvPr id="0" name=""/>
            <xdr:cNvSpPr>
              <a:spLocks noTextEdit="1"/>
            </xdr:cNvSpPr>
          </xdr:nvSpPr>
          <xdr:spPr>
            <a:xfrm>
              <a:off x="34748855" y="561628"/>
              <a:ext cx="1345214" cy="708166"/>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64960</xdr:colOff>
      <xdr:row>21</xdr:row>
      <xdr:rowOff>2885</xdr:rowOff>
    </xdr:from>
    <xdr:to>
      <xdr:col>15</xdr:col>
      <xdr:colOff>601147</xdr:colOff>
      <xdr:row>32</xdr:row>
      <xdr:rowOff>168993</xdr:rowOff>
    </xdr:to>
    <mc:AlternateContent xmlns:mc="http://schemas.openxmlformats.org/markup-compatibility/2006" xmlns:a14="http://schemas.microsoft.com/office/drawing/2010/main">
      <mc:Choice Requires="a14">
        <xdr:graphicFrame macro="">
          <xdr:nvGraphicFramePr>
            <xdr:cNvPr id="2" name="Geography 4">
              <a:extLst>
                <a:ext uri="{FF2B5EF4-FFF2-40B4-BE49-F238E27FC236}">
                  <a16:creationId xmlns:a16="http://schemas.microsoft.com/office/drawing/2014/main" id="{00000000-0008-0000-0E00-000002000000}"/>
                </a:ext>
              </a:extLst>
            </xdr:cNvPr>
            <xdr:cNvGraphicFramePr/>
          </xdr:nvGraphicFramePr>
          <xdr:xfrm>
            <a:off x="0" y="0"/>
            <a:ext cx="0" cy="0"/>
          </xdr:xfrm>
          <a:graphic>
            <a:graphicData uri="http://schemas.microsoft.com/office/drawing/2010/slicer">
              <sle:slicer xmlns:sle="http://schemas.microsoft.com/office/drawing/2010/slicer" name="Geography 4"/>
            </a:graphicData>
          </a:graphic>
        </xdr:graphicFrame>
      </mc:Choice>
      <mc:Fallback xmlns="">
        <xdr:sp macro="" textlink="">
          <xdr:nvSpPr>
            <xdr:cNvPr id="0" name=""/>
            <xdr:cNvSpPr>
              <a:spLocks noTextEdit="1"/>
            </xdr:cNvSpPr>
          </xdr:nvSpPr>
          <xdr:spPr>
            <a:xfrm>
              <a:off x="13695563" y="3812885"/>
              <a:ext cx="1833558" cy="215322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6</xdr:col>
      <xdr:colOff>553064</xdr:colOff>
      <xdr:row>21</xdr:row>
      <xdr:rowOff>20771</xdr:rowOff>
    </xdr:from>
    <xdr:to>
      <xdr:col>12</xdr:col>
      <xdr:colOff>1182818</xdr:colOff>
      <xdr:row>44</xdr:row>
      <xdr:rowOff>35847</xdr:rowOff>
    </xdr:to>
    <xdr:graphicFrame macro="">
      <xdr:nvGraphicFramePr>
        <xdr:cNvPr id="5" name="Chart 4">
          <a:extLst>
            <a:ext uri="{FF2B5EF4-FFF2-40B4-BE49-F238E27FC236}">
              <a16:creationId xmlns:a16="http://schemas.microsoft.com/office/drawing/2014/main" id="{00000000-0008-0000-0E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433589</xdr:colOff>
      <xdr:row>5</xdr:row>
      <xdr:rowOff>49968</xdr:rowOff>
    </xdr:from>
    <xdr:to>
      <xdr:col>11</xdr:col>
      <xdr:colOff>836950</xdr:colOff>
      <xdr:row>21</xdr:row>
      <xdr:rowOff>162393</xdr:rowOff>
    </xdr:to>
    <xdr:graphicFrame macro="">
      <xdr:nvGraphicFramePr>
        <xdr:cNvPr id="3" name="Chart 2">
          <a:extLst>
            <a:ext uri="{FF2B5EF4-FFF2-40B4-BE49-F238E27FC236}">
              <a16:creationId xmlns:a16="http://schemas.microsoft.com/office/drawing/2014/main" id="{AA6654CD-5334-431B-825B-32E3D7DD74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1201962</xdr:colOff>
      <xdr:row>5</xdr:row>
      <xdr:rowOff>45718</xdr:rowOff>
    </xdr:from>
    <xdr:to>
      <xdr:col>12</xdr:col>
      <xdr:colOff>1636427</xdr:colOff>
      <xdr:row>21</xdr:row>
      <xdr:rowOff>124918</xdr:rowOff>
    </xdr:to>
    <mc:AlternateContent xmlns:mc="http://schemas.openxmlformats.org/markup-compatibility/2006" xmlns:a14="http://schemas.microsoft.com/office/drawing/2010/main">
      <mc:Choice Requires="a14">
        <xdr:graphicFrame macro="">
          <xdr:nvGraphicFramePr>
            <xdr:cNvPr id="4" name="Product">
              <a:extLst>
                <a:ext uri="{FF2B5EF4-FFF2-40B4-BE49-F238E27FC236}">
                  <a16:creationId xmlns:a16="http://schemas.microsoft.com/office/drawing/2014/main" id="{3DC8063F-2FDB-404F-A140-3B4E73982EE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1844978" y="982603"/>
              <a:ext cx="1771088" cy="3077233"/>
            </a:xfrm>
            <a:prstGeom prst="rect">
              <a:avLst/>
            </a:prstGeom>
            <a:solidFill>
              <a:prstClr val="white"/>
            </a:solidFill>
            <a:ln w="1">
              <a:solidFill>
                <a:prstClr val="green"/>
              </a:solidFill>
            </a:ln>
          </xdr:spPr>
          <xdr:txBody>
            <a:bodyPr vertOverflow="clip" horzOverflow="clip"/>
            <a:lstStyle/>
            <a:p>
              <a:r>
                <a:rPr lang="uk-U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Вікторія" refreshedDate="44895.750913657408" backgroundQuery="1" createdVersion="7" refreshedVersion="7" minRefreshableVersion="3" recordCount="0" supportSubquery="1" supportAdvancedDrill="1" xr:uid="{00000000-000A-0000-FFFF-FFFF02000000}">
  <cacheSource type="external" connectionId="1"/>
  <cacheFields count="2">
    <cacheField name="[raw_data].[Product].[Product]" caption="Product" numFmtId="0" hierarchy="2" level="1">
      <sharedItems count="5">
        <s v="85% Dark Bars"/>
        <s v="After Nines"/>
        <s v="Baker's Choco Chips"/>
        <s v="Peanut Butter Cubes"/>
        <s v="Raspberry Choco"/>
      </sharedItems>
    </cacheField>
    <cacheField name="[Measures].[Value per Unit]" caption="Value per Unit" numFmtId="0" hierarchy="7" level="32767"/>
  </cacheFields>
  <cacheHierarchies count="10">
    <cacheHierarchy uniqueName="[raw_data].[Sales Person]" caption="Sales Person" attribute="1" defaultMemberUniqueName="[raw_data].[Sales Person].[All]" allUniqueName="[raw_data].[Sales Person].[All]" dimensionUniqueName="[raw_data]" displayFolder="" count="0" memberValueDatatype="130" unbalanced="0"/>
    <cacheHierarchy uniqueName="[raw_data].[Geography]" caption="Geography" attribute="1" defaultMemberUniqueName="[raw_data].[Geography].[All]" allUniqueName="[raw_data].[Geography].[All]" dimensionUniqueName="[raw_data]" displayFolder="" count="0" memberValueDatatype="130" unbalanced="0"/>
    <cacheHierarchy uniqueName="[raw_data].[Product]" caption="Product" attribute="1" defaultMemberUniqueName="[raw_data].[Product].[All]" allUniqueName="[raw_data].[Product].[All]" dimensionUniqueName="[raw_data]" displayFolder="" count="2" memberValueDatatype="130" unbalanced="0">
      <fieldsUsage count="2">
        <fieldUsage x="-1"/>
        <fieldUsage x="0"/>
      </fieldsUsage>
    </cacheHierarchy>
    <cacheHierarchy uniqueName="[raw_data].[Amount]" caption="Amount" attribute="1" defaultMemberUniqueName="[raw_data].[Amount].[All]" allUniqueName="[raw_data].[Amount].[All]" dimensionUniqueName="[raw_data]" displayFolder="" count="0" memberValueDatatype="20" unbalanced="0"/>
    <cacheHierarchy uniqueName="[raw_data].[Units]" caption="Units" attribute="1" defaultMemberUniqueName="[raw_data].[Units].[All]" allUniqueName="[raw_data].[Units].[All]" dimensionUniqueName="[raw_data]" displayFolder="" count="0" memberValueDatatype="20" unbalanced="0"/>
    <cacheHierarchy uniqueName="[Measures].[Sum of Amount]" caption="Sum of Amount" measure="1" displayFolder="" measureGroup="raw_data" count="0"/>
    <cacheHierarchy uniqueName="[Measures].[Sum of Units]" caption="Sum of Units" measure="1" displayFolder="" measureGroup="raw_data" count="0"/>
    <cacheHierarchy uniqueName="[Measures].[Value per Unit]" caption="Value per Unit" measure="1" displayFolder="" measureGroup="raw_data" count="0" oneField="1">
      <fieldsUsage count="1">
        <fieldUsage x="1"/>
      </fieldsUsage>
    </cacheHierarchy>
    <cacheHierarchy uniqueName="[Measures].[__XL_Count raw_data]" caption="__XL_Count raw_data" measure="1" displayFolder="" measureGroup="raw_data" count="0" hidden="1"/>
    <cacheHierarchy uniqueName="[Measures].[__No measures defined]" caption="__No measures defined" measure="1" displayFolder="" count="0" hidden="1"/>
  </cacheHierarchies>
  <kpis count="0"/>
  <dimensions count="2">
    <dimension measure="1" name="Measures" uniqueName="[Measures]" caption="Measures"/>
    <dimension name="raw_data" uniqueName="[raw_data]" caption="raw_data"/>
  </dimensions>
  <measureGroups count="1">
    <measureGroup name="raw_data" caption="raw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ctoria" refreshedDate="44902.936047569441" createdVersion="7" refreshedVersion="7" minRefreshableVersion="3" recordCount="300" xr:uid="{00000000-000A-0000-FFFF-FFFF06000000}">
  <cacheSource type="worksheet">
    <worksheetSource name="Raw_Data"/>
  </cacheSource>
  <cacheFields count="12">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Cost per unit" numFmtId="2">
      <sharedItems containsSemiMixedTypes="0" containsString="0" containsNumber="1" minValue="3.11" maxValue="16.73"/>
    </cacheField>
    <cacheField name="Total Cost" numFmtId="2">
      <sharedItems containsSemiMixedTypes="0" containsString="0" containsNumber="1" minValue="0" maxValue="8682.8700000000008"/>
    </cacheField>
    <cacheField name="Profit" numFmtId="2">
      <sharedItems containsSemiMixedTypes="0" containsString="0" containsNumber="1" minValue="-7884.8700000000008" maxValue="15841.19"/>
    </cacheField>
    <cacheField name="Field1" numFmtId="0" formula="SUM(Amount) - SUM('Total Cost')" databaseField="0"/>
    <cacheField name="Profit %" numFmtId="0" formula="SUM(Profit)/SUM(Amount)" databaseField="0"/>
    <cacheField name="Revenue Per Unit" numFmtId="0" formula="Amount/Units" databaseField="0"/>
    <cacheField name="Profit per unit" numFmtId="0" formula="Profit/Units" databaseField="0"/>
  </cacheFields>
  <extLst>
    <ext xmlns:x14="http://schemas.microsoft.com/office/spreadsheetml/2009/9/main" uri="{725AE2AE-9491-48be-B2B4-4EB974FC3084}">
      <x14:pivotCacheDefinition pivotCacheId="1739050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n v="1624"/>
    <n v="114"/>
    <n v="14.49"/>
    <n v="1651.8600000000001"/>
    <n v="-27.860000000000127"/>
  </r>
  <r>
    <x v="1"/>
    <x v="1"/>
    <x v="1"/>
    <n v="6706"/>
    <n v="459"/>
    <n v="8.65"/>
    <n v="3970.3500000000004"/>
    <n v="2735.6499999999996"/>
  </r>
  <r>
    <x v="2"/>
    <x v="1"/>
    <x v="2"/>
    <n v="959"/>
    <n v="147"/>
    <n v="11.88"/>
    <n v="1746.3600000000001"/>
    <n v="-787.36000000000013"/>
  </r>
  <r>
    <x v="3"/>
    <x v="2"/>
    <x v="3"/>
    <n v="9632"/>
    <n v="288"/>
    <n v="6.47"/>
    <n v="1863.36"/>
    <n v="7768.64"/>
  </r>
  <r>
    <x v="4"/>
    <x v="3"/>
    <x v="4"/>
    <n v="2100"/>
    <n v="414"/>
    <n v="13.15"/>
    <n v="5444.1"/>
    <n v="-3344.1000000000004"/>
  </r>
  <r>
    <x v="0"/>
    <x v="1"/>
    <x v="5"/>
    <n v="8869"/>
    <n v="432"/>
    <n v="12.37"/>
    <n v="5343.8399999999992"/>
    <n v="3525.1600000000008"/>
  </r>
  <r>
    <x v="4"/>
    <x v="4"/>
    <x v="6"/>
    <n v="2681"/>
    <n v="54"/>
    <n v="5.79"/>
    <n v="312.66000000000003"/>
    <n v="2368.34"/>
  </r>
  <r>
    <x v="1"/>
    <x v="1"/>
    <x v="7"/>
    <n v="5012"/>
    <n v="210"/>
    <n v="9.77"/>
    <n v="2051.6999999999998"/>
    <n v="2960.3"/>
  </r>
  <r>
    <x v="5"/>
    <x v="4"/>
    <x v="8"/>
    <n v="1281"/>
    <n v="75"/>
    <n v="11.7"/>
    <n v="877.5"/>
    <n v="403.5"/>
  </r>
  <r>
    <x v="6"/>
    <x v="0"/>
    <x v="8"/>
    <n v="4991"/>
    <n v="12"/>
    <n v="11.7"/>
    <n v="140.39999999999998"/>
    <n v="4850.6000000000004"/>
  </r>
  <r>
    <x v="7"/>
    <x v="3"/>
    <x v="4"/>
    <n v="1785"/>
    <n v="462"/>
    <n v="13.15"/>
    <n v="6075.3"/>
    <n v="-4290.3"/>
  </r>
  <r>
    <x v="8"/>
    <x v="0"/>
    <x v="9"/>
    <n v="3983"/>
    <n v="144"/>
    <n v="3.11"/>
    <n v="447.84"/>
    <n v="3535.16"/>
  </r>
  <r>
    <x v="2"/>
    <x v="4"/>
    <x v="10"/>
    <n v="2646"/>
    <n v="120"/>
    <n v="8.7899999999999991"/>
    <n v="1054.8"/>
    <n v="1591.2"/>
  </r>
  <r>
    <x v="7"/>
    <x v="5"/>
    <x v="11"/>
    <n v="252"/>
    <n v="54"/>
    <n v="9.33"/>
    <n v="503.82"/>
    <n v="-251.82"/>
  </r>
  <r>
    <x v="8"/>
    <x v="1"/>
    <x v="4"/>
    <n v="2464"/>
    <n v="234"/>
    <n v="13.15"/>
    <n v="3077.1"/>
    <n v="-613.09999999999991"/>
  </r>
  <r>
    <x v="8"/>
    <x v="1"/>
    <x v="12"/>
    <n v="2114"/>
    <n v="66"/>
    <n v="7.16"/>
    <n v="472.56"/>
    <n v="1641.44"/>
  </r>
  <r>
    <x v="4"/>
    <x v="0"/>
    <x v="6"/>
    <n v="7693"/>
    <n v="87"/>
    <n v="5.79"/>
    <n v="503.73"/>
    <n v="7189.27"/>
  </r>
  <r>
    <x v="6"/>
    <x v="5"/>
    <x v="13"/>
    <n v="15610"/>
    <n v="339"/>
    <n v="10.62"/>
    <n v="3600.18"/>
    <n v="12009.82"/>
  </r>
  <r>
    <x v="3"/>
    <x v="5"/>
    <x v="7"/>
    <n v="336"/>
    <n v="144"/>
    <n v="9.77"/>
    <n v="1406.8799999999999"/>
    <n v="-1070.8799999999999"/>
  </r>
  <r>
    <x v="7"/>
    <x v="3"/>
    <x v="13"/>
    <n v="9443"/>
    <n v="162"/>
    <n v="10.62"/>
    <n v="1720.4399999999998"/>
    <n v="7722.56"/>
  </r>
  <r>
    <x v="2"/>
    <x v="5"/>
    <x v="14"/>
    <n v="8155"/>
    <n v="90"/>
    <n v="6.49"/>
    <n v="584.1"/>
    <n v="7570.9"/>
  </r>
  <r>
    <x v="1"/>
    <x v="4"/>
    <x v="14"/>
    <n v="1701"/>
    <n v="234"/>
    <n v="6.49"/>
    <n v="1518.66"/>
    <n v="182.33999999999992"/>
  </r>
  <r>
    <x v="9"/>
    <x v="4"/>
    <x v="7"/>
    <n v="2205"/>
    <n v="141"/>
    <n v="9.77"/>
    <n v="1377.57"/>
    <n v="827.43000000000006"/>
  </r>
  <r>
    <x v="1"/>
    <x v="0"/>
    <x v="15"/>
    <n v="1771"/>
    <n v="204"/>
    <n v="7.64"/>
    <n v="1558.56"/>
    <n v="212.44000000000005"/>
  </r>
  <r>
    <x v="3"/>
    <x v="1"/>
    <x v="16"/>
    <n v="2114"/>
    <n v="186"/>
    <n v="11.73"/>
    <n v="2181.7800000000002"/>
    <n v="-67.7800000000002"/>
  </r>
  <r>
    <x v="3"/>
    <x v="2"/>
    <x v="11"/>
    <n v="10311"/>
    <n v="231"/>
    <n v="9.33"/>
    <n v="2155.23"/>
    <n v="8155.77"/>
  </r>
  <r>
    <x v="8"/>
    <x v="3"/>
    <x v="10"/>
    <n v="21"/>
    <n v="168"/>
    <n v="8.7899999999999991"/>
    <n v="1476.7199999999998"/>
    <n v="-1455.7199999999998"/>
  </r>
  <r>
    <x v="9"/>
    <x v="1"/>
    <x v="13"/>
    <n v="1974"/>
    <n v="195"/>
    <n v="10.62"/>
    <n v="2070.8999999999996"/>
    <n v="-96.899999999999636"/>
  </r>
  <r>
    <x v="6"/>
    <x v="2"/>
    <x v="14"/>
    <n v="6314"/>
    <n v="15"/>
    <n v="6.49"/>
    <n v="97.350000000000009"/>
    <n v="6216.65"/>
  </r>
  <r>
    <x v="9"/>
    <x v="0"/>
    <x v="14"/>
    <n v="4683"/>
    <n v="30"/>
    <n v="6.49"/>
    <n v="194.70000000000002"/>
    <n v="4488.3"/>
  </r>
  <r>
    <x v="3"/>
    <x v="0"/>
    <x v="17"/>
    <n v="6398"/>
    <n v="102"/>
    <n v="4.97"/>
    <n v="506.94"/>
    <n v="5891.06"/>
  </r>
  <r>
    <x v="7"/>
    <x v="1"/>
    <x v="15"/>
    <n v="553"/>
    <n v="15"/>
    <n v="7.64"/>
    <n v="114.6"/>
    <n v="438.4"/>
  </r>
  <r>
    <x v="1"/>
    <x v="3"/>
    <x v="0"/>
    <n v="7021"/>
    <n v="183"/>
    <n v="14.49"/>
    <n v="2651.67"/>
    <n v="4369.33"/>
  </r>
  <r>
    <x v="0"/>
    <x v="3"/>
    <x v="7"/>
    <n v="5817"/>
    <n v="12"/>
    <n v="9.77"/>
    <n v="117.24"/>
    <n v="5699.76"/>
  </r>
  <r>
    <x v="3"/>
    <x v="3"/>
    <x v="8"/>
    <n v="3976"/>
    <n v="72"/>
    <n v="11.7"/>
    <n v="842.4"/>
    <n v="3133.6"/>
  </r>
  <r>
    <x v="4"/>
    <x v="4"/>
    <x v="18"/>
    <n v="1134"/>
    <n v="282"/>
    <n v="16.73"/>
    <n v="4717.8599999999997"/>
    <n v="-3583.8599999999997"/>
  </r>
  <r>
    <x v="7"/>
    <x v="3"/>
    <x v="19"/>
    <n v="6027"/>
    <n v="144"/>
    <n v="10.38"/>
    <n v="1494.72"/>
    <n v="4532.28"/>
  </r>
  <r>
    <x v="4"/>
    <x v="0"/>
    <x v="10"/>
    <n v="1904"/>
    <n v="405"/>
    <n v="8.7899999999999991"/>
    <n v="3559.95"/>
    <n v="-1655.9499999999998"/>
  </r>
  <r>
    <x v="5"/>
    <x v="5"/>
    <x v="1"/>
    <n v="3262"/>
    <n v="75"/>
    <n v="8.65"/>
    <n v="648.75"/>
    <n v="2613.25"/>
  </r>
  <r>
    <x v="0"/>
    <x v="5"/>
    <x v="18"/>
    <n v="2289"/>
    <n v="135"/>
    <n v="16.73"/>
    <n v="2258.5500000000002"/>
    <n v="30.449999999999818"/>
  </r>
  <r>
    <x v="6"/>
    <x v="5"/>
    <x v="18"/>
    <n v="6986"/>
    <n v="21"/>
    <n v="16.73"/>
    <n v="351.33"/>
    <n v="6634.67"/>
  </r>
  <r>
    <x v="7"/>
    <x v="4"/>
    <x v="14"/>
    <n v="4417"/>
    <n v="153"/>
    <n v="6.49"/>
    <n v="992.97"/>
    <n v="3424.0299999999997"/>
  </r>
  <r>
    <x v="4"/>
    <x v="5"/>
    <x v="16"/>
    <n v="1442"/>
    <n v="15"/>
    <n v="11.73"/>
    <n v="175.95000000000002"/>
    <n v="1266.05"/>
  </r>
  <r>
    <x v="8"/>
    <x v="1"/>
    <x v="8"/>
    <n v="2415"/>
    <n v="255"/>
    <n v="11.7"/>
    <n v="2983.5"/>
    <n v="-568.5"/>
  </r>
  <r>
    <x v="7"/>
    <x v="0"/>
    <x v="15"/>
    <n v="238"/>
    <n v="18"/>
    <n v="7.64"/>
    <n v="137.51999999999998"/>
    <n v="100.48000000000002"/>
  </r>
  <r>
    <x v="4"/>
    <x v="0"/>
    <x v="14"/>
    <n v="4949"/>
    <n v="189"/>
    <n v="6.49"/>
    <n v="1226.6100000000001"/>
    <n v="3722.39"/>
  </r>
  <r>
    <x v="6"/>
    <x v="4"/>
    <x v="1"/>
    <n v="5075"/>
    <n v="21"/>
    <n v="8.65"/>
    <n v="181.65"/>
    <n v="4893.3500000000004"/>
  </r>
  <r>
    <x v="8"/>
    <x v="2"/>
    <x v="10"/>
    <n v="9198"/>
    <n v="36"/>
    <n v="8.7899999999999991"/>
    <n v="316.43999999999994"/>
    <n v="8881.56"/>
  </r>
  <r>
    <x v="4"/>
    <x v="5"/>
    <x v="12"/>
    <n v="3339"/>
    <n v="75"/>
    <n v="7.16"/>
    <n v="537"/>
    <n v="2802"/>
  </r>
  <r>
    <x v="0"/>
    <x v="5"/>
    <x v="9"/>
    <n v="5019"/>
    <n v="156"/>
    <n v="3.11"/>
    <n v="485.15999999999997"/>
    <n v="4533.84"/>
  </r>
  <r>
    <x v="6"/>
    <x v="2"/>
    <x v="10"/>
    <n v="16184"/>
    <n v="39"/>
    <n v="8.7899999999999991"/>
    <n v="342.80999999999995"/>
    <n v="15841.19"/>
  </r>
  <r>
    <x v="4"/>
    <x v="2"/>
    <x v="20"/>
    <n v="497"/>
    <n v="63"/>
    <n v="9"/>
    <n v="567"/>
    <n v="-70"/>
  </r>
  <r>
    <x v="7"/>
    <x v="2"/>
    <x v="12"/>
    <n v="8211"/>
    <n v="75"/>
    <n v="7.16"/>
    <n v="537"/>
    <n v="7674"/>
  </r>
  <r>
    <x v="7"/>
    <x v="4"/>
    <x v="19"/>
    <n v="6580"/>
    <n v="183"/>
    <n v="10.38"/>
    <n v="1899.5400000000002"/>
    <n v="4680.46"/>
  </r>
  <r>
    <x v="3"/>
    <x v="1"/>
    <x v="11"/>
    <n v="4760"/>
    <n v="69"/>
    <n v="9.33"/>
    <n v="643.77"/>
    <n v="4116.2299999999996"/>
  </r>
  <r>
    <x v="0"/>
    <x v="2"/>
    <x v="4"/>
    <n v="5439"/>
    <n v="30"/>
    <n v="13.15"/>
    <n v="394.5"/>
    <n v="5044.5"/>
  </r>
  <r>
    <x v="3"/>
    <x v="5"/>
    <x v="9"/>
    <n v="1463"/>
    <n v="39"/>
    <n v="3.11"/>
    <n v="121.28999999999999"/>
    <n v="1341.71"/>
  </r>
  <r>
    <x v="8"/>
    <x v="5"/>
    <x v="1"/>
    <n v="7777"/>
    <n v="504"/>
    <n v="8.65"/>
    <n v="4359.6000000000004"/>
    <n v="3417.3999999999996"/>
  </r>
  <r>
    <x v="2"/>
    <x v="0"/>
    <x v="12"/>
    <n v="1085"/>
    <n v="273"/>
    <n v="7.16"/>
    <n v="1954.68"/>
    <n v="-869.68000000000006"/>
  </r>
  <r>
    <x v="6"/>
    <x v="0"/>
    <x v="6"/>
    <n v="182"/>
    <n v="48"/>
    <n v="5.79"/>
    <n v="277.92"/>
    <n v="-95.920000000000016"/>
  </r>
  <r>
    <x v="4"/>
    <x v="5"/>
    <x v="18"/>
    <n v="4242"/>
    <n v="207"/>
    <n v="16.73"/>
    <n v="3463.11"/>
    <n v="778.88999999999987"/>
  </r>
  <r>
    <x v="4"/>
    <x v="2"/>
    <x v="1"/>
    <n v="6118"/>
    <n v="9"/>
    <n v="8.65"/>
    <n v="77.850000000000009"/>
    <n v="6040.15"/>
  </r>
  <r>
    <x v="9"/>
    <x v="2"/>
    <x v="14"/>
    <n v="2317"/>
    <n v="261"/>
    <n v="6.49"/>
    <n v="1693.89"/>
    <n v="623.1099999999999"/>
  </r>
  <r>
    <x v="4"/>
    <x v="4"/>
    <x v="10"/>
    <n v="938"/>
    <n v="6"/>
    <n v="8.7899999999999991"/>
    <n v="52.739999999999995"/>
    <n v="885.26"/>
  </r>
  <r>
    <x v="1"/>
    <x v="0"/>
    <x v="16"/>
    <n v="9709"/>
    <n v="30"/>
    <n v="11.73"/>
    <n v="351.90000000000003"/>
    <n v="9357.1"/>
  </r>
  <r>
    <x v="5"/>
    <x v="5"/>
    <x v="13"/>
    <n v="2205"/>
    <n v="138"/>
    <n v="10.62"/>
    <n v="1465.56"/>
    <n v="739.44"/>
  </r>
  <r>
    <x v="5"/>
    <x v="0"/>
    <x v="9"/>
    <n v="4487"/>
    <n v="111"/>
    <n v="3.11"/>
    <n v="345.21"/>
    <n v="4141.79"/>
  </r>
  <r>
    <x v="6"/>
    <x v="1"/>
    <x v="3"/>
    <n v="2415"/>
    <n v="15"/>
    <n v="6.47"/>
    <n v="97.05"/>
    <n v="2317.9499999999998"/>
  </r>
  <r>
    <x v="0"/>
    <x v="5"/>
    <x v="15"/>
    <n v="4018"/>
    <n v="162"/>
    <n v="7.64"/>
    <n v="1237.6799999999998"/>
    <n v="2780.32"/>
  </r>
  <r>
    <x v="6"/>
    <x v="5"/>
    <x v="15"/>
    <n v="861"/>
    <n v="195"/>
    <n v="7.64"/>
    <n v="1489.8"/>
    <n v="-628.79999999999995"/>
  </r>
  <r>
    <x v="9"/>
    <x v="4"/>
    <x v="8"/>
    <n v="5586"/>
    <n v="525"/>
    <n v="11.7"/>
    <n v="6142.5"/>
    <n v="-556.5"/>
  </r>
  <r>
    <x v="5"/>
    <x v="5"/>
    <x v="5"/>
    <n v="2226"/>
    <n v="48"/>
    <n v="12.37"/>
    <n v="593.76"/>
    <n v="1632.24"/>
  </r>
  <r>
    <x v="2"/>
    <x v="5"/>
    <x v="19"/>
    <n v="14329"/>
    <n v="150"/>
    <n v="10.38"/>
    <n v="1557.0000000000002"/>
    <n v="12772"/>
  </r>
  <r>
    <x v="2"/>
    <x v="5"/>
    <x v="13"/>
    <n v="8463"/>
    <n v="492"/>
    <n v="10.62"/>
    <n v="5225.04"/>
    <n v="3237.96"/>
  </r>
  <r>
    <x v="6"/>
    <x v="5"/>
    <x v="12"/>
    <n v="2891"/>
    <n v="102"/>
    <n v="7.16"/>
    <n v="730.32"/>
    <n v="2160.6799999999998"/>
  </r>
  <r>
    <x v="8"/>
    <x v="2"/>
    <x v="14"/>
    <n v="3773"/>
    <n v="165"/>
    <n v="6.49"/>
    <n v="1070.8500000000001"/>
    <n v="2702.1499999999996"/>
  </r>
  <r>
    <x v="3"/>
    <x v="2"/>
    <x v="19"/>
    <n v="854"/>
    <n v="309"/>
    <n v="10.38"/>
    <n v="3207.42"/>
    <n v="-2353.42"/>
  </r>
  <r>
    <x v="4"/>
    <x v="2"/>
    <x v="9"/>
    <n v="4970"/>
    <n v="156"/>
    <n v="3.11"/>
    <n v="485.15999999999997"/>
    <n v="4484.84"/>
  </r>
  <r>
    <x v="2"/>
    <x v="1"/>
    <x v="21"/>
    <n v="98"/>
    <n v="159"/>
    <n v="5.6"/>
    <n v="890.4"/>
    <n v="-792.4"/>
  </r>
  <r>
    <x v="6"/>
    <x v="1"/>
    <x v="16"/>
    <n v="13391"/>
    <n v="201"/>
    <n v="11.73"/>
    <n v="2357.73"/>
    <n v="11033.27"/>
  </r>
  <r>
    <x v="1"/>
    <x v="3"/>
    <x v="6"/>
    <n v="8890"/>
    <n v="210"/>
    <n v="5.79"/>
    <n v="1215.9000000000001"/>
    <n v="7674.1"/>
  </r>
  <r>
    <x v="7"/>
    <x v="4"/>
    <x v="11"/>
    <n v="56"/>
    <n v="51"/>
    <n v="9.33"/>
    <n v="475.83"/>
    <n v="-419.83"/>
  </r>
  <r>
    <x v="8"/>
    <x v="2"/>
    <x v="4"/>
    <n v="3339"/>
    <n v="39"/>
    <n v="13.15"/>
    <n v="512.85"/>
    <n v="2826.15"/>
  </r>
  <r>
    <x v="9"/>
    <x v="1"/>
    <x v="3"/>
    <n v="3808"/>
    <n v="279"/>
    <n v="6.47"/>
    <n v="1805.1299999999999"/>
    <n v="2002.8700000000001"/>
  </r>
  <r>
    <x v="9"/>
    <x v="4"/>
    <x v="11"/>
    <n v="63"/>
    <n v="123"/>
    <n v="9.33"/>
    <n v="1147.5899999999999"/>
    <n v="-1084.5899999999999"/>
  </r>
  <r>
    <x v="7"/>
    <x v="3"/>
    <x v="18"/>
    <n v="7812"/>
    <n v="81"/>
    <n v="16.73"/>
    <n v="1355.13"/>
    <n v="6456.87"/>
  </r>
  <r>
    <x v="0"/>
    <x v="0"/>
    <x v="15"/>
    <n v="7693"/>
    <n v="21"/>
    <n v="7.64"/>
    <n v="160.44"/>
    <n v="7532.56"/>
  </r>
  <r>
    <x v="8"/>
    <x v="2"/>
    <x v="19"/>
    <n v="973"/>
    <n v="162"/>
    <n v="10.38"/>
    <n v="1681.5600000000002"/>
    <n v="-708.56000000000017"/>
  </r>
  <r>
    <x v="9"/>
    <x v="1"/>
    <x v="20"/>
    <n v="567"/>
    <n v="228"/>
    <n v="9"/>
    <n v="2052"/>
    <n v="-1485"/>
  </r>
  <r>
    <x v="9"/>
    <x v="2"/>
    <x v="12"/>
    <n v="2471"/>
    <n v="342"/>
    <n v="7.16"/>
    <n v="2448.7200000000003"/>
    <n v="22.279999999999745"/>
  </r>
  <r>
    <x v="6"/>
    <x v="4"/>
    <x v="11"/>
    <n v="7189"/>
    <n v="54"/>
    <n v="9.33"/>
    <n v="503.82"/>
    <n v="6685.18"/>
  </r>
  <r>
    <x v="3"/>
    <x v="1"/>
    <x v="19"/>
    <n v="7455"/>
    <n v="216"/>
    <n v="10.38"/>
    <n v="2242.0800000000004"/>
    <n v="5212.92"/>
  </r>
  <r>
    <x v="8"/>
    <x v="5"/>
    <x v="21"/>
    <n v="3108"/>
    <n v="54"/>
    <n v="5.6"/>
    <n v="302.39999999999998"/>
    <n v="2805.6"/>
  </r>
  <r>
    <x v="4"/>
    <x v="4"/>
    <x v="4"/>
    <n v="469"/>
    <n v="75"/>
    <n v="13.15"/>
    <n v="986.25"/>
    <n v="-517.25"/>
  </r>
  <r>
    <x v="2"/>
    <x v="0"/>
    <x v="14"/>
    <n v="2737"/>
    <n v="93"/>
    <n v="6.49"/>
    <n v="603.57000000000005"/>
    <n v="2133.4299999999998"/>
  </r>
  <r>
    <x v="2"/>
    <x v="0"/>
    <x v="4"/>
    <n v="4305"/>
    <n v="156"/>
    <n v="13.15"/>
    <n v="2051.4"/>
    <n v="2253.6"/>
  </r>
  <r>
    <x v="2"/>
    <x v="4"/>
    <x v="9"/>
    <n v="2408"/>
    <n v="9"/>
    <n v="3.11"/>
    <n v="27.99"/>
    <n v="2380.0100000000002"/>
  </r>
  <r>
    <x v="8"/>
    <x v="2"/>
    <x v="15"/>
    <n v="1281"/>
    <n v="18"/>
    <n v="7.64"/>
    <n v="137.51999999999998"/>
    <n v="1143.48"/>
  </r>
  <r>
    <x v="0"/>
    <x v="1"/>
    <x v="1"/>
    <n v="12348"/>
    <n v="234"/>
    <n v="8.65"/>
    <n v="2024.1000000000001"/>
    <n v="10323.9"/>
  </r>
  <r>
    <x v="8"/>
    <x v="5"/>
    <x v="19"/>
    <n v="3689"/>
    <n v="312"/>
    <n v="10.38"/>
    <n v="3238.5600000000004"/>
    <n v="450.4399999999996"/>
  </r>
  <r>
    <x v="5"/>
    <x v="2"/>
    <x v="15"/>
    <n v="2870"/>
    <n v="300"/>
    <n v="7.64"/>
    <n v="2292"/>
    <n v="578"/>
  </r>
  <r>
    <x v="7"/>
    <x v="2"/>
    <x v="18"/>
    <n v="798"/>
    <n v="519"/>
    <n v="16.73"/>
    <n v="8682.8700000000008"/>
    <n v="-7884.8700000000008"/>
  </r>
  <r>
    <x v="3"/>
    <x v="0"/>
    <x v="20"/>
    <n v="2933"/>
    <n v="9"/>
    <n v="9"/>
    <n v="81"/>
    <n v="2852"/>
  </r>
  <r>
    <x v="6"/>
    <x v="1"/>
    <x v="2"/>
    <n v="2744"/>
    <n v="9"/>
    <n v="11.88"/>
    <n v="106.92"/>
    <n v="2637.08"/>
  </r>
  <r>
    <x v="0"/>
    <x v="2"/>
    <x v="5"/>
    <n v="9772"/>
    <n v="90"/>
    <n v="12.37"/>
    <n v="1113.3"/>
    <n v="8658.7000000000007"/>
  </r>
  <r>
    <x v="5"/>
    <x v="5"/>
    <x v="4"/>
    <n v="1568"/>
    <n v="96"/>
    <n v="13.15"/>
    <n v="1262.4000000000001"/>
    <n v="305.59999999999991"/>
  </r>
  <r>
    <x v="7"/>
    <x v="2"/>
    <x v="10"/>
    <n v="11417"/>
    <n v="21"/>
    <n v="8.7899999999999991"/>
    <n v="184.58999999999997"/>
    <n v="11232.41"/>
  </r>
  <r>
    <x v="0"/>
    <x v="5"/>
    <x v="21"/>
    <n v="6748"/>
    <n v="48"/>
    <n v="5.6"/>
    <n v="268.79999999999995"/>
    <n v="6479.2"/>
  </r>
  <r>
    <x v="9"/>
    <x v="2"/>
    <x v="18"/>
    <n v="1407"/>
    <n v="72"/>
    <n v="16.73"/>
    <n v="1204.56"/>
    <n v="202.44000000000005"/>
  </r>
  <r>
    <x v="1"/>
    <x v="1"/>
    <x v="12"/>
    <n v="2023"/>
    <n v="168"/>
    <n v="7.16"/>
    <n v="1202.8800000000001"/>
    <n v="820.11999999999989"/>
  </r>
  <r>
    <x v="6"/>
    <x v="3"/>
    <x v="21"/>
    <n v="5236"/>
    <n v="51"/>
    <n v="5.6"/>
    <n v="285.59999999999997"/>
    <n v="4950.3999999999996"/>
  </r>
  <r>
    <x v="3"/>
    <x v="2"/>
    <x v="15"/>
    <n v="1925"/>
    <n v="192"/>
    <n v="7.64"/>
    <n v="1466.8799999999999"/>
    <n v="458.12000000000012"/>
  </r>
  <r>
    <x v="5"/>
    <x v="0"/>
    <x v="8"/>
    <n v="6608"/>
    <n v="225"/>
    <n v="11.7"/>
    <n v="2632.5"/>
    <n v="3975.5"/>
  </r>
  <r>
    <x v="4"/>
    <x v="5"/>
    <x v="21"/>
    <n v="8008"/>
    <n v="456"/>
    <n v="5.6"/>
    <n v="2553.6"/>
    <n v="5454.4"/>
  </r>
  <r>
    <x v="9"/>
    <x v="5"/>
    <x v="4"/>
    <n v="1428"/>
    <n v="93"/>
    <n v="13.15"/>
    <n v="1222.95"/>
    <n v="205.04999999999995"/>
  </r>
  <r>
    <x v="4"/>
    <x v="5"/>
    <x v="2"/>
    <n v="525"/>
    <n v="48"/>
    <n v="11.88"/>
    <n v="570.24"/>
    <n v="-45.240000000000009"/>
  </r>
  <r>
    <x v="4"/>
    <x v="0"/>
    <x v="3"/>
    <n v="1505"/>
    <n v="102"/>
    <n v="6.47"/>
    <n v="659.93999999999994"/>
    <n v="845.06000000000006"/>
  </r>
  <r>
    <x v="5"/>
    <x v="1"/>
    <x v="0"/>
    <n v="6755"/>
    <n v="252"/>
    <n v="14.49"/>
    <n v="3651.48"/>
    <n v="3103.52"/>
  </r>
  <r>
    <x v="7"/>
    <x v="0"/>
    <x v="3"/>
    <n v="11571"/>
    <n v="138"/>
    <n v="6.47"/>
    <n v="892.86"/>
    <n v="10678.14"/>
  </r>
  <r>
    <x v="0"/>
    <x v="4"/>
    <x v="4"/>
    <n v="2541"/>
    <n v="90"/>
    <n v="13.15"/>
    <n v="1183.5"/>
    <n v="1357.5"/>
  </r>
  <r>
    <x v="3"/>
    <x v="0"/>
    <x v="0"/>
    <n v="1526"/>
    <n v="240"/>
    <n v="14.49"/>
    <n v="3477.6"/>
    <n v="-1951.6"/>
  </r>
  <r>
    <x v="0"/>
    <x v="4"/>
    <x v="2"/>
    <n v="6125"/>
    <n v="102"/>
    <n v="11.88"/>
    <n v="1211.76"/>
    <n v="4913.24"/>
  </r>
  <r>
    <x v="3"/>
    <x v="1"/>
    <x v="18"/>
    <n v="847"/>
    <n v="129"/>
    <n v="16.73"/>
    <n v="2158.17"/>
    <n v="-1311.17"/>
  </r>
  <r>
    <x v="1"/>
    <x v="1"/>
    <x v="18"/>
    <n v="4753"/>
    <n v="300"/>
    <n v="16.73"/>
    <n v="5019"/>
    <n v="-266"/>
  </r>
  <r>
    <x v="4"/>
    <x v="4"/>
    <x v="5"/>
    <n v="959"/>
    <n v="135"/>
    <n v="12.37"/>
    <n v="1669.9499999999998"/>
    <n v="-710.94999999999982"/>
  </r>
  <r>
    <x v="5"/>
    <x v="1"/>
    <x v="17"/>
    <n v="2793"/>
    <n v="114"/>
    <n v="4.97"/>
    <n v="566.57999999999993"/>
    <n v="2226.42"/>
  </r>
  <r>
    <x v="5"/>
    <x v="1"/>
    <x v="8"/>
    <n v="4606"/>
    <n v="63"/>
    <n v="11.7"/>
    <n v="737.09999999999991"/>
    <n v="3868.9"/>
  </r>
  <r>
    <x v="5"/>
    <x v="2"/>
    <x v="12"/>
    <n v="5551"/>
    <n v="252"/>
    <n v="7.16"/>
    <n v="1804.32"/>
    <n v="3746.6800000000003"/>
  </r>
  <r>
    <x v="9"/>
    <x v="2"/>
    <x v="1"/>
    <n v="6657"/>
    <n v="303"/>
    <n v="8.65"/>
    <n v="2620.9500000000003"/>
    <n v="4036.0499999999997"/>
  </r>
  <r>
    <x v="5"/>
    <x v="3"/>
    <x v="9"/>
    <n v="4438"/>
    <n v="246"/>
    <n v="3.11"/>
    <n v="765.06"/>
    <n v="3672.94"/>
  </r>
  <r>
    <x v="1"/>
    <x v="4"/>
    <x v="7"/>
    <n v="168"/>
    <n v="84"/>
    <n v="9.77"/>
    <n v="820.68"/>
    <n v="-652.67999999999995"/>
  </r>
  <r>
    <x v="5"/>
    <x v="5"/>
    <x v="9"/>
    <n v="7777"/>
    <n v="39"/>
    <n v="3.11"/>
    <n v="121.28999999999999"/>
    <n v="7655.71"/>
  </r>
  <r>
    <x v="6"/>
    <x v="2"/>
    <x v="9"/>
    <n v="3339"/>
    <n v="348"/>
    <n v="3.11"/>
    <n v="1082.28"/>
    <n v="2256.7200000000003"/>
  </r>
  <r>
    <x v="5"/>
    <x v="0"/>
    <x v="5"/>
    <n v="6391"/>
    <n v="48"/>
    <n v="12.37"/>
    <n v="593.76"/>
    <n v="5797.24"/>
  </r>
  <r>
    <x v="6"/>
    <x v="0"/>
    <x v="7"/>
    <n v="518"/>
    <n v="75"/>
    <n v="9.77"/>
    <n v="732.75"/>
    <n v="-214.75"/>
  </r>
  <r>
    <x v="5"/>
    <x v="4"/>
    <x v="19"/>
    <n v="5677"/>
    <n v="258"/>
    <n v="10.38"/>
    <n v="2678.0400000000004"/>
    <n v="2998.9599999999996"/>
  </r>
  <r>
    <x v="4"/>
    <x v="3"/>
    <x v="9"/>
    <n v="6048"/>
    <n v="27"/>
    <n v="3.11"/>
    <n v="83.97"/>
    <n v="5964.03"/>
  </r>
  <r>
    <x v="1"/>
    <x v="4"/>
    <x v="1"/>
    <n v="3752"/>
    <n v="213"/>
    <n v="8.65"/>
    <n v="1842.45"/>
    <n v="1909.55"/>
  </r>
  <r>
    <x v="6"/>
    <x v="1"/>
    <x v="12"/>
    <n v="4480"/>
    <n v="357"/>
    <n v="7.16"/>
    <n v="2556.12"/>
    <n v="1923.88"/>
  </r>
  <r>
    <x v="2"/>
    <x v="0"/>
    <x v="2"/>
    <n v="259"/>
    <n v="207"/>
    <n v="11.88"/>
    <n v="2459.1600000000003"/>
    <n v="-2200.1600000000003"/>
  </r>
  <r>
    <x v="1"/>
    <x v="0"/>
    <x v="0"/>
    <n v="42"/>
    <n v="150"/>
    <n v="14.49"/>
    <n v="2173.5"/>
    <n v="-2131.5"/>
  </r>
  <r>
    <x v="3"/>
    <x v="2"/>
    <x v="21"/>
    <n v="98"/>
    <n v="204"/>
    <n v="5.6"/>
    <n v="1142.3999999999999"/>
    <n v="-1044.3999999999999"/>
  </r>
  <r>
    <x v="5"/>
    <x v="1"/>
    <x v="18"/>
    <n v="2478"/>
    <n v="21"/>
    <n v="16.73"/>
    <n v="351.33"/>
    <n v="2126.67"/>
  </r>
  <r>
    <x v="3"/>
    <x v="5"/>
    <x v="5"/>
    <n v="7847"/>
    <n v="174"/>
    <n v="12.37"/>
    <n v="2152.3799999999997"/>
    <n v="5694.6200000000008"/>
  </r>
  <r>
    <x v="7"/>
    <x v="0"/>
    <x v="9"/>
    <n v="9926"/>
    <n v="201"/>
    <n v="3.11"/>
    <n v="625.11"/>
    <n v="9300.89"/>
  </r>
  <r>
    <x v="1"/>
    <x v="4"/>
    <x v="11"/>
    <n v="819"/>
    <n v="510"/>
    <n v="9.33"/>
    <n v="4758.3"/>
    <n v="-3939.3"/>
  </r>
  <r>
    <x v="4"/>
    <x v="3"/>
    <x v="12"/>
    <n v="3052"/>
    <n v="378"/>
    <n v="7.16"/>
    <n v="2706.48"/>
    <n v="345.52"/>
  </r>
  <r>
    <x v="2"/>
    <x v="5"/>
    <x v="20"/>
    <n v="6832"/>
    <n v="27"/>
    <n v="9"/>
    <n v="243"/>
    <n v="6589"/>
  </r>
  <r>
    <x v="7"/>
    <x v="3"/>
    <x v="10"/>
    <n v="2016"/>
    <n v="117"/>
    <n v="8.7899999999999991"/>
    <n v="1028.4299999999998"/>
    <n v="987.57000000000016"/>
  </r>
  <r>
    <x v="4"/>
    <x v="4"/>
    <x v="20"/>
    <n v="7322"/>
    <n v="36"/>
    <n v="9"/>
    <n v="324"/>
    <n v="6998"/>
  </r>
  <r>
    <x v="1"/>
    <x v="1"/>
    <x v="5"/>
    <n v="357"/>
    <n v="126"/>
    <n v="12.37"/>
    <n v="1558.62"/>
    <n v="-1201.6199999999999"/>
  </r>
  <r>
    <x v="2"/>
    <x v="3"/>
    <x v="4"/>
    <n v="3192"/>
    <n v="72"/>
    <n v="13.15"/>
    <n v="946.80000000000007"/>
    <n v="2245.1999999999998"/>
  </r>
  <r>
    <x v="5"/>
    <x v="2"/>
    <x v="7"/>
    <n v="8435"/>
    <n v="42"/>
    <n v="9.77"/>
    <n v="410.34"/>
    <n v="8024.66"/>
  </r>
  <r>
    <x v="0"/>
    <x v="3"/>
    <x v="12"/>
    <n v="0"/>
    <n v="135"/>
    <n v="7.16"/>
    <n v="966.6"/>
    <n v="-966.6"/>
  </r>
  <r>
    <x v="5"/>
    <x v="5"/>
    <x v="17"/>
    <n v="8862"/>
    <n v="189"/>
    <n v="4.97"/>
    <n v="939.32999999999993"/>
    <n v="7922.67"/>
  </r>
  <r>
    <x v="4"/>
    <x v="0"/>
    <x v="19"/>
    <n v="3556"/>
    <n v="459"/>
    <n v="10.38"/>
    <n v="4764.42"/>
    <n v="-1208.42"/>
  </r>
  <r>
    <x v="6"/>
    <x v="5"/>
    <x v="16"/>
    <n v="7280"/>
    <n v="201"/>
    <n v="11.73"/>
    <n v="2357.73"/>
    <n v="4922.2700000000004"/>
  </r>
  <r>
    <x v="4"/>
    <x v="5"/>
    <x v="0"/>
    <n v="3402"/>
    <n v="366"/>
    <n v="14.49"/>
    <n v="5303.34"/>
    <n v="-1901.3400000000001"/>
  </r>
  <r>
    <x v="8"/>
    <x v="0"/>
    <x v="12"/>
    <n v="4592"/>
    <n v="324"/>
    <n v="7.16"/>
    <n v="2319.84"/>
    <n v="2272.16"/>
  </r>
  <r>
    <x v="2"/>
    <x v="1"/>
    <x v="16"/>
    <n v="7833"/>
    <n v="243"/>
    <n v="11.73"/>
    <n v="2850.3900000000003"/>
    <n v="4982.6099999999997"/>
  </r>
  <r>
    <x v="7"/>
    <x v="3"/>
    <x v="20"/>
    <n v="7651"/>
    <n v="213"/>
    <n v="9"/>
    <n v="1917"/>
    <n v="5734"/>
  </r>
  <r>
    <x v="0"/>
    <x v="1"/>
    <x v="0"/>
    <n v="2275"/>
    <n v="447"/>
    <n v="14.49"/>
    <n v="6477.03"/>
    <n v="-4202.03"/>
  </r>
  <r>
    <x v="0"/>
    <x v="4"/>
    <x v="11"/>
    <n v="5670"/>
    <n v="297"/>
    <n v="9.33"/>
    <n v="2771.01"/>
    <n v="2898.99"/>
  </r>
  <r>
    <x v="5"/>
    <x v="1"/>
    <x v="10"/>
    <n v="2135"/>
    <n v="27"/>
    <n v="8.7899999999999991"/>
    <n v="237.32999999999998"/>
    <n v="1897.67"/>
  </r>
  <r>
    <x v="0"/>
    <x v="5"/>
    <x v="14"/>
    <n v="2779"/>
    <n v="75"/>
    <n v="6.49"/>
    <n v="486.75"/>
    <n v="2292.25"/>
  </r>
  <r>
    <x v="9"/>
    <x v="3"/>
    <x v="5"/>
    <n v="12950"/>
    <n v="30"/>
    <n v="12.37"/>
    <n v="371.09999999999997"/>
    <n v="12578.9"/>
  </r>
  <r>
    <x v="5"/>
    <x v="2"/>
    <x v="3"/>
    <n v="2646"/>
    <n v="177"/>
    <n v="6.47"/>
    <n v="1145.19"/>
    <n v="1500.81"/>
  </r>
  <r>
    <x v="0"/>
    <x v="5"/>
    <x v="5"/>
    <n v="3794"/>
    <n v="159"/>
    <n v="12.37"/>
    <n v="1966.83"/>
    <n v="1827.17"/>
  </r>
  <r>
    <x v="8"/>
    <x v="1"/>
    <x v="5"/>
    <n v="819"/>
    <n v="306"/>
    <n v="12.37"/>
    <n v="3785.22"/>
    <n v="-2966.22"/>
  </r>
  <r>
    <x v="8"/>
    <x v="5"/>
    <x v="13"/>
    <n v="2583"/>
    <n v="18"/>
    <n v="10.62"/>
    <n v="191.16"/>
    <n v="2391.84"/>
  </r>
  <r>
    <x v="5"/>
    <x v="1"/>
    <x v="15"/>
    <n v="4585"/>
    <n v="240"/>
    <n v="7.64"/>
    <n v="1833.6"/>
    <n v="2751.4"/>
  </r>
  <r>
    <x v="6"/>
    <x v="5"/>
    <x v="5"/>
    <n v="1652"/>
    <n v="93"/>
    <n v="12.37"/>
    <n v="1150.4099999999999"/>
    <n v="501.59000000000015"/>
  </r>
  <r>
    <x v="9"/>
    <x v="5"/>
    <x v="21"/>
    <n v="4991"/>
    <n v="9"/>
    <n v="5.6"/>
    <n v="50.4"/>
    <n v="4940.6000000000004"/>
  </r>
  <r>
    <x v="1"/>
    <x v="5"/>
    <x v="10"/>
    <n v="2009"/>
    <n v="219"/>
    <n v="8.7899999999999991"/>
    <n v="1925.0099999999998"/>
    <n v="83.990000000000236"/>
  </r>
  <r>
    <x v="7"/>
    <x v="3"/>
    <x v="7"/>
    <n v="1568"/>
    <n v="141"/>
    <n v="9.77"/>
    <n v="1377.57"/>
    <n v="190.43000000000006"/>
  </r>
  <r>
    <x v="3"/>
    <x v="0"/>
    <x v="13"/>
    <n v="3388"/>
    <n v="123"/>
    <n v="10.62"/>
    <n v="1306.26"/>
    <n v="2081.7399999999998"/>
  </r>
  <r>
    <x v="0"/>
    <x v="4"/>
    <x v="17"/>
    <n v="623"/>
    <n v="51"/>
    <n v="4.97"/>
    <n v="253.47"/>
    <n v="369.53"/>
  </r>
  <r>
    <x v="4"/>
    <x v="2"/>
    <x v="2"/>
    <n v="10073"/>
    <n v="120"/>
    <n v="11.88"/>
    <n v="1425.6000000000001"/>
    <n v="8647.4"/>
  </r>
  <r>
    <x v="1"/>
    <x v="3"/>
    <x v="21"/>
    <n v="1561"/>
    <n v="27"/>
    <n v="5.6"/>
    <n v="151.19999999999999"/>
    <n v="1409.8"/>
  </r>
  <r>
    <x v="2"/>
    <x v="2"/>
    <x v="18"/>
    <n v="11522"/>
    <n v="204"/>
    <n v="16.73"/>
    <n v="3412.92"/>
    <n v="8109.08"/>
  </r>
  <r>
    <x v="4"/>
    <x v="4"/>
    <x v="11"/>
    <n v="2317"/>
    <n v="123"/>
    <n v="9.33"/>
    <n v="1147.5899999999999"/>
    <n v="1169.4100000000001"/>
  </r>
  <r>
    <x v="9"/>
    <x v="0"/>
    <x v="19"/>
    <n v="3059"/>
    <n v="27"/>
    <n v="10.38"/>
    <n v="280.26000000000005"/>
    <n v="2778.74"/>
  </r>
  <r>
    <x v="3"/>
    <x v="0"/>
    <x v="21"/>
    <n v="2324"/>
    <n v="177"/>
    <n v="5.6"/>
    <n v="991.19999999999993"/>
    <n v="1332.8000000000002"/>
  </r>
  <r>
    <x v="8"/>
    <x v="3"/>
    <x v="21"/>
    <n v="4956"/>
    <n v="171"/>
    <n v="5.6"/>
    <n v="957.59999999999991"/>
    <n v="3998.4"/>
  </r>
  <r>
    <x v="9"/>
    <x v="5"/>
    <x v="15"/>
    <n v="5355"/>
    <n v="204"/>
    <n v="7.64"/>
    <n v="1558.56"/>
    <n v="3796.44"/>
  </r>
  <r>
    <x v="8"/>
    <x v="5"/>
    <x v="8"/>
    <n v="7259"/>
    <n v="276"/>
    <n v="11.7"/>
    <n v="3229.2"/>
    <n v="4029.8"/>
  </r>
  <r>
    <x v="1"/>
    <x v="0"/>
    <x v="21"/>
    <n v="6279"/>
    <n v="45"/>
    <n v="5.6"/>
    <n v="251.99999999999997"/>
    <n v="6027"/>
  </r>
  <r>
    <x v="0"/>
    <x v="4"/>
    <x v="12"/>
    <n v="2541"/>
    <n v="45"/>
    <n v="7.16"/>
    <n v="322.2"/>
    <n v="2218.8000000000002"/>
  </r>
  <r>
    <x v="4"/>
    <x v="1"/>
    <x v="18"/>
    <n v="3864"/>
    <n v="177"/>
    <n v="16.73"/>
    <n v="2961.21"/>
    <n v="902.79"/>
  </r>
  <r>
    <x v="6"/>
    <x v="2"/>
    <x v="11"/>
    <n v="6146"/>
    <n v="63"/>
    <n v="9.33"/>
    <n v="587.79"/>
    <n v="5558.21"/>
  </r>
  <r>
    <x v="2"/>
    <x v="3"/>
    <x v="3"/>
    <n v="2639"/>
    <n v="204"/>
    <n v="6.47"/>
    <n v="1319.8799999999999"/>
    <n v="1319.1200000000001"/>
  </r>
  <r>
    <x v="1"/>
    <x v="0"/>
    <x v="7"/>
    <n v="1890"/>
    <n v="195"/>
    <n v="9.77"/>
    <n v="1905.1499999999999"/>
    <n v="-15.149999999999864"/>
  </r>
  <r>
    <x v="5"/>
    <x v="5"/>
    <x v="8"/>
    <n v="1932"/>
    <n v="369"/>
    <n v="11.7"/>
    <n v="4317.3"/>
    <n v="-2385.3000000000002"/>
  </r>
  <r>
    <x v="8"/>
    <x v="5"/>
    <x v="4"/>
    <n v="6300"/>
    <n v="42"/>
    <n v="13.15"/>
    <n v="552.30000000000007"/>
    <n v="5747.7"/>
  </r>
  <r>
    <x v="4"/>
    <x v="0"/>
    <x v="0"/>
    <n v="560"/>
    <n v="81"/>
    <n v="14.49"/>
    <n v="1173.69"/>
    <n v="-613.69000000000005"/>
  </r>
  <r>
    <x v="2"/>
    <x v="0"/>
    <x v="21"/>
    <n v="2856"/>
    <n v="246"/>
    <n v="5.6"/>
    <n v="1377.6"/>
    <n v="1478.4"/>
  </r>
  <r>
    <x v="2"/>
    <x v="5"/>
    <x v="9"/>
    <n v="707"/>
    <n v="174"/>
    <n v="3.11"/>
    <n v="541.14"/>
    <n v="165.86"/>
  </r>
  <r>
    <x v="1"/>
    <x v="1"/>
    <x v="0"/>
    <n v="3598"/>
    <n v="81"/>
    <n v="14.49"/>
    <n v="1173.69"/>
    <n v="2424.31"/>
  </r>
  <r>
    <x v="0"/>
    <x v="1"/>
    <x v="7"/>
    <n v="6853"/>
    <n v="372"/>
    <n v="9.77"/>
    <n v="3634.44"/>
    <n v="3218.56"/>
  </r>
  <r>
    <x v="0"/>
    <x v="1"/>
    <x v="10"/>
    <n v="4725"/>
    <n v="174"/>
    <n v="8.7899999999999991"/>
    <n v="1529.4599999999998"/>
    <n v="3195.54"/>
  </r>
  <r>
    <x v="3"/>
    <x v="2"/>
    <x v="1"/>
    <n v="10304"/>
    <n v="84"/>
    <n v="8.65"/>
    <n v="726.6"/>
    <n v="9577.4"/>
  </r>
  <r>
    <x v="3"/>
    <x v="5"/>
    <x v="10"/>
    <n v="1274"/>
    <n v="225"/>
    <n v="8.7899999999999991"/>
    <n v="1977.7499999999998"/>
    <n v="-703.74999999999977"/>
  </r>
  <r>
    <x v="6"/>
    <x v="2"/>
    <x v="0"/>
    <n v="1526"/>
    <n v="105"/>
    <n v="14.49"/>
    <n v="1521.45"/>
    <n v="4.5499999999999545"/>
  </r>
  <r>
    <x v="0"/>
    <x v="3"/>
    <x v="19"/>
    <n v="3101"/>
    <n v="225"/>
    <n v="10.38"/>
    <n v="2335.5"/>
    <n v="765.5"/>
  </r>
  <r>
    <x v="7"/>
    <x v="0"/>
    <x v="8"/>
    <n v="1057"/>
    <n v="54"/>
    <n v="11.7"/>
    <n v="631.79999999999995"/>
    <n v="425.20000000000005"/>
  </r>
  <r>
    <x v="5"/>
    <x v="0"/>
    <x v="21"/>
    <n v="5306"/>
    <n v="0"/>
    <n v="5.6"/>
    <n v="0"/>
    <n v="5306"/>
  </r>
  <r>
    <x v="6"/>
    <x v="3"/>
    <x v="17"/>
    <n v="4018"/>
    <n v="171"/>
    <n v="4.97"/>
    <n v="849.87"/>
    <n v="3168.13"/>
  </r>
  <r>
    <x v="2"/>
    <x v="5"/>
    <x v="10"/>
    <n v="938"/>
    <n v="189"/>
    <n v="8.7899999999999991"/>
    <n v="1661.31"/>
    <n v="-723.31"/>
  </r>
  <r>
    <x v="5"/>
    <x v="4"/>
    <x v="3"/>
    <n v="1778"/>
    <n v="270"/>
    <n v="6.47"/>
    <n v="1746.8999999999999"/>
    <n v="31.100000000000136"/>
  </r>
  <r>
    <x v="4"/>
    <x v="3"/>
    <x v="0"/>
    <n v="1638"/>
    <n v="63"/>
    <n v="14.49"/>
    <n v="912.87"/>
    <n v="725.13"/>
  </r>
  <r>
    <x v="3"/>
    <x v="4"/>
    <x v="4"/>
    <n v="154"/>
    <n v="21"/>
    <n v="13.15"/>
    <n v="276.15000000000003"/>
    <n v="-122.15000000000003"/>
  </r>
  <r>
    <x v="5"/>
    <x v="0"/>
    <x v="7"/>
    <n v="9835"/>
    <n v="207"/>
    <n v="9.77"/>
    <n v="2022.3899999999999"/>
    <n v="7812.6100000000006"/>
  </r>
  <r>
    <x v="2"/>
    <x v="0"/>
    <x v="13"/>
    <n v="7273"/>
    <n v="96"/>
    <n v="10.62"/>
    <n v="1019.52"/>
    <n v="6253.48"/>
  </r>
  <r>
    <x v="6"/>
    <x v="3"/>
    <x v="7"/>
    <n v="6909"/>
    <n v="81"/>
    <n v="9.77"/>
    <n v="791.37"/>
    <n v="6117.63"/>
  </r>
  <r>
    <x v="2"/>
    <x v="3"/>
    <x v="17"/>
    <n v="3920"/>
    <n v="306"/>
    <n v="4.97"/>
    <n v="1520.82"/>
    <n v="2399.1800000000003"/>
  </r>
  <r>
    <x v="9"/>
    <x v="3"/>
    <x v="20"/>
    <n v="4858"/>
    <n v="279"/>
    <n v="9"/>
    <n v="2511"/>
    <n v="2347"/>
  </r>
  <r>
    <x v="7"/>
    <x v="4"/>
    <x v="2"/>
    <n v="3549"/>
    <n v="3"/>
    <n v="11.88"/>
    <n v="35.64"/>
    <n v="3513.36"/>
  </r>
  <r>
    <x v="5"/>
    <x v="3"/>
    <x v="18"/>
    <n v="966"/>
    <n v="198"/>
    <n v="16.73"/>
    <n v="3312.54"/>
    <n v="-2346.54"/>
  </r>
  <r>
    <x v="6"/>
    <x v="3"/>
    <x v="3"/>
    <n v="385"/>
    <n v="249"/>
    <n v="6.47"/>
    <n v="1611.03"/>
    <n v="-1226.03"/>
  </r>
  <r>
    <x v="4"/>
    <x v="5"/>
    <x v="10"/>
    <n v="2219"/>
    <n v="75"/>
    <n v="8.7899999999999991"/>
    <n v="659.24999999999989"/>
    <n v="1559.75"/>
  </r>
  <r>
    <x v="2"/>
    <x v="2"/>
    <x v="1"/>
    <n v="2954"/>
    <n v="189"/>
    <n v="8.65"/>
    <n v="1634.8500000000001"/>
    <n v="1319.1499999999999"/>
  </r>
  <r>
    <x v="5"/>
    <x v="2"/>
    <x v="1"/>
    <n v="280"/>
    <n v="87"/>
    <n v="8.65"/>
    <n v="752.55000000000007"/>
    <n v="-472.55000000000007"/>
  </r>
  <r>
    <x v="3"/>
    <x v="2"/>
    <x v="0"/>
    <n v="6118"/>
    <n v="174"/>
    <n v="14.49"/>
    <n v="2521.2600000000002"/>
    <n v="3596.74"/>
  </r>
  <r>
    <x v="7"/>
    <x v="3"/>
    <x v="16"/>
    <n v="4802"/>
    <n v="36"/>
    <n v="11.73"/>
    <n v="422.28000000000003"/>
    <n v="4379.72"/>
  </r>
  <r>
    <x v="2"/>
    <x v="4"/>
    <x v="17"/>
    <n v="4137"/>
    <n v="60"/>
    <n v="4.97"/>
    <n v="298.2"/>
    <n v="3838.8"/>
  </r>
  <r>
    <x v="8"/>
    <x v="1"/>
    <x v="14"/>
    <n v="2023"/>
    <n v="78"/>
    <n v="6.49"/>
    <n v="506.22"/>
    <n v="1516.78"/>
  </r>
  <r>
    <x v="2"/>
    <x v="2"/>
    <x v="0"/>
    <n v="9051"/>
    <n v="57"/>
    <n v="14.49"/>
    <n v="825.93000000000006"/>
    <n v="8225.07"/>
  </r>
  <r>
    <x v="2"/>
    <x v="0"/>
    <x v="19"/>
    <n v="2919"/>
    <n v="45"/>
    <n v="10.38"/>
    <n v="467.1"/>
    <n v="2451.9"/>
  </r>
  <r>
    <x v="3"/>
    <x v="4"/>
    <x v="7"/>
    <n v="5915"/>
    <n v="3"/>
    <n v="9.77"/>
    <n v="29.31"/>
    <n v="5885.69"/>
  </r>
  <r>
    <x v="9"/>
    <x v="1"/>
    <x v="16"/>
    <n v="2562"/>
    <n v="6"/>
    <n v="11.73"/>
    <n v="70.38"/>
    <n v="2491.62"/>
  </r>
  <r>
    <x v="6"/>
    <x v="0"/>
    <x v="4"/>
    <n v="8813"/>
    <n v="21"/>
    <n v="13.15"/>
    <n v="276.15000000000003"/>
    <n v="8536.85"/>
  </r>
  <r>
    <x v="6"/>
    <x v="2"/>
    <x v="3"/>
    <n v="6111"/>
    <n v="3"/>
    <n v="6.47"/>
    <n v="19.41"/>
    <n v="6091.59"/>
  </r>
  <r>
    <x v="1"/>
    <x v="5"/>
    <x v="6"/>
    <n v="3507"/>
    <n v="288"/>
    <n v="5.79"/>
    <n v="1667.52"/>
    <n v="1839.48"/>
  </r>
  <r>
    <x v="4"/>
    <x v="2"/>
    <x v="11"/>
    <n v="4319"/>
    <n v="30"/>
    <n v="9.33"/>
    <n v="279.89999999999998"/>
    <n v="4039.1"/>
  </r>
  <r>
    <x v="0"/>
    <x v="4"/>
    <x v="21"/>
    <n v="609"/>
    <n v="87"/>
    <n v="5.6"/>
    <n v="487.2"/>
    <n v="121.80000000000001"/>
  </r>
  <r>
    <x v="0"/>
    <x v="3"/>
    <x v="18"/>
    <n v="6370"/>
    <n v="30"/>
    <n v="16.73"/>
    <n v="501.90000000000003"/>
    <n v="5868.1"/>
  </r>
  <r>
    <x v="6"/>
    <x v="4"/>
    <x v="15"/>
    <n v="5474"/>
    <n v="168"/>
    <n v="7.64"/>
    <n v="1283.52"/>
    <n v="4190.4799999999996"/>
  </r>
  <r>
    <x v="0"/>
    <x v="2"/>
    <x v="18"/>
    <n v="3164"/>
    <n v="306"/>
    <n v="16.73"/>
    <n v="5119.38"/>
    <n v="-1955.38"/>
  </r>
  <r>
    <x v="4"/>
    <x v="1"/>
    <x v="2"/>
    <n v="1302"/>
    <n v="402"/>
    <n v="11.88"/>
    <n v="4775.76"/>
    <n v="-3473.76"/>
  </r>
  <r>
    <x v="8"/>
    <x v="0"/>
    <x v="19"/>
    <n v="7308"/>
    <n v="327"/>
    <n v="10.38"/>
    <n v="3394.26"/>
    <n v="3913.74"/>
  </r>
  <r>
    <x v="0"/>
    <x v="0"/>
    <x v="18"/>
    <n v="6132"/>
    <n v="93"/>
    <n v="16.73"/>
    <n v="1555.89"/>
    <n v="4576.1099999999997"/>
  </r>
  <r>
    <x v="9"/>
    <x v="1"/>
    <x v="8"/>
    <n v="3472"/>
    <n v="96"/>
    <n v="11.7"/>
    <n v="1123.1999999999998"/>
    <n v="2348.8000000000002"/>
  </r>
  <r>
    <x v="1"/>
    <x v="3"/>
    <x v="3"/>
    <n v="9660"/>
    <n v="27"/>
    <n v="6.47"/>
    <n v="174.69"/>
    <n v="9485.31"/>
  </r>
  <r>
    <x v="2"/>
    <x v="4"/>
    <x v="21"/>
    <n v="2436"/>
    <n v="99"/>
    <n v="5.6"/>
    <n v="554.4"/>
    <n v="1881.6"/>
  </r>
  <r>
    <x v="2"/>
    <x v="4"/>
    <x v="5"/>
    <n v="9506"/>
    <n v="87"/>
    <n v="12.37"/>
    <n v="1076.1899999999998"/>
    <n v="8429.81"/>
  </r>
  <r>
    <x v="9"/>
    <x v="0"/>
    <x v="20"/>
    <n v="245"/>
    <n v="288"/>
    <n v="9"/>
    <n v="2592"/>
    <n v="-2347"/>
  </r>
  <r>
    <x v="1"/>
    <x v="1"/>
    <x v="13"/>
    <n v="2702"/>
    <n v="363"/>
    <n v="10.62"/>
    <n v="3855.0599999999995"/>
    <n v="-1153.0599999999995"/>
  </r>
  <r>
    <x v="9"/>
    <x v="5"/>
    <x v="9"/>
    <n v="700"/>
    <n v="87"/>
    <n v="3.11"/>
    <n v="270.57"/>
    <n v="429.43"/>
  </r>
  <r>
    <x v="4"/>
    <x v="5"/>
    <x v="9"/>
    <n v="3759"/>
    <n v="150"/>
    <n v="3.11"/>
    <n v="466.5"/>
    <n v="3292.5"/>
  </r>
  <r>
    <x v="7"/>
    <x v="1"/>
    <x v="9"/>
    <n v="1589"/>
    <n v="303"/>
    <n v="3.11"/>
    <n v="942.32999999999993"/>
    <n v="646.67000000000007"/>
  </r>
  <r>
    <x v="5"/>
    <x v="1"/>
    <x v="19"/>
    <n v="5194"/>
    <n v="288"/>
    <n v="10.38"/>
    <n v="2989.44"/>
    <n v="2204.56"/>
  </r>
  <r>
    <x v="9"/>
    <x v="2"/>
    <x v="11"/>
    <n v="945"/>
    <n v="75"/>
    <n v="9.33"/>
    <n v="699.75"/>
    <n v="245.25"/>
  </r>
  <r>
    <x v="0"/>
    <x v="4"/>
    <x v="6"/>
    <n v="1988"/>
    <n v="39"/>
    <n v="5.79"/>
    <n v="225.81"/>
    <n v="1762.19"/>
  </r>
  <r>
    <x v="4"/>
    <x v="5"/>
    <x v="1"/>
    <n v="6734"/>
    <n v="123"/>
    <n v="8.65"/>
    <n v="1063.95"/>
    <n v="5670.05"/>
  </r>
  <r>
    <x v="0"/>
    <x v="2"/>
    <x v="2"/>
    <n v="217"/>
    <n v="36"/>
    <n v="11.88"/>
    <n v="427.68"/>
    <n v="-210.68"/>
  </r>
  <r>
    <x v="6"/>
    <x v="5"/>
    <x v="7"/>
    <n v="6279"/>
    <n v="237"/>
    <n v="9.77"/>
    <n v="2315.4899999999998"/>
    <n v="3963.51"/>
  </r>
  <r>
    <x v="0"/>
    <x v="2"/>
    <x v="11"/>
    <n v="4424"/>
    <n v="201"/>
    <n v="9.33"/>
    <n v="1875.33"/>
    <n v="2548.67"/>
  </r>
  <r>
    <x v="7"/>
    <x v="2"/>
    <x v="9"/>
    <n v="189"/>
    <n v="48"/>
    <n v="3.11"/>
    <n v="149.28"/>
    <n v="39.72"/>
  </r>
  <r>
    <x v="6"/>
    <x v="1"/>
    <x v="7"/>
    <n v="490"/>
    <n v="84"/>
    <n v="9.77"/>
    <n v="820.68"/>
    <n v="-330.67999999999995"/>
  </r>
  <r>
    <x v="1"/>
    <x v="0"/>
    <x v="20"/>
    <n v="434"/>
    <n v="87"/>
    <n v="9"/>
    <n v="783"/>
    <n v="-349"/>
  </r>
  <r>
    <x v="5"/>
    <x v="4"/>
    <x v="0"/>
    <n v="10129"/>
    <n v="312"/>
    <n v="14.49"/>
    <n v="4520.88"/>
    <n v="5608.12"/>
  </r>
  <r>
    <x v="8"/>
    <x v="3"/>
    <x v="19"/>
    <n v="1652"/>
    <n v="102"/>
    <n v="10.38"/>
    <n v="1058.76"/>
    <n v="593.24"/>
  </r>
  <r>
    <x v="1"/>
    <x v="4"/>
    <x v="20"/>
    <n v="6433"/>
    <n v="78"/>
    <n v="9"/>
    <n v="702"/>
    <n v="5731"/>
  </r>
  <r>
    <x v="8"/>
    <x v="5"/>
    <x v="14"/>
    <n v="2212"/>
    <n v="117"/>
    <n v="6.49"/>
    <n v="759.33"/>
    <n v="1452.67"/>
  </r>
  <r>
    <x v="3"/>
    <x v="1"/>
    <x v="15"/>
    <n v="609"/>
    <n v="99"/>
    <n v="7.64"/>
    <n v="756.36"/>
    <n v="-147.36000000000001"/>
  </r>
  <r>
    <x v="0"/>
    <x v="1"/>
    <x v="17"/>
    <n v="1638"/>
    <n v="48"/>
    <n v="4.97"/>
    <n v="238.56"/>
    <n v="1399.44"/>
  </r>
  <r>
    <x v="5"/>
    <x v="5"/>
    <x v="16"/>
    <n v="3829"/>
    <n v="24"/>
    <n v="11.73"/>
    <n v="281.52"/>
    <n v="3547.48"/>
  </r>
  <r>
    <x v="0"/>
    <x v="3"/>
    <x v="16"/>
    <n v="5775"/>
    <n v="42"/>
    <n v="11.73"/>
    <n v="492.66"/>
    <n v="5282.34"/>
  </r>
  <r>
    <x v="4"/>
    <x v="1"/>
    <x v="13"/>
    <n v="1071"/>
    <n v="270"/>
    <n v="10.62"/>
    <n v="2867.3999999999996"/>
    <n v="-1796.3999999999996"/>
  </r>
  <r>
    <x v="1"/>
    <x v="2"/>
    <x v="14"/>
    <n v="5019"/>
    <n v="150"/>
    <n v="6.49"/>
    <n v="973.5"/>
    <n v="4045.5"/>
  </r>
  <r>
    <x v="7"/>
    <x v="0"/>
    <x v="16"/>
    <n v="2863"/>
    <n v="42"/>
    <n v="11.73"/>
    <n v="492.66"/>
    <n v="2370.34"/>
  </r>
  <r>
    <x v="0"/>
    <x v="1"/>
    <x v="12"/>
    <n v="1617"/>
    <n v="126"/>
    <n v="7.16"/>
    <n v="902.16"/>
    <n v="714.84"/>
  </r>
  <r>
    <x v="4"/>
    <x v="0"/>
    <x v="21"/>
    <n v="6818"/>
    <n v="6"/>
    <n v="5.6"/>
    <n v="33.599999999999994"/>
    <n v="6784.4"/>
  </r>
  <r>
    <x v="8"/>
    <x v="1"/>
    <x v="16"/>
    <n v="6657"/>
    <n v="276"/>
    <n v="11.73"/>
    <n v="3237.48"/>
    <n v="3419.52"/>
  </r>
  <r>
    <x v="8"/>
    <x v="5"/>
    <x v="9"/>
    <n v="2919"/>
    <n v="93"/>
    <n v="3.11"/>
    <n v="289.22999999999996"/>
    <n v="2629.77"/>
  </r>
  <r>
    <x v="7"/>
    <x v="2"/>
    <x v="6"/>
    <n v="3094"/>
    <n v="246"/>
    <n v="5.79"/>
    <n v="1424.34"/>
    <n v="1669.66"/>
  </r>
  <r>
    <x v="4"/>
    <x v="3"/>
    <x v="17"/>
    <n v="2989"/>
    <n v="3"/>
    <n v="4.97"/>
    <n v="14.91"/>
    <n v="2974.09"/>
  </r>
  <r>
    <x v="1"/>
    <x v="4"/>
    <x v="18"/>
    <n v="2268"/>
    <n v="63"/>
    <n v="16.73"/>
    <n v="1053.99"/>
    <n v="1214.01"/>
  </r>
  <r>
    <x v="6"/>
    <x v="1"/>
    <x v="6"/>
    <n v="4753"/>
    <n v="246"/>
    <n v="5.79"/>
    <n v="1424.34"/>
    <n v="3328.66"/>
  </r>
  <r>
    <x v="7"/>
    <x v="5"/>
    <x v="15"/>
    <n v="7511"/>
    <n v="120"/>
    <n v="7.64"/>
    <n v="916.8"/>
    <n v="6594.2"/>
  </r>
  <r>
    <x v="7"/>
    <x v="4"/>
    <x v="6"/>
    <n v="4326"/>
    <n v="348"/>
    <n v="5.79"/>
    <n v="2014.92"/>
    <n v="2311.08"/>
  </r>
  <r>
    <x v="3"/>
    <x v="5"/>
    <x v="14"/>
    <n v="4935"/>
    <n v="126"/>
    <n v="6.49"/>
    <n v="817.74"/>
    <n v="4117.26"/>
  </r>
  <r>
    <x v="4"/>
    <x v="1"/>
    <x v="0"/>
    <n v="4781"/>
    <n v="123"/>
    <n v="14.49"/>
    <n v="1782.27"/>
    <n v="2998.73"/>
  </r>
  <r>
    <x v="6"/>
    <x v="4"/>
    <x v="4"/>
    <n v="7483"/>
    <n v="45"/>
    <n v="13.15"/>
    <n v="591.75"/>
    <n v="6891.25"/>
  </r>
  <r>
    <x v="9"/>
    <x v="4"/>
    <x v="2"/>
    <n v="6860"/>
    <n v="126"/>
    <n v="11.88"/>
    <n v="1496.88"/>
    <n v="5363.12"/>
  </r>
  <r>
    <x v="0"/>
    <x v="0"/>
    <x v="12"/>
    <n v="9002"/>
    <n v="72"/>
    <n v="7.16"/>
    <n v="515.52"/>
    <n v="8486.48"/>
  </r>
  <r>
    <x v="4"/>
    <x v="2"/>
    <x v="12"/>
    <n v="1400"/>
    <n v="135"/>
    <n v="7.16"/>
    <n v="966.6"/>
    <n v="433.4"/>
  </r>
  <r>
    <x v="9"/>
    <x v="5"/>
    <x v="7"/>
    <n v="4053"/>
    <n v="24"/>
    <n v="9.77"/>
    <n v="234.48"/>
    <n v="3818.52"/>
  </r>
  <r>
    <x v="5"/>
    <x v="2"/>
    <x v="6"/>
    <n v="2149"/>
    <n v="117"/>
    <n v="5.79"/>
    <n v="677.43"/>
    <n v="1471.5700000000002"/>
  </r>
  <r>
    <x v="8"/>
    <x v="3"/>
    <x v="12"/>
    <n v="3640"/>
    <n v="51"/>
    <n v="7.16"/>
    <n v="365.16"/>
    <n v="3274.84"/>
  </r>
  <r>
    <x v="7"/>
    <x v="3"/>
    <x v="14"/>
    <n v="630"/>
    <n v="36"/>
    <n v="6.49"/>
    <n v="233.64000000000001"/>
    <n v="396.36"/>
  </r>
  <r>
    <x v="2"/>
    <x v="1"/>
    <x v="18"/>
    <n v="2429"/>
    <n v="144"/>
    <n v="16.73"/>
    <n v="2409.12"/>
    <n v="19.880000000000109"/>
  </r>
  <r>
    <x v="2"/>
    <x v="2"/>
    <x v="4"/>
    <n v="2142"/>
    <n v="114"/>
    <n v="13.15"/>
    <n v="1499.1000000000001"/>
    <n v="642.89999999999986"/>
  </r>
  <r>
    <x v="5"/>
    <x v="0"/>
    <x v="0"/>
    <n v="6454"/>
    <n v="54"/>
    <n v="14.49"/>
    <n v="782.46"/>
    <n v="5671.54"/>
  </r>
  <r>
    <x v="5"/>
    <x v="0"/>
    <x v="10"/>
    <n v="4487"/>
    <n v="333"/>
    <n v="8.7899999999999991"/>
    <n v="2927.0699999999997"/>
    <n v="1559.9300000000003"/>
  </r>
  <r>
    <x v="8"/>
    <x v="0"/>
    <x v="2"/>
    <n v="938"/>
    <n v="366"/>
    <n v="11.88"/>
    <n v="4348.08"/>
    <n v="-3410.08"/>
  </r>
  <r>
    <x v="8"/>
    <x v="4"/>
    <x v="21"/>
    <n v="8841"/>
    <n v="303"/>
    <n v="5.6"/>
    <n v="1696.8"/>
    <n v="7144.2"/>
  </r>
  <r>
    <x v="7"/>
    <x v="3"/>
    <x v="5"/>
    <n v="4018"/>
    <n v="126"/>
    <n v="12.37"/>
    <n v="1558.62"/>
    <n v="2459.38"/>
  </r>
  <r>
    <x v="3"/>
    <x v="0"/>
    <x v="16"/>
    <n v="714"/>
    <n v="231"/>
    <n v="11.73"/>
    <n v="2709.63"/>
    <n v="-1995.63"/>
  </r>
  <r>
    <x v="2"/>
    <x v="4"/>
    <x v="4"/>
    <n v="3850"/>
    <n v="102"/>
    <n v="13.15"/>
    <n v="1341.3"/>
    <n v="2508.69999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9"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B8:E14" firstHeaderRow="0" firstDataRow="1" firstDataCol="1"/>
  <pivotFields count="12">
    <pivotField showAll="0">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3" showAll="0"/>
    <pivotField numFmtId="2" showAll="0" defaultSubtotal="0"/>
    <pivotField numFmtId="2" showAll="0" defaultSubtotal="0"/>
    <pivotField numFmtId="2"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dataField name="        " fld="3" baseField="0" baseItem="0"/>
    <dataField name="Sum of Units" fld="4" baseField="0" baseItem="0"/>
  </dataFields>
  <formats count="3">
    <format dxfId="61">
      <pivotArea collapsedLevelsAreSubtotals="1" fieldPosition="0">
        <references count="1">
          <reference field="1" count="0"/>
        </references>
      </pivotArea>
    </format>
    <format dxfId="60">
      <pivotArea collapsedLevelsAreSubtotals="1" fieldPosition="0">
        <references count="2">
          <reference field="4294967294" count="1" selected="0">
            <x v="0"/>
          </reference>
          <reference field="1" count="0"/>
        </references>
      </pivotArea>
    </format>
    <format dxfId="59">
      <pivotArea collapsedLevelsAreSubtotals="1" fieldPosition="0">
        <references count="2">
          <reference field="4294967294" count="1" selected="0">
            <x v="2"/>
          </reference>
          <reference field="1" count="0"/>
        </references>
      </pivotArea>
    </format>
  </formats>
  <conditionalFormats count="1">
    <conditionalFormat priority="1">
      <pivotAreas count="1">
        <pivotArea type="data" collapsedLevelsAreSubtotals="1" fieldPosition="0">
          <references count="2">
            <reference field="4294967294" count="1" selected="0">
              <x v="1"/>
            </reference>
            <reference field="1" count="6">
              <x v="0"/>
              <x v="1"/>
              <x v="2"/>
              <x v="3"/>
              <x v="4"/>
              <x v="5"/>
            </reference>
          </references>
        </pivotArea>
      </pivotAreas>
    </conditionalFormat>
  </conditional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5" cacheId="9" applyNumberFormats="0" applyBorderFormats="0" applyFontFormats="0" applyPatternFormats="0" applyAlignmentFormats="0" applyWidthHeightFormats="1" dataCaption="Values" updatedVersion="7" minRefreshableVersion="3" itemPrintTitles="1" createdVersion="4" indent="0" outline="1" outlineData="1" multipleFieldFilters="0" chartFormat="5">
  <location ref="B10" firstHeaderRow="0" firstDataRow="0" firstDataCol="0" rowPageCount="1" colPageCount="1"/>
  <pivotFields count="12">
    <pivotField showAll="0"/>
    <pivotField axis="axisPage" showAll="0">
      <items count="7">
        <item x="4"/>
        <item x="2"/>
        <item x="5"/>
        <item x="0"/>
        <item x="3"/>
        <item x="1"/>
        <item t="default"/>
      </items>
    </pivotField>
    <pivotField showAll="0" nonAutoSortDefault="1"/>
    <pivotField numFmtId="164" showAll="0"/>
    <pivotField numFmtId="3" showAll="0"/>
    <pivotField numFmtId="2" showAll="0"/>
    <pivotField numFmtId="2" showAll="0"/>
    <pivotField numFmtId="2"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pageFields count="1">
    <pageField fld="1" item="2" hier="-1"/>
  </pageFields>
  <formats count="7">
    <format dxfId="45">
      <pivotArea field="1" type="button" dataOnly="0" labelOnly="1" outline="0" axis="axisPage" fieldPosition="0"/>
    </format>
    <format dxfId="44">
      <pivotArea dataOnly="0" labelOnly="1" outline="0" fieldPosition="0">
        <references count="1">
          <reference field="1" count="1">
            <x v="2"/>
          </reference>
        </references>
      </pivotArea>
    </format>
    <format dxfId="43">
      <pivotArea field="1" type="button" dataOnly="0" labelOnly="1" outline="0" axis="axisPage" fieldPosition="0"/>
    </format>
    <format dxfId="42">
      <pivotArea dataOnly="0" labelOnly="1" outline="0" fieldPosition="0">
        <references count="1">
          <reference field="1" count="1">
            <x v="0"/>
          </reference>
        </references>
      </pivotArea>
    </format>
    <format dxfId="41">
      <pivotArea field="1" type="button" dataOnly="0" labelOnly="1" outline="0" axis="axisPage" fieldPosition="0"/>
    </format>
    <format dxfId="40">
      <pivotArea dataOnly="0" labelOnly="1" outline="0" fieldPosition="0">
        <references count="1">
          <reference field="1" count="1">
            <x v="0"/>
          </reference>
        </references>
      </pivotArea>
    </format>
    <format dxfId="39">
      <pivotArea dataOnly="0" labelOnly="1" outline="0" fieldPosition="0">
        <references count="1">
          <reference field="1" count="1">
            <x v="2"/>
          </reference>
        </references>
      </pivotArea>
    </format>
  </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E00-000001000000}" name="PivotTable17" cacheId="9"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chartFormat="2">
  <location ref="U58:V80" firstHeaderRow="1" firstDataRow="1" firstDataCol="1"/>
  <pivotFields count="12">
    <pivotField showAll="0"/>
    <pivotField showAll="0">
      <items count="7">
        <item h="1" x="4"/>
        <item h="1" x="2"/>
        <item x="5"/>
        <item h="1" x="0"/>
        <item h="1" x="3"/>
        <item h="1" x="1"/>
        <item t="default"/>
      </items>
    </pivotField>
    <pivotField axis="axisRow" showAll="0" sortType="ascending">
      <items count="23">
        <item x="8"/>
        <item x="0"/>
        <item x="17"/>
        <item x="15"/>
        <item x="7"/>
        <item x="2"/>
        <item x="21"/>
        <item x="19"/>
        <item x="1"/>
        <item x="3"/>
        <item x="9"/>
        <item x="14"/>
        <item x="12"/>
        <item x="11"/>
        <item x="10"/>
        <item x="13"/>
        <item x="18"/>
        <item x="5"/>
        <item x="16"/>
        <item x="6"/>
        <item x="20"/>
        <item x="4"/>
        <item t="default"/>
      </items>
    </pivotField>
    <pivotField numFmtId="164" showAll="0"/>
    <pivotField numFmtId="3" showAll="0"/>
    <pivotField numFmtId="2" showAll="0"/>
    <pivotField numFmtId="2" showAll="0"/>
    <pivotField dataField="1" numFmtId="2"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22">
    <i>
      <x/>
    </i>
    <i>
      <x v="1"/>
    </i>
    <i>
      <x v="2"/>
    </i>
    <i>
      <x v="3"/>
    </i>
    <i>
      <x v="4"/>
    </i>
    <i>
      <x v="5"/>
    </i>
    <i>
      <x v="6"/>
    </i>
    <i>
      <x v="7"/>
    </i>
    <i>
      <x v="8"/>
    </i>
    <i>
      <x v="10"/>
    </i>
    <i>
      <x v="11"/>
    </i>
    <i>
      <x v="12"/>
    </i>
    <i>
      <x v="13"/>
    </i>
    <i>
      <x v="14"/>
    </i>
    <i>
      <x v="15"/>
    </i>
    <i>
      <x v="16"/>
    </i>
    <i>
      <x v="17"/>
    </i>
    <i>
      <x v="18"/>
    </i>
    <i>
      <x v="19"/>
    </i>
    <i>
      <x v="20"/>
    </i>
    <i>
      <x v="21"/>
    </i>
    <i t="grand">
      <x/>
    </i>
  </rowItems>
  <colItems count="1">
    <i/>
  </colItems>
  <dataFields count="1">
    <dataField name="Sum of Profit" fld="7" baseField="0" baseItem="0"/>
  </dataFields>
  <formats count="1">
    <format dxfId="30">
      <pivotArea collapsedLevelsAreSubtotals="1" fieldPosition="0">
        <references count="2">
          <reference field="4294967294" count="1" selected="0">
            <x v="0"/>
          </reference>
          <reference field="2" count="0"/>
        </references>
      </pivotArea>
    </format>
  </formats>
  <chartFormats count="2">
    <chartFormat chart="0" format="2"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E00-000000000000}" name="PivotTable16" cacheId="9" applyNumberFormats="0" applyBorderFormats="0" applyFontFormats="0" applyPatternFormats="0" applyAlignmentFormats="0" applyWidthHeightFormats="1" dataCaption="Values" updatedVersion="7" minRefreshableVersion="3" itemPrintTitles="1" createdVersion="4" indent="0" outline="1" outlineData="1" multipleFieldFilters="0" chartFormat="1">
  <location ref="B22:F44" firstHeaderRow="0" firstDataRow="1" firstDataCol="1"/>
  <pivotFields count="12">
    <pivotField showAll="0"/>
    <pivotField showAll="0">
      <items count="7">
        <item h="1" x="4"/>
        <item h="1" x="2"/>
        <item x="5"/>
        <item h="1" x="0"/>
        <item h="1" x="3"/>
        <item h="1" x="1"/>
        <item t="default"/>
      </items>
    </pivotField>
    <pivotField axis="axisRow" showAll="0" sortType="a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2"/>
            </reference>
          </references>
        </pivotArea>
      </autoSortScope>
    </pivotField>
    <pivotField dataField="1" numFmtId="164" showAll="0"/>
    <pivotField dataField="1" numFmtId="3" showAll="0"/>
    <pivotField numFmtId="2" showAll="0"/>
    <pivotField numFmtId="2" showAll="0"/>
    <pivotField dataField="1" numFmtId="2" showAl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s>
  <rowFields count="1">
    <field x="2"/>
  </rowFields>
  <rowItems count="22">
    <i>
      <x v="1"/>
    </i>
    <i>
      <x v="13"/>
    </i>
    <i>
      <x v="5"/>
    </i>
    <i>
      <x v="14"/>
    </i>
    <i>
      <x/>
    </i>
    <i>
      <x v="19"/>
    </i>
    <i>
      <x v="12"/>
    </i>
    <i>
      <x v="21"/>
    </i>
    <i>
      <x v="20"/>
    </i>
    <i>
      <x v="4"/>
    </i>
    <i>
      <x v="16"/>
    </i>
    <i>
      <x v="2"/>
    </i>
    <i>
      <x v="17"/>
    </i>
    <i>
      <x v="18"/>
    </i>
    <i>
      <x v="8"/>
    </i>
    <i>
      <x v="3"/>
    </i>
    <i>
      <x v="7"/>
    </i>
    <i>
      <x v="11"/>
    </i>
    <i>
      <x v="15"/>
    </i>
    <i>
      <x v="6"/>
    </i>
    <i>
      <x v="10"/>
    </i>
    <i t="grand">
      <x/>
    </i>
  </rowItems>
  <colFields count="1">
    <field x="-2"/>
  </colFields>
  <colItems count="4">
    <i>
      <x/>
    </i>
    <i i="1">
      <x v="1"/>
    </i>
    <i i="2">
      <x v="2"/>
    </i>
    <i i="3">
      <x v="3"/>
    </i>
  </colItems>
  <dataFields count="4">
    <dataField name="Sum of Amount" fld="3" baseField="0" baseItem="0"/>
    <dataField name="Sum of Units" fld="4" baseField="0" baseItem="0"/>
    <dataField name="Sum of Profit" fld="7" baseField="0" baseItem="0"/>
    <dataField name="Sum of Profit %" fld="9" baseField="2" baseItem="16" numFmtId="170"/>
  </dataFields>
  <conditionalFormats count="3">
    <conditionalFormat priority="5">
      <pivotAreas count="2">
        <pivotArea type="data" collapsedLevelsAreSubtotals="1" fieldPosition="0">
          <references count="2">
            <reference field="4294967294" count="1" selected="0">
              <x v="3"/>
            </reference>
            <reference field="2" count="13">
              <x v="0"/>
              <x v="1"/>
              <x v="2"/>
              <x v="3"/>
              <x v="5"/>
              <x v="7"/>
              <x v="12"/>
              <x v="13"/>
              <x v="15"/>
              <x v="16"/>
              <x v="19"/>
              <x v="20"/>
              <x v="21"/>
            </reference>
          </references>
        </pivotArea>
        <pivotArea type="data" collapsedLevelsAreSubtotals="1" fieldPosition="0">
          <references count="2">
            <reference field="4294967294" count="1" selected="0">
              <x v="3"/>
            </reference>
            <reference field="2" count="8">
              <x v="4"/>
              <x v="6"/>
              <x v="8"/>
              <x v="10"/>
              <x v="11"/>
              <x v="14"/>
              <x v="17"/>
              <x v="18"/>
            </reference>
          </references>
        </pivotArea>
      </pivotAreas>
    </conditionalFormat>
    <conditionalFormat priority="2">
      <pivotAreas count="1">
        <pivotArea type="data" collapsedLevelsAreSubtotals="1" fieldPosition="0">
          <references count="2">
            <reference field="4294967294" count="1" selected="0">
              <x v="2"/>
            </reference>
            <reference field="2" count="22">
              <x v="0"/>
              <x v="1"/>
              <x v="2"/>
              <x v="3"/>
              <x v="4"/>
              <x v="5"/>
              <x v="6"/>
              <x v="7"/>
              <x v="8"/>
              <x v="9"/>
              <x v="10"/>
              <x v="11"/>
              <x v="12"/>
              <x v="13"/>
              <x v="14"/>
              <x v="15"/>
              <x v="16"/>
              <x v="17"/>
              <x v="18"/>
              <x v="19"/>
              <x v="20"/>
              <x v="21"/>
            </reference>
          </references>
        </pivotArea>
      </pivotAreas>
    </conditionalFormat>
    <conditionalFormat priority="1">
      <pivotAreas count="1">
        <pivotArea type="data" collapsedLevelsAreSubtotals="1" fieldPosition="0">
          <references count="2">
            <reference field="4294967294" count="1" selected="0">
              <x v="0"/>
            </reference>
            <reference field="2" count="22">
              <x v="0"/>
              <x v="1"/>
              <x v="2"/>
              <x v="3"/>
              <x v="4"/>
              <x v="5"/>
              <x v="6"/>
              <x v="7"/>
              <x v="8"/>
              <x v="9"/>
              <x v="10"/>
              <x v="11"/>
              <x v="12"/>
              <x v="13"/>
              <x v="14"/>
              <x v="15"/>
              <x v="16"/>
              <x v="17"/>
              <x v="18"/>
              <x v="19"/>
              <x v="20"/>
              <x v="21"/>
            </reference>
          </references>
        </pivotArea>
      </pivotAreas>
    </conditionalFormat>
  </conditional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8DA5E58-E4D0-4325-8EBC-0731374892E7}" name="PivotTable5" cacheId="9"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chartFormat="6">
  <location ref="B27:H30" firstHeaderRow="1" firstDataRow="2" firstDataCol="1"/>
  <pivotFields count="12">
    <pivotField showAll="0"/>
    <pivotField axis="axisCol" showAll="0">
      <items count="7">
        <item x="4"/>
        <item x="2"/>
        <item x="5"/>
        <item x="0"/>
        <item x="3"/>
        <item x="1"/>
        <item t="default"/>
      </items>
    </pivotField>
    <pivotField axis="axisRow" showAll="0">
      <items count="23">
        <item h="1" x="8"/>
        <item h="1" x="0"/>
        <item h="1" x="17"/>
        <item x="15"/>
        <item h="1" x="7"/>
        <item h="1" x="2"/>
        <item h="1" x="21"/>
        <item h="1" x="19"/>
        <item h="1" x="1"/>
        <item h="1" x="3"/>
        <item h="1" x="9"/>
        <item h="1" x="14"/>
        <item h="1" x="12"/>
        <item h="1" x="11"/>
        <item h="1" x="10"/>
        <item h="1" x="13"/>
        <item h="1" x="18"/>
        <item h="1" x="5"/>
        <item h="1" x="16"/>
        <item h="1" x="6"/>
        <item h="1" x="20"/>
        <item h="1" x="4"/>
        <item t="default"/>
      </items>
    </pivotField>
    <pivotField numFmtId="164" showAll="0"/>
    <pivotField numFmtId="3" showAll="0"/>
    <pivotField numFmtId="2" showAll="0"/>
    <pivotField numFmtId="2" showAll="0"/>
    <pivotField name="Profit2" numFmtId="2"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2"/>
  </rowFields>
  <rowItems count="2">
    <i>
      <x v="3"/>
    </i>
    <i t="grand">
      <x/>
    </i>
  </rowItems>
  <colFields count="1">
    <field x="1"/>
  </colFields>
  <colItems count="6">
    <i>
      <x/>
    </i>
    <i>
      <x v="1"/>
    </i>
    <i>
      <x v="2"/>
    </i>
    <i>
      <x v="3"/>
    </i>
    <i>
      <x v="5"/>
    </i>
    <i t="grand">
      <x/>
    </i>
  </colItems>
  <dataFields count="1">
    <dataField name="Average of Profit per unit" fld="11" subtotal="average" baseField="2" baseItem="1"/>
  </dataFields>
  <formats count="5">
    <format dxfId="29">
      <pivotArea outline="0" collapsedLevelsAreSubtotals="1" fieldPosition="0"/>
    </format>
    <format dxfId="28">
      <pivotArea collapsedLevelsAreSubtotals="1" fieldPosition="0">
        <references count="1">
          <reference field="2" count="0"/>
        </references>
      </pivotArea>
    </format>
    <format dxfId="27">
      <pivotArea dataOnly="0" labelOnly="1" fieldPosition="0">
        <references count="1">
          <reference field="2" count="0"/>
        </references>
      </pivotArea>
    </format>
    <format dxfId="26">
      <pivotArea collapsedLevelsAreSubtotals="1" fieldPosition="0">
        <references count="1">
          <reference field="2" count="0"/>
        </references>
      </pivotArea>
    </format>
    <format dxfId="25">
      <pivotArea dataOnly="0" labelOnly="1" fieldPosition="0">
        <references count="1">
          <reference field="2" count="0"/>
        </references>
      </pivotArea>
    </format>
  </formats>
  <chartFormats count="6">
    <chartFormat chart="5" format="65" series="1">
      <pivotArea type="data" outline="0" fieldPosition="0">
        <references count="2">
          <reference field="4294967294" count="1" selected="0">
            <x v="0"/>
          </reference>
          <reference field="1" count="1" selected="0">
            <x v="3"/>
          </reference>
        </references>
      </pivotArea>
    </chartFormat>
    <chartFormat chart="5" format="66" series="1">
      <pivotArea type="data" outline="0" fieldPosition="0">
        <references count="2">
          <reference field="4294967294" count="1" selected="0">
            <x v="0"/>
          </reference>
          <reference field="1" count="1" selected="0">
            <x v="4"/>
          </reference>
        </references>
      </pivotArea>
    </chartFormat>
    <chartFormat chart="5" format="67" series="1">
      <pivotArea type="data" outline="0" fieldPosition="0">
        <references count="2">
          <reference field="4294967294" count="1" selected="0">
            <x v="0"/>
          </reference>
          <reference field="1" count="1" selected="0">
            <x v="5"/>
          </reference>
        </references>
      </pivotArea>
    </chartFormat>
    <chartFormat chart="5" format="68" series="1">
      <pivotArea type="data" outline="0" fieldPosition="0">
        <references count="2">
          <reference field="4294967294" count="1" selected="0">
            <x v="0"/>
          </reference>
          <reference field="1" count="1" selected="0">
            <x v="0"/>
          </reference>
        </references>
      </pivotArea>
    </chartFormat>
    <chartFormat chart="5" format="69" series="1">
      <pivotArea type="data" outline="0" fieldPosition="0">
        <references count="2">
          <reference field="4294967294" count="1" selected="0">
            <x v="0"/>
          </reference>
          <reference field="1" count="1" selected="0">
            <x v="1"/>
          </reference>
        </references>
      </pivotArea>
    </chartFormat>
    <chartFormat chart="5" format="70" series="1">
      <pivotArea type="data" outline="0" fieldPosition="0">
        <references count="2">
          <reference field="4294967294" count="1" selected="0">
            <x v="0"/>
          </reference>
          <reference field="1" count="1" selected="0">
            <x v="2"/>
          </reference>
        </references>
      </pivotArea>
    </chartFormat>
  </chart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2" cacheId="8"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B7:C13" firstHeaderRow="1" firstDataRow="1" firstDataCol="1"/>
  <pivotFields count="2">
    <pivotField axis="axisRow" allDrilled="1" subtotalTop="0" showAll="0" measureFilter="1" sortType="descending" defaultSubtotal="0" defaultAttributeDrillState="1">
      <items count="5">
        <item x="4"/>
        <item x="3"/>
        <item x="2"/>
        <item x="1"/>
        <item x="0"/>
      </items>
    </pivotField>
    <pivotField dataField="1" subtotalTop="0" showAll="0" defaultSubtotal="0"/>
  </pivotFields>
  <rowFields count="1">
    <field x="0"/>
  </rowFields>
  <rowItems count="6">
    <i>
      <x/>
    </i>
    <i>
      <x v="1"/>
    </i>
    <i>
      <x v="2"/>
    </i>
    <i>
      <x v="3"/>
    </i>
    <i>
      <x v="4"/>
    </i>
    <i t="grand">
      <x/>
    </i>
  </rowItems>
  <colItems count="1">
    <i/>
  </colItems>
  <dataFields count="1">
    <dataField fld="1" subtotal="count" baseField="0" baseItem="0"/>
  </dataFields>
  <pivotHierarchies count="10">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Medium3" showRowHeaders="1" showColHeaders="1" showRowStripes="0" showColStripes="0" showLastColumn="1"/>
  <filters count="1">
    <filter fld="0" type="count" id="1" iMeasureHier="7">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0"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9:H22" firstHeaderRow="1" firstDataRow="1" firstDataCol="1"/>
  <pivotFields count="12">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sortType="a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numFmtId="3" showAll="0"/>
    <pivotField numFmtId="2" showAll="0" defaultSubtotal="0"/>
    <pivotField numFmtId="2" showAll="0" defaultSubtotal="0"/>
    <pivotField numFmtId="2"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1"/>
    <field x="0"/>
  </rowFields>
  <rowItems count="13">
    <i>
      <x v="5"/>
    </i>
    <i r="1">
      <x/>
    </i>
    <i>
      <x v="4"/>
    </i>
    <i r="1">
      <x v="2"/>
    </i>
    <i>
      <x v="1"/>
    </i>
    <i r="1">
      <x v="1"/>
    </i>
    <i>
      <x v="2"/>
    </i>
    <i r="1">
      <x v="1"/>
    </i>
    <i>
      <x/>
    </i>
    <i r="1">
      <x v="2"/>
    </i>
    <i>
      <x v="3"/>
    </i>
    <i r="1">
      <x v="8"/>
    </i>
    <i t="grand">
      <x/>
    </i>
  </rowItems>
  <colItems count="1">
    <i/>
  </colItems>
  <dataFields count="1">
    <dataField name="Sum of Amount" fld="3" baseField="0" baseItem="0"/>
  </dataFields>
  <pivotTableStyleInfo name="PivotStyleMedium3"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1000000}" name="PivotTable9"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B9:C22" firstHeaderRow="1" firstDataRow="1" firstDataCol="1"/>
  <pivotFields count="12">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numFmtId="3" showAll="0"/>
    <pivotField numFmtId="2" showAll="0" defaultSubtotal="0"/>
    <pivotField numFmtId="2" showAll="0" defaultSubtotal="0"/>
    <pivotField numFmtId="2"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1"/>
    <field x="0"/>
  </rowFields>
  <rowItems count="13">
    <i>
      <x v="4"/>
    </i>
    <i r="1">
      <x/>
    </i>
    <i>
      <x v="3"/>
    </i>
    <i r="1">
      <x v="3"/>
    </i>
    <i>
      <x v="2"/>
    </i>
    <i r="1">
      <x v="5"/>
    </i>
    <i>
      <x v="1"/>
    </i>
    <i r="1">
      <x v="5"/>
    </i>
    <i>
      <x v="5"/>
    </i>
    <i r="1">
      <x v="9"/>
    </i>
    <i>
      <x/>
    </i>
    <i r="1">
      <x v="5"/>
    </i>
    <i t="grand">
      <x/>
    </i>
  </rowItems>
  <colItems count="1">
    <i/>
  </colItems>
  <dataFields count="1">
    <dataField name="Sum of Amount"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5" cacheId="9"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location ref="B8:C31" firstHeaderRow="1" firstDataRow="1" firstDataCol="1"/>
  <pivotFields count="12">
    <pivotField showAll="0"/>
    <pivotField showAll="0">
      <items count="7">
        <item x="4"/>
        <item x="2"/>
        <item x="5"/>
        <item x="0"/>
        <item x="3"/>
        <item x="1"/>
        <item t="default"/>
      </items>
    </pivotField>
    <pivotField axis="axisRow" showAll="0"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numFmtId="164" showAll="0"/>
    <pivotField numFmtId="3" showAll="0"/>
    <pivotField numFmtId="2" showAll="0"/>
    <pivotField numFmtId="2" showAll="0"/>
    <pivotField name="Profit2" numFmtId="2"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23">
    <i>
      <x v="6"/>
    </i>
    <i>
      <x v="10"/>
    </i>
    <i>
      <x v="8"/>
    </i>
    <i>
      <x v="18"/>
    </i>
    <i>
      <x v="4"/>
    </i>
    <i>
      <x v="17"/>
    </i>
    <i>
      <x v="11"/>
    </i>
    <i>
      <x v="14"/>
    </i>
    <i>
      <x v="9"/>
    </i>
    <i>
      <x v="7"/>
    </i>
    <i>
      <x v="12"/>
    </i>
    <i>
      <x v="15"/>
    </i>
    <i>
      <x v="2"/>
    </i>
    <i>
      <x v="3"/>
    </i>
    <i>
      <x v="13"/>
    </i>
    <i>
      <x v="21"/>
    </i>
    <i>
      <x v="19"/>
    </i>
    <i>
      <x v="20"/>
    </i>
    <i>
      <x v="1"/>
    </i>
    <i>
      <x v="16"/>
    </i>
    <i>
      <x/>
    </i>
    <i>
      <x v="5"/>
    </i>
    <i t="grand">
      <x/>
    </i>
  </rowItems>
  <colItems count="1">
    <i/>
  </colItems>
  <dataFields count="1">
    <dataField name="Profit" fld="8" baseField="2" baseItem="0" numFmtId="168"/>
  </dataFields>
  <formats count="9">
    <format dxfId="55">
      <pivotArea collapsedLevelsAreSubtotals="1" fieldPosition="0">
        <references count="2">
          <reference field="4294967294" count="1" selected="0">
            <x v="0"/>
          </reference>
          <reference field="2" count="0"/>
        </references>
      </pivotArea>
    </format>
    <format dxfId="54">
      <pivotArea outline="0" collapsedLevelsAreSubtotals="1" fieldPosition="0">
        <references count="1">
          <reference field="4294967294" count="1" selected="0">
            <x v="0"/>
          </reference>
        </references>
      </pivotArea>
    </format>
    <format dxfId="53">
      <pivotArea outline="0" collapsedLevelsAreSubtotals="1" fieldPosition="0"/>
    </format>
    <format dxfId="52">
      <pivotArea dataOnly="0" labelOnly="1" outline="0" fieldPosition="0">
        <references count="1">
          <reference field="4294967294" count="1">
            <x v="0"/>
          </reference>
        </references>
      </pivotArea>
    </format>
    <format dxfId="51">
      <pivotArea dataOnly="0" labelOnly="1" outline="0" fieldPosition="0">
        <references count="1">
          <reference field="4294967294" count="1">
            <x v="0"/>
          </reference>
        </references>
      </pivotArea>
    </format>
    <format dxfId="50">
      <pivotArea collapsedLevelsAreSubtotals="1" fieldPosition="0">
        <references count="1">
          <reference field="2" count="0"/>
        </references>
      </pivotArea>
    </format>
    <format dxfId="49">
      <pivotArea dataOnly="0" labelOnly="1" fieldPosition="0">
        <references count="1">
          <reference field="2" count="0"/>
        </references>
      </pivotArea>
    </format>
    <format dxfId="48">
      <pivotArea collapsedLevelsAreSubtotals="1" fieldPosition="0">
        <references count="1">
          <reference field="2" count="0"/>
        </references>
      </pivotArea>
    </format>
    <format dxfId="47">
      <pivotArea dataOnly="0" labelOnly="1" fieldPosition="0">
        <references count="1">
          <reference field="2" count="0"/>
        </references>
      </pivotArea>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A00-000001000000}" name="PivotTable3" cacheId="9"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chartFormat="5">
  <location ref="L27:N33" firstHeaderRow="0" firstDataRow="1" firstDataCol="1"/>
  <pivotFields count="12">
    <pivotField showAll="0">
      <items count="11">
        <item x="7"/>
        <item x="1"/>
        <item x="3"/>
        <item x="5"/>
        <item x="4"/>
        <item x="6"/>
        <item x="8"/>
        <item x="2"/>
        <item x="9"/>
        <item x="0"/>
        <item t="default"/>
      </items>
    </pivotField>
    <pivotField showAll="0">
      <items count="7">
        <item x="4"/>
        <item x="2"/>
        <item x="5"/>
        <item x="0"/>
        <item x="3"/>
        <item x="1"/>
        <item t="default"/>
      </items>
    </pivotField>
    <pivotField axis="axisRow" showAll="0" measureFilter="1" nonAutoSortDefault="1">
      <items count="23">
        <item x="20"/>
        <item x="0"/>
        <item x="18"/>
        <item x="8"/>
        <item x="2"/>
        <item x="21"/>
        <item x="9"/>
        <item x="1"/>
        <item x="16"/>
        <item x="7"/>
        <item x="5"/>
        <item x="14"/>
        <item x="10"/>
        <item x="3"/>
        <item x="19"/>
        <item x="12"/>
        <item x="13"/>
        <item x="17"/>
        <item x="15"/>
        <item x="11"/>
        <item x="4"/>
        <item x="6"/>
        <item t="default"/>
      </items>
    </pivotField>
    <pivotField dataField="1" numFmtId="164" showAll="0"/>
    <pivotField numFmtId="3" showAll="0"/>
    <pivotField numFmtId="2" showAll="0"/>
    <pivotField numFmtId="2" showAll="0"/>
    <pivotField dataField="1" numFmtId="2"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6">
    <i>
      <x/>
    </i>
    <i>
      <x v="1"/>
    </i>
    <i>
      <x v="2"/>
    </i>
    <i>
      <x v="3"/>
    </i>
    <i>
      <x v="4"/>
    </i>
    <i t="grand">
      <x/>
    </i>
  </rowItems>
  <colFields count="1">
    <field x="-2"/>
  </colFields>
  <colItems count="2">
    <i>
      <x/>
    </i>
    <i i="1">
      <x v="1"/>
    </i>
  </colItems>
  <dataFields count="2">
    <dataField name="Sum of Amount" fld="3" baseField="0" baseItem="0"/>
    <dataField name="Sum of Profit" fld="7"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TableStyleInfo name="PivotStyleLight1" showRowHeaders="1" showColHeaders="1" showRowStripes="0" showColStripes="0" showLastColumn="1"/>
  <filters count="1">
    <filter fld="2" type="count" evalOrder="-1" id="3" iMeasureFld="1">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2" cacheId="9"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chartFormat="5">
  <location ref="H27:J33" firstHeaderRow="0" firstDataRow="1" firstDataCol="1"/>
  <pivotFields count="12">
    <pivotField showAll="0"/>
    <pivotField showAll="0">
      <items count="7">
        <item x="4"/>
        <item x="2"/>
        <item x="5"/>
        <item x="0"/>
        <item x="3"/>
        <item x="1"/>
        <item t="default"/>
      </items>
    </pivotField>
    <pivotField axis="axisRow" showAll="0" measureFilter="1" nonAutoSortDefault="1">
      <items count="23">
        <item x="21"/>
        <item x="9"/>
        <item x="1"/>
        <item x="16"/>
        <item x="7"/>
        <item x="5"/>
        <item x="14"/>
        <item x="10"/>
        <item x="3"/>
        <item x="19"/>
        <item x="12"/>
        <item x="13"/>
        <item x="17"/>
        <item x="15"/>
        <item x="11"/>
        <item x="4"/>
        <item x="6"/>
        <item x="20"/>
        <item x="0"/>
        <item x="18"/>
        <item x="8"/>
        <item x="2"/>
        <item t="default"/>
      </items>
    </pivotField>
    <pivotField dataField="1" numFmtId="164" showAll="0"/>
    <pivotField numFmtId="3" showAll="0"/>
    <pivotField numFmtId="2" showAll="0"/>
    <pivotField numFmtId="2" showAll="0"/>
    <pivotField dataField="1" numFmtId="2"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6">
    <i>
      <x/>
    </i>
    <i>
      <x v="1"/>
    </i>
    <i>
      <x v="2"/>
    </i>
    <i>
      <x v="3"/>
    </i>
    <i>
      <x v="4"/>
    </i>
    <i t="grand">
      <x/>
    </i>
  </rowItems>
  <colFields count="1">
    <field x="-2"/>
  </colFields>
  <colItems count="2">
    <i>
      <x/>
    </i>
    <i i="1">
      <x v="1"/>
    </i>
  </colItems>
  <dataFields count="2">
    <dataField name="Sum of Amount" fld="3" baseField="0" baseItem="0"/>
    <dataField name="Sum of Profit" fld="7" baseField="0" baseItem="0"/>
  </dataFields>
  <formats count="1">
    <format dxfId="46">
      <pivotArea collapsedLevelsAreSubtotals="1" fieldPosition="0">
        <references count="1">
          <reference field="2" count="5">
            <x v="0"/>
            <x v="1"/>
            <x v="2"/>
            <x v="3"/>
            <x v="4"/>
          </reference>
        </references>
      </pivotArea>
    </format>
  </formats>
  <chartFormats count="4">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TableStyleInfo name="PivotStyleLight1" showRowHeaders="1" showColHeaders="1" showRowStripes="0" showColStripes="0" showLastColumn="1"/>
  <filters count="1">
    <filter fld="2" type="count" evalOrder="-1" id="2"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C00-000002000000}" name="PivotTable3" cacheId="9" applyNumberFormats="0" applyBorderFormats="0" applyFontFormats="0" applyPatternFormats="0" applyAlignmentFormats="0" applyWidthHeightFormats="1" dataCaption="Values" updatedVersion="7" minRefreshableVersion="3" itemPrintTitles="1" createdVersion="4" indent="0" outline="1" outlineData="1" multipleFieldFilters="0" chartFormat="7">
  <location ref="L26:N32" firstHeaderRow="0" firstDataRow="1" firstDataCol="1"/>
  <pivotFields count="12">
    <pivotField showAll="0"/>
    <pivotField showAll="0">
      <items count="7">
        <item h="1" x="4"/>
        <item h="1" x="2"/>
        <item x="5"/>
        <item h="1" x="0"/>
        <item h="1" x="3"/>
        <item h="1" x="1"/>
        <item t="default"/>
      </items>
    </pivotField>
    <pivotField axis="axisRow" showAll="0" measureFilter="1" nonAutoSortDefault="1">
      <items count="23">
        <item x="20"/>
        <item x="0"/>
        <item x="18"/>
        <item x="8"/>
        <item x="2"/>
        <item x="21"/>
        <item x="9"/>
        <item x="1"/>
        <item x="16"/>
        <item x="7"/>
        <item x="5"/>
        <item x="14"/>
        <item x="10"/>
        <item x="3"/>
        <item x="19"/>
        <item x="12"/>
        <item x="13"/>
        <item x="17"/>
        <item x="15"/>
        <item x="11"/>
        <item x="4"/>
        <item x="6"/>
        <item t="default"/>
      </items>
    </pivotField>
    <pivotField dataField="1" numFmtId="164" showAll="0"/>
    <pivotField numFmtId="3" showAll="0"/>
    <pivotField numFmtId="2" showAll="0"/>
    <pivotField numFmtId="2" showAll="0"/>
    <pivotField dataField="1" numFmtId="2"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6">
    <i>
      <x v="1"/>
    </i>
    <i>
      <x v="3"/>
    </i>
    <i>
      <x v="4"/>
    </i>
    <i>
      <x v="12"/>
    </i>
    <i>
      <x v="19"/>
    </i>
    <i t="grand">
      <x/>
    </i>
  </rowItems>
  <colFields count="1">
    <field x="-2"/>
  </colFields>
  <colItems count="2">
    <i>
      <x/>
    </i>
    <i i="1">
      <x v="1"/>
    </i>
  </colItems>
  <dataFields count="2">
    <dataField name="Sum of Sales" fld="3" baseField="2" baseItem="2"/>
    <dataField name="Sum of Profit" fld="7" baseField="0" baseItem="0"/>
  </dataFields>
  <formats count="4">
    <format dxfId="34">
      <pivotArea dataOnly="0" labelOnly="1" outline="0" fieldPosition="0">
        <references count="1">
          <reference field="4294967294" count="2">
            <x v="0"/>
            <x v="1"/>
          </reference>
        </references>
      </pivotArea>
    </format>
    <format dxfId="33">
      <pivotArea field="2" type="button" dataOnly="0" labelOnly="1" outline="0" axis="axisRow" fieldPosition="0"/>
    </format>
    <format dxfId="32">
      <pivotArea collapsedLevelsAreSubtotals="1" fieldPosition="0">
        <references count="1">
          <reference field="2" count="5">
            <x v="2"/>
            <x v="3"/>
            <x v="6"/>
            <x v="13"/>
            <x v="15"/>
          </reference>
        </references>
      </pivotArea>
    </format>
    <format dxfId="31">
      <pivotArea grandRow="1"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1"/>
          </reference>
        </references>
      </pivotArea>
    </chartFormat>
    <chartFormat chart="6" format="12"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1"/>
          </reference>
        </references>
      </pivotArea>
    </chartFormat>
  </chartFormats>
  <pivotTableStyleInfo name="PivotStyleLight1" showRowHeaders="1" showColHeaders="1" showRowStripes="0" showColStripes="0" showLastColumn="1"/>
  <filters count="1">
    <filter fld="2" type="count" evalOrder="-1" id="3" iMeasureFld="1">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C00-000001000000}" name="PivotTable2" cacheId="9" applyNumberFormats="0" applyBorderFormats="0" applyFontFormats="0" applyPatternFormats="0" applyAlignmentFormats="0" applyWidthHeightFormats="1" dataCaption="Values" updatedVersion="7" minRefreshableVersion="3" itemPrintTitles="1" createdVersion="4" indent="0" outline="1" outlineData="1" multipleFieldFilters="0" chartFormat="7">
  <location ref="H26:J32" firstHeaderRow="0" firstDataRow="1" firstDataCol="1"/>
  <pivotFields count="12">
    <pivotField showAll="0"/>
    <pivotField showAll="0">
      <items count="7">
        <item h="1" x="4"/>
        <item h="1" x="2"/>
        <item x="5"/>
        <item h="1" x="0"/>
        <item h="1" x="3"/>
        <item h="1" x="1"/>
        <item t="default"/>
      </items>
    </pivotField>
    <pivotField axis="axisRow" showAll="0" measureFilter="1" nonAutoSortDefault="1">
      <items count="23">
        <item x="21"/>
        <item x="9"/>
        <item x="1"/>
        <item x="16"/>
        <item x="7"/>
        <item x="5"/>
        <item x="14"/>
        <item x="10"/>
        <item x="3"/>
        <item x="19"/>
        <item x="12"/>
        <item x="13"/>
        <item x="17"/>
        <item x="15"/>
        <item x="11"/>
        <item x="4"/>
        <item x="6"/>
        <item x="20"/>
        <item x="0"/>
        <item x="18"/>
        <item x="8"/>
        <item x="2"/>
        <item t="default"/>
      </items>
    </pivotField>
    <pivotField dataField="1" numFmtId="164" showAll="0"/>
    <pivotField numFmtId="3" showAll="0"/>
    <pivotField numFmtId="2" showAll="0"/>
    <pivotField numFmtId="2" showAll="0"/>
    <pivotField dataField="1" numFmtId="2"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6">
    <i>
      <x/>
    </i>
    <i>
      <x v="1"/>
    </i>
    <i>
      <x v="6"/>
    </i>
    <i>
      <x v="9"/>
    </i>
    <i>
      <x v="11"/>
    </i>
    <i t="grand">
      <x/>
    </i>
  </rowItems>
  <colFields count="1">
    <field x="-2"/>
  </colFields>
  <colItems count="2">
    <i>
      <x/>
    </i>
    <i i="1">
      <x v="1"/>
    </i>
  </colItems>
  <dataFields count="2">
    <dataField name="Sum of Sales" fld="3" baseField="2" baseItem="0"/>
    <dataField name="Sum of Profit" fld="7" baseField="0" baseItem="0"/>
  </dataFields>
  <formats count="4">
    <format dxfId="38">
      <pivotArea collapsedLevelsAreSubtotals="1" fieldPosition="0">
        <references count="1">
          <reference field="2" count="5">
            <x v="0"/>
            <x v="1"/>
            <x v="2"/>
            <x v="3"/>
            <x v="4"/>
          </reference>
        </references>
      </pivotArea>
    </format>
    <format dxfId="37">
      <pivotArea dataOnly="0" labelOnly="1" outline="0" fieldPosition="0">
        <references count="1">
          <reference field="4294967294" count="2">
            <x v="0"/>
            <x v="1"/>
          </reference>
        </references>
      </pivotArea>
    </format>
    <format dxfId="36">
      <pivotArea collapsedLevelsAreSubtotals="1" fieldPosition="0">
        <references count="1">
          <reference field="2" count="5">
            <x v="0"/>
            <x v="5"/>
            <x v="15"/>
            <x v="17"/>
            <x v="21"/>
          </reference>
        </references>
      </pivotArea>
    </format>
    <format dxfId="35">
      <pivotArea grandRow="1" outline="0" collapsedLevelsAreSubtotals="1" fieldPosition="0"/>
    </format>
  </formats>
  <chartFormats count="8">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1"/>
          </reference>
        </references>
      </pivotArea>
    </chartFormat>
    <chartFormat chart="6" format="12"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1"/>
          </reference>
        </references>
      </pivotArea>
    </chartFormat>
  </chartFormats>
  <pivotTableStyleInfo name="PivotStyleLight1" showRowHeaders="1" showColHeaders="1" showRowStripes="0" showColStripes="0" showLastColumn="1"/>
  <filters count="1">
    <filter fld="2" type="count" evalOrder="-1" id="2"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00000000-0013-0000-FFFF-FFFF01000000}" sourceName="Sales Person">
  <pivotTables>
    <pivotTable tabId="6" name="PivotTable1"/>
    <pivotTable tabId="13" name="PivotTable3"/>
  </pivotTables>
  <data>
    <tabular pivotCacheId="173905040">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00000000-0013-0000-FFFF-FFFF02000000}" sourceName="Geography">
  <pivotTables>
    <pivotTable tabId="13" name="PivotTable2"/>
    <pivotTable tabId="13" name="PivotTable3"/>
    <pivotTable tabId="11" name="PivotTable5"/>
  </pivotTables>
  <data>
    <tabular pivotCacheId="173905040">
      <items count="6">
        <i x="4" s="1"/>
        <i x="2" s="1"/>
        <i x="5" s="1"/>
        <i x="0"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2" xr10:uid="{00000000-0013-0000-FFFF-FFFF05000000}" sourceName="Geography">
  <pivotTables>
    <pivotTable tabId="16" name="PivotTable16"/>
    <pivotTable tabId="16" name="PivotTable17"/>
  </pivotTables>
  <data>
    <tabular pivotCacheId="173905040">
      <items count="6">
        <i x="4"/>
        <i x="2"/>
        <i x="5" s="1"/>
        <i x="0"/>
        <i x="3"/>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11" xr10:uid="{00000000-0013-0000-FFFF-FFFF06000000}" sourceName="Geography">
  <pivotTables>
    <pivotTable tabId="18" name="PivotTable2"/>
    <pivotTable tabId="18" name="PivotTable3"/>
    <pivotTable tabId="18" name="PivotTable15"/>
  </pivotTables>
  <data>
    <tabular pivotCacheId="173905040">
      <items count="6">
        <i x="4"/>
        <i x="2"/>
        <i x="5" s="1"/>
        <i x="0"/>
        <i x="3"/>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954A7E6-D143-4C96-A32A-132CE542655A}" sourceName="Product">
  <pivotTables>
    <pivotTable tabId="19" name="PivotTable5"/>
  </pivotTables>
  <data>
    <tabular pivotCacheId="173905040">
      <items count="22">
        <i x="8"/>
        <i x="0"/>
        <i x="17"/>
        <i x="15" s="1"/>
        <i x="7"/>
        <i x="2"/>
        <i x="21"/>
        <i x="19"/>
        <i x="1"/>
        <i x="3"/>
        <i x="9"/>
        <i x="14"/>
        <i x="12"/>
        <i x="11"/>
        <i x="10"/>
        <i x="13"/>
        <i x="18"/>
        <i x="5"/>
        <i x="16"/>
        <i x="6"/>
        <i x="20"/>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00000000-0014-0000-FFFF-FFFF01000000}" cache="Slicer_Sales_Person" caption="Sales Person" columnCount="2" style="SlicerStyleLigh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00000000-0014-0000-FFFF-FFFF02000000}" cache="Slicer_Geography1" caption="Geography" style="SlicerStyleDark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00000000-0014-0000-FFFF-FFFF03000000}" cache="Slicer_Geography1" caption="Geography" startItem="2" showCaption="0" style="SlicerStyleLight4"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5" xr10:uid="{00000000-0014-0000-FFFF-FFFF05000000}" cache="Slicer_Geography111" caption="Geography" showCaption="0" style="SlicerStyleLight4"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4" xr10:uid="{00000000-0014-0000-FFFF-FFFF07000000}" cache="Slicer_Geography2" caption="Geography" style="SlicerStyleDark2"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D86D5BF1-881D-4585-9103-99D4793F0624}" cache="Slicer_Product" caption="Product" startItem="1"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ducts" displayName="products" ref="AB10:AC32" totalsRowShown="0">
  <autoFilter ref="AB10:AC32" xr:uid="{00000000-0009-0000-0100-000001000000}"/>
  <tableColumns count="2">
    <tableColumn id="1" xr3:uid="{00000000-0010-0000-0000-000001000000}" name="Product"/>
    <tableColumn id="2" xr3:uid="{00000000-0010-0000-0000-000002000000}" name="Cost per unit" dataDxfId="7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Raw_Data" displayName="Raw_Data" ref="C10:J310" totalsRowShown="0" headerRowDxfId="70">
  <autoFilter ref="C10:J310" xr:uid="{00000000-0009-0000-0100-000002000000}"/>
  <tableColumns count="8">
    <tableColumn id="1" xr3:uid="{00000000-0010-0000-0100-000001000000}" name="Sales Person"/>
    <tableColumn id="2" xr3:uid="{00000000-0010-0000-0100-000002000000}" name="Geography"/>
    <tableColumn id="3" xr3:uid="{00000000-0010-0000-0100-000003000000}" name="Product"/>
    <tableColumn id="4" xr3:uid="{00000000-0010-0000-0100-000004000000}" name="Amount" dataDxfId="69"/>
    <tableColumn id="5" xr3:uid="{00000000-0010-0000-0100-000005000000}" name="Units" dataDxfId="68"/>
    <tableColumn id="7" xr3:uid="{00000000-0010-0000-0100-000007000000}" name="Cost per unit" dataDxfId="67">
      <calculatedColumnFormula>VLOOKUP(Raw_Data[[#This Row],[Product]],products[],2,K10)</calculatedColumnFormula>
    </tableColumn>
    <tableColumn id="8" xr3:uid="{00000000-0010-0000-0100-000008000000}" name="Total Cost" dataDxfId="66">
      <calculatedColumnFormula>Raw_Data[[#This Row],[Cost per unit]]*Raw_Data[[#This Row],[Units]]</calculatedColumnFormula>
    </tableColumn>
    <tableColumn id="9" xr3:uid="{00000000-0010-0000-0100-000009000000}" name="Profit" dataDxfId="65">
      <calculatedColumnFormula>Raw_Data[[#This Row],[Amount]]-Raw_Data[[#This Row],[Total Cost]]</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Raw_Data4" displayName="Raw_Data4" ref="C7:G307" totalsRowShown="0" headerRowDxfId="64">
  <autoFilter ref="C7:G307" xr:uid="{00000000-0009-0000-0100-000003000000}"/>
  <sortState xmlns:xlrd2="http://schemas.microsoft.com/office/spreadsheetml/2017/richdata2" ref="C8:G307">
    <sortCondition descending="1" ref="G7:G307"/>
  </sortState>
  <tableColumns count="5">
    <tableColumn id="1" xr3:uid="{00000000-0010-0000-0200-000001000000}" name="Sales Person"/>
    <tableColumn id="2" xr3:uid="{00000000-0010-0000-0200-000002000000}" name="Geography"/>
    <tableColumn id="3" xr3:uid="{00000000-0010-0000-0200-000003000000}" name="Product"/>
    <tableColumn id="4" xr3:uid="{00000000-0010-0000-0200-000004000000}" name="Amount" dataDxfId="63"/>
    <tableColumn id="5" xr3:uid="{00000000-0010-0000-0200-000005000000}" name="Units" dataDxfId="62"/>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Raw_Data7" displayName="Raw_Data7" ref="J8:N308" totalsRowShown="0" headerRowDxfId="58">
  <autoFilter ref="J8:N308" xr:uid="{00000000-0009-0000-0100-000006000000}"/>
  <tableColumns count="5">
    <tableColumn id="1" xr3:uid="{00000000-0010-0000-0300-000001000000}" name="Sales Person"/>
    <tableColumn id="2" xr3:uid="{00000000-0010-0000-0300-000002000000}" name="Geography"/>
    <tableColumn id="3" xr3:uid="{00000000-0010-0000-0300-000003000000}" name="Product"/>
    <tableColumn id="4" xr3:uid="{00000000-0010-0000-0300-000004000000}" name="Amount" dataDxfId="57"/>
    <tableColumn id="5" xr3:uid="{00000000-0010-0000-0300-000005000000}" name="Units" dataDxfId="56"/>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microsoft.com/office/2007/relationships/slicer" Target="../slicers/slicer3.xml"/><Relationship Id="rId4"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microsoft.com/office/2007/relationships/slicer" Target="../slicers/slicer4.xml"/><Relationship Id="rId5" Type="http://schemas.openxmlformats.org/officeDocument/2006/relationships/drawing" Target="../drawings/drawing7.xml"/><Relationship Id="rId4"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12.xml"/><Relationship Id="rId1" Type="http://schemas.openxmlformats.org/officeDocument/2006/relationships/pivotTable" Target="../pivotTables/pivotTable11.xml"/><Relationship Id="rId4" Type="http://schemas.microsoft.com/office/2007/relationships/slicer" Target="../slicers/slicer5.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6.bin"/><Relationship Id="rId1" Type="http://schemas.openxmlformats.org/officeDocument/2006/relationships/pivotTable" Target="../pivotTables/pivotTable13.xml"/><Relationship Id="rId4" Type="http://schemas.microsoft.com/office/2007/relationships/slicer" Target="../slicers/slicer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0:AC657"/>
  <sheetViews>
    <sheetView showGridLines="0" zoomScale="145" zoomScaleNormal="145" workbookViewId="0">
      <selection activeCell="D7" sqref="D7"/>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6640625" customWidth="1"/>
    <col min="8" max="8" width="13.109375" customWidth="1"/>
    <col min="9" max="9" width="14.21875" customWidth="1"/>
    <col min="10" max="10" width="13.88671875" customWidth="1"/>
    <col min="11" max="11" width="14.6640625" customWidth="1"/>
    <col min="25" max="25" width="21.88671875" bestFit="1" customWidth="1"/>
    <col min="26" max="26" width="14.44140625" customWidth="1"/>
    <col min="31" max="31" width="21.88671875" customWidth="1"/>
  </cols>
  <sheetData>
    <row r="10" spans="3:29" x14ac:dyDescent="0.3">
      <c r="C10" s="4" t="s">
        <v>11</v>
      </c>
      <c r="D10" s="4" t="s">
        <v>12</v>
      </c>
      <c r="E10" s="4" t="s">
        <v>0</v>
      </c>
      <c r="F10" s="8" t="s">
        <v>1</v>
      </c>
      <c r="G10" s="8" t="s">
        <v>49</v>
      </c>
      <c r="H10" s="39" t="s">
        <v>50</v>
      </c>
      <c r="I10" s="39" t="s">
        <v>76</v>
      </c>
      <c r="J10" s="39" t="s">
        <v>77</v>
      </c>
      <c r="M10" s="7" t="s">
        <v>42</v>
      </c>
      <c r="N10" s="1"/>
      <c r="AB10" t="s">
        <v>0</v>
      </c>
      <c r="AC10" t="s">
        <v>50</v>
      </c>
    </row>
    <row r="11" spans="3:29" x14ac:dyDescent="0.3">
      <c r="C11" t="s">
        <v>40</v>
      </c>
      <c r="D11" t="s">
        <v>37</v>
      </c>
      <c r="E11" t="s">
        <v>30</v>
      </c>
      <c r="F11" s="2">
        <v>1624</v>
      </c>
      <c r="G11" s="3">
        <v>114</v>
      </c>
      <c r="H11" s="40">
        <f>VLOOKUP(Raw_Data[[#This Row],[Product]],products[],2,K10)</f>
        <v>14.49</v>
      </c>
      <c r="I11" s="40">
        <f>Raw_Data[[#This Row],[Cost per unit]]*Raw_Data[[#This Row],[Units]]</f>
        <v>1651.8600000000001</v>
      </c>
      <c r="J11" s="40">
        <f>Raw_Data[[#This Row],[Amount]]-Raw_Data[[#This Row],[Total Cost]]</f>
        <v>-27.860000000000127</v>
      </c>
      <c r="M11" s="5">
        <v>1</v>
      </c>
      <c r="N11" s="6" t="s">
        <v>43</v>
      </c>
      <c r="AB11" t="s">
        <v>13</v>
      </c>
      <c r="AC11" s="9">
        <v>9.33</v>
      </c>
    </row>
    <row r="12" spans="3:29" x14ac:dyDescent="0.3">
      <c r="C12" t="s">
        <v>8</v>
      </c>
      <c r="D12" t="s">
        <v>35</v>
      </c>
      <c r="E12" t="s">
        <v>32</v>
      </c>
      <c r="F12" s="2">
        <v>6706</v>
      </c>
      <c r="G12" s="3">
        <v>459</v>
      </c>
      <c r="H12" s="40">
        <f>VLOOKUP(Raw_Data[[#This Row],[Product]],products[],2,K11)</f>
        <v>8.65</v>
      </c>
      <c r="I12" s="40">
        <f>Raw_Data[[#This Row],[Cost per unit]]*Raw_Data[[#This Row],[Units]]</f>
        <v>3970.3500000000004</v>
      </c>
      <c r="J12" s="40">
        <f>Raw_Data[[#This Row],[Amount]]-Raw_Data[[#This Row],[Total Cost]]</f>
        <v>2735.6499999999996</v>
      </c>
      <c r="M12" s="5">
        <v>2</v>
      </c>
      <c r="N12" s="6" t="s">
        <v>52</v>
      </c>
      <c r="AB12" t="s">
        <v>14</v>
      </c>
      <c r="AC12" s="9">
        <v>11.7</v>
      </c>
    </row>
    <row r="13" spans="3:29" x14ac:dyDescent="0.3">
      <c r="C13" t="s">
        <v>9</v>
      </c>
      <c r="D13" t="s">
        <v>35</v>
      </c>
      <c r="E13" t="s">
        <v>4</v>
      </c>
      <c r="F13" s="2">
        <v>959</v>
      </c>
      <c r="G13" s="3">
        <v>147</v>
      </c>
      <c r="H13" s="40">
        <f>VLOOKUP(Raw_Data[[#This Row],[Product]],products[],2,K12)</f>
        <v>11.88</v>
      </c>
      <c r="I13" s="40">
        <f>Raw_Data[[#This Row],[Cost per unit]]*Raw_Data[[#This Row],[Units]]</f>
        <v>1746.3600000000001</v>
      </c>
      <c r="J13" s="40">
        <f>Raw_Data[[#This Row],[Amount]]-Raw_Data[[#This Row],[Total Cost]]</f>
        <v>-787.36000000000013</v>
      </c>
      <c r="M13" s="5">
        <v>3</v>
      </c>
      <c r="N13" s="6" t="s">
        <v>44</v>
      </c>
      <c r="AB13" t="s">
        <v>4</v>
      </c>
      <c r="AC13" s="9">
        <v>11.88</v>
      </c>
    </row>
    <row r="14" spans="3:29" x14ac:dyDescent="0.3">
      <c r="C14" t="s">
        <v>41</v>
      </c>
      <c r="D14" t="s">
        <v>36</v>
      </c>
      <c r="E14" t="s">
        <v>18</v>
      </c>
      <c r="F14" s="2">
        <v>9632</v>
      </c>
      <c r="G14" s="3">
        <v>288</v>
      </c>
      <c r="H14" s="40">
        <f>VLOOKUP(Raw_Data[[#This Row],[Product]],products[],2,K13)</f>
        <v>6.47</v>
      </c>
      <c r="I14" s="40">
        <f>Raw_Data[[#This Row],[Cost per unit]]*Raw_Data[[#This Row],[Units]]</f>
        <v>1863.36</v>
      </c>
      <c r="J14" s="40">
        <f>Raw_Data[[#This Row],[Amount]]-Raw_Data[[#This Row],[Total Cost]]</f>
        <v>7768.64</v>
      </c>
      <c r="M14" s="5">
        <v>4</v>
      </c>
      <c r="N14" s="6" t="s">
        <v>45</v>
      </c>
      <c r="AB14" t="s">
        <v>15</v>
      </c>
      <c r="AC14" s="9">
        <v>11.73</v>
      </c>
    </row>
    <row r="15" spans="3:29" x14ac:dyDescent="0.3">
      <c r="C15" t="s">
        <v>6</v>
      </c>
      <c r="D15" t="s">
        <v>39</v>
      </c>
      <c r="E15" t="s">
        <v>25</v>
      </c>
      <c r="F15" s="2">
        <v>2100</v>
      </c>
      <c r="G15" s="3">
        <v>414</v>
      </c>
      <c r="H15" s="40">
        <f>VLOOKUP(Raw_Data[[#This Row],[Product]],products[],2,K14)</f>
        <v>13.15</v>
      </c>
      <c r="I15" s="40">
        <f>Raw_Data[[#This Row],[Cost per unit]]*Raw_Data[[#This Row],[Units]]</f>
        <v>5444.1</v>
      </c>
      <c r="J15" s="40">
        <f>Raw_Data[[#This Row],[Amount]]-Raw_Data[[#This Row],[Total Cost]]</f>
        <v>-3344.1000000000004</v>
      </c>
      <c r="M15" s="5">
        <v>5</v>
      </c>
      <c r="N15" s="6" t="s">
        <v>53</v>
      </c>
      <c r="AB15" t="s">
        <v>16</v>
      </c>
      <c r="AC15" s="9">
        <v>8.7899999999999991</v>
      </c>
    </row>
    <row r="16" spans="3:29" x14ac:dyDescent="0.3">
      <c r="C16" t="s">
        <v>40</v>
      </c>
      <c r="D16" t="s">
        <v>35</v>
      </c>
      <c r="E16" t="s">
        <v>33</v>
      </c>
      <c r="F16" s="2">
        <v>8869</v>
      </c>
      <c r="G16" s="3">
        <v>432</v>
      </c>
      <c r="H16" s="40">
        <f>VLOOKUP(Raw_Data[[#This Row],[Product]],products[],2,K15)</f>
        <v>12.37</v>
      </c>
      <c r="I16" s="40">
        <f>Raw_Data[[#This Row],[Cost per unit]]*Raw_Data[[#This Row],[Units]]</f>
        <v>5343.8399999999992</v>
      </c>
      <c r="J16" s="40">
        <f>Raw_Data[[#This Row],[Amount]]-Raw_Data[[#This Row],[Total Cost]]</f>
        <v>3525.1600000000008</v>
      </c>
      <c r="M16" s="5">
        <v>6</v>
      </c>
      <c r="N16" s="6" t="s">
        <v>54</v>
      </c>
      <c r="AB16" t="s">
        <v>17</v>
      </c>
      <c r="AC16" s="9">
        <v>3.11</v>
      </c>
    </row>
    <row r="17" spans="3:29" x14ac:dyDescent="0.3">
      <c r="C17" t="s">
        <v>6</v>
      </c>
      <c r="D17" t="s">
        <v>38</v>
      </c>
      <c r="E17" t="s">
        <v>31</v>
      </c>
      <c r="F17" s="2">
        <v>2681</v>
      </c>
      <c r="G17" s="3">
        <v>54</v>
      </c>
      <c r="H17" s="40">
        <f>VLOOKUP(Raw_Data[[#This Row],[Product]],products[],2,K16)</f>
        <v>5.79</v>
      </c>
      <c r="I17" s="40">
        <f>Raw_Data[[#This Row],[Cost per unit]]*Raw_Data[[#This Row],[Units]]</f>
        <v>312.66000000000003</v>
      </c>
      <c r="J17" s="40">
        <f>Raw_Data[[#This Row],[Amount]]-Raw_Data[[#This Row],[Total Cost]]</f>
        <v>2368.34</v>
      </c>
      <c r="M17" s="5">
        <v>7</v>
      </c>
      <c r="N17" s="6" t="s">
        <v>48</v>
      </c>
      <c r="AB17" t="s">
        <v>18</v>
      </c>
      <c r="AC17" s="9">
        <v>6.47</v>
      </c>
    </row>
    <row r="18" spans="3:29" x14ac:dyDescent="0.3">
      <c r="C18" t="s">
        <v>8</v>
      </c>
      <c r="D18" t="s">
        <v>35</v>
      </c>
      <c r="E18" t="s">
        <v>22</v>
      </c>
      <c r="F18" s="2">
        <v>5012</v>
      </c>
      <c r="G18" s="3">
        <v>210</v>
      </c>
      <c r="H18" s="40">
        <f>VLOOKUP(Raw_Data[[#This Row],[Product]],products[],2,K17)</f>
        <v>9.77</v>
      </c>
      <c r="I18" s="40">
        <f>Raw_Data[[#This Row],[Cost per unit]]*Raw_Data[[#This Row],[Units]]</f>
        <v>2051.6999999999998</v>
      </c>
      <c r="J18" s="40">
        <f>Raw_Data[[#This Row],[Amount]]-Raw_Data[[#This Row],[Total Cost]]</f>
        <v>2960.3</v>
      </c>
      <c r="M18" s="5">
        <v>8</v>
      </c>
      <c r="N18" s="6" t="s">
        <v>51</v>
      </c>
      <c r="AB18" t="s">
        <v>19</v>
      </c>
      <c r="AC18" s="9">
        <v>7.64</v>
      </c>
    </row>
    <row r="19" spans="3:29" x14ac:dyDescent="0.3">
      <c r="C19" t="s">
        <v>7</v>
      </c>
      <c r="D19" t="s">
        <v>38</v>
      </c>
      <c r="E19" t="s">
        <v>14</v>
      </c>
      <c r="F19" s="2">
        <v>1281</v>
      </c>
      <c r="G19" s="3">
        <v>75</v>
      </c>
      <c r="H19" s="40">
        <f>VLOOKUP(Raw_Data[[#This Row],[Product]],products[],2,K18)</f>
        <v>11.7</v>
      </c>
      <c r="I19" s="40">
        <f>Raw_Data[[#This Row],[Cost per unit]]*Raw_Data[[#This Row],[Units]]</f>
        <v>877.5</v>
      </c>
      <c r="J19" s="40">
        <f>Raw_Data[[#This Row],[Amount]]-Raw_Data[[#This Row],[Total Cost]]</f>
        <v>403.5</v>
      </c>
      <c r="M19" s="5">
        <v>9</v>
      </c>
      <c r="N19" s="6" t="s">
        <v>46</v>
      </c>
      <c r="AB19" t="s">
        <v>20</v>
      </c>
      <c r="AC19" s="9">
        <v>10.62</v>
      </c>
    </row>
    <row r="20" spans="3:29" x14ac:dyDescent="0.3">
      <c r="C20" t="s">
        <v>5</v>
      </c>
      <c r="D20" t="s">
        <v>37</v>
      </c>
      <c r="E20" t="s">
        <v>14</v>
      </c>
      <c r="F20" s="2">
        <v>4991</v>
      </c>
      <c r="G20" s="3">
        <v>12</v>
      </c>
      <c r="H20" s="40">
        <f>VLOOKUP(Raw_Data[[#This Row],[Product]],products[],2,K19)</f>
        <v>11.7</v>
      </c>
      <c r="I20" s="40">
        <f>Raw_Data[[#This Row],[Cost per unit]]*Raw_Data[[#This Row],[Units]]</f>
        <v>140.39999999999998</v>
      </c>
      <c r="J20" s="40">
        <f>Raw_Data[[#This Row],[Amount]]-Raw_Data[[#This Row],[Total Cost]]</f>
        <v>4850.6000000000004</v>
      </c>
      <c r="M20" s="5">
        <v>10</v>
      </c>
      <c r="N20" s="6" t="s">
        <v>47</v>
      </c>
      <c r="AB20" t="s">
        <v>21</v>
      </c>
      <c r="AC20" s="9">
        <v>9</v>
      </c>
    </row>
    <row r="21" spans="3:29" x14ac:dyDescent="0.3">
      <c r="C21" t="s">
        <v>2</v>
      </c>
      <c r="D21" t="s">
        <v>39</v>
      </c>
      <c r="E21" t="s">
        <v>25</v>
      </c>
      <c r="F21" s="2">
        <v>1785</v>
      </c>
      <c r="G21" s="3">
        <v>462</v>
      </c>
      <c r="H21" s="40">
        <f>VLOOKUP(Raw_Data[[#This Row],[Product]],products[],2,K20)</f>
        <v>13.15</v>
      </c>
      <c r="I21" s="40">
        <f>Raw_Data[[#This Row],[Cost per unit]]*Raw_Data[[#This Row],[Units]]</f>
        <v>6075.3</v>
      </c>
      <c r="J21" s="40">
        <f>Raw_Data[[#This Row],[Amount]]-Raw_Data[[#This Row],[Total Cost]]</f>
        <v>-4290.3</v>
      </c>
      <c r="AB21" t="s">
        <v>22</v>
      </c>
      <c r="AC21" s="9">
        <v>9.77</v>
      </c>
    </row>
    <row r="22" spans="3:29" x14ac:dyDescent="0.3">
      <c r="C22" t="s">
        <v>3</v>
      </c>
      <c r="D22" t="s">
        <v>37</v>
      </c>
      <c r="E22" t="s">
        <v>17</v>
      </c>
      <c r="F22" s="2">
        <v>3983</v>
      </c>
      <c r="G22" s="3">
        <v>144</v>
      </c>
      <c r="H22" s="40">
        <f>VLOOKUP(Raw_Data[[#This Row],[Product]],products[],2,K21)</f>
        <v>3.11</v>
      </c>
      <c r="I22" s="40">
        <f>Raw_Data[[#This Row],[Cost per unit]]*Raw_Data[[#This Row],[Units]]</f>
        <v>447.84</v>
      </c>
      <c r="J22" s="40">
        <f>Raw_Data[[#This Row],[Amount]]-Raw_Data[[#This Row],[Total Cost]]</f>
        <v>3535.16</v>
      </c>
      <c r="AB22" t="s">
        <v>23</v>
      </c>
      <c r="AC22" s="9">
        <v>6.49</v>
      </c>
    </row>
    <row r="23" spans="3:29" x14ac:dyDescent="0.3">
      <c r="C23" t="s">
        <v>9</v>
      </c>
      <c r="D23" t="s">
        <v>38</v>
      </c>
      <c r="E23" t="s">
        <v>16</v>
      </c>
      <c r="F23" s="2">
        <v>2646</v>
      </c>
      <c r="G23" s="3">
        <v>120</v>
      </c>
      <c r="H23" s="40">
        <f>VLOOKUP(Raw_Data[[#This Row],[Product]],products[],2,K22)</f>
        <v>8.7899999999999991</v>
      </c>
      <c r="I23" s="40">
        <f>Raw_Data[[#This Row],[Cost per unit]]*Raw_Data[[#This Row],[Units]]</f>
        <v>1054.8</v>
      </c>
      <c r="J23" s="40">
        <f>Raw_Data[[#This Row],[Amount]]-Raw_Data[[#This Row],[Total Cost]]</f>
        <v>1591.2</v>
      </c>
      <c r="AB23" t="s">
        <v>24</v>
      </c>
      <c r="AC23" s="9">
        <v>4.97</v>
      </c>
    </row>
    <row r="24" spans="3:29" x14ac:dyDescent="0.3">
      <c r="C24" t="s">
        <v>2</v>
      </c>
      <c r="D24" t="s">
        <v>34</v>
      </c>
      <c r="E24" t="s">
        <v>13</v>
      </c>
      <c r="F24" s="2">
        <v>252</v>
      </c>
      <c r="G24" s="3">
        <v>54</v>
      </c>
      <c r="H24" s="40">
        <f>VLOOKUP(Raw_Data[[#This Row],[Product]],products[],2,K23)</f>
        <v>9.33</v>
      </c>
      <c r="I24" s="40">
        <f>Raw_Data[[#This Row],[Cost per unit]]*Raw_Data[[#This Row],[Units]]</f>
        <v>503.82</v>
      </c>
      <c r="J24" s="40">
        <f>Raw_Data[[#This Row],[Amount]]-Raw_Data[[#This Row],[Total Cost]]</f>
        <v>-251.82</v>
      </c>
      <c r="AB24" t="s">
        <v>25</v>
      </c>
      <c r="AC24" s="9">
        <v>13.15</v>
      </c>
    </row>
    <row r="25" spans="3:29" x14ac:dyDescent="0.3">
      <c r="C25" t="s">
        <v>3</v>
      </c>
      <c r="D25" t="s">
        <v>35</v>
      </c>
      <c r="E25" t="s">
        <v>25</v>
      </c>
      <c r="F25" s="2">
        <v>2464</v>
      </c>
      <c r="G25" s="3">
        <v>234</v>
      </c>
      <c r="H25" s="40">
        <f>VLOOKUP(Raw_Data[[#This Row],[Product]],products[],2,K24)</f>
        <v>13.15</v>
      </c>
      <c r="I25" s="40">
        <f>Raw_Data[[#This Row],[Cost per unit]]*Raw_Data[[#This Row],[Units]]</f>
        <v>3077.1</v>
      </c>
      <c r="J25" s="40">
        <f>Raw_Data[[#This Row],[Amount]]-Raw_Data[[#This Row],[Total Cost]]</f>
        <v>-613.09999999999991</v>
      </c>
      <c r="AB25" t="s">
        <v>26</v>
      </c>
      <c r="AC25" s="9">
        <v>5.6</v>
      </c>
    </row>
    <row r="26" spans="3:29" x14ac:dyDescent="0.3">
      <c r="C26" t="s">
        <v>3</v>
      </c>
      <c r="D26" t="s">
        <v>35</v>
      </c>
      <c r="E26" t="s">
        <v>29</v>
      </c>
      <c r="F26" s="2">
        <v>2114</v>
      </c>
      <c r="G26" s="3">
        <v>66</v>
      </c>
      <c r="H26" s="40">
        <f>VLOOKUP(Raw_Data[[#This Row],[Product]],products[],2,K25)</f>
        <v>7.16</v>
      </c>
      <c r="I26" s="40">
        <f>Raw_Data[[#This Row],[Cost per unit]]*Raw_Data[[#This Row],[Units]]</f>
        <v>472.56</v>
      </c>
      <c r="J26" s="40">
        <f>Raw_Data[[#This Row],[Amount]]-Raw_Data[[#This Row],[Total Cost]]</f>
        <v>1641.44</v>
      </c>
      <c r="AB26" t="s">
        <v>27</v>
      </c>
      <c r="AC26" s="9">
        <v>16.73</v>
      </c>
    </row>
    <row r="27" spans="3:29" x14ac:dyDescent="0.3">
      <c r="C27" t="s">
        <v>6</v>
      </c>
      <c r="D27" t="s">
        <v>37</v>
      </c>
      <c r="E27" t="s">
        <v>31</v>
      </c>
      <c r="F27" s="2">
        <v>7693</v>
      </c>
      <c r="G27" s="3">
        <v>87</v>
      </c>
      <c r="H27" s="40">
        <f>VLOOKUP(Raw_Data[[#This Row],[Product]],products[],2,K26)</f>
        <v>5.79</v>
      </c>
      <c r="I27" s="40">
        <f>Raw_Data[[#This Row],[Cost per unit]]*Raw_Data[[#This Row],[Units]]</f>
        <v>503.73</v>
      </c>
      <c r="J27" s="40">
        <f>Raw_Data[[#This Row],[Amount]]-Raw_Data[[#This Row],[Total Cost]]</f>
        <v>7189.27</v>
      </c>
      <c r="AB27" t="s">
        <v>28</v>
      </c>
      <c r="AC27" s="9">
        <v>10.38</v>
      </c>
    </row>
    <row r="28" spans="3:29" x14ac:dyDescent="0.3">
      <c r="C28" t="s">
        <v>5</v>
      </c>
      <c r="D28" t="s">
        <v>34</v>
      </c>
      <c r="E28" t="s">
        <v>20</v>
      </c>
      <c r="F28" s="2">
        <v>15610</v>
      </c>
      <c r="G28" s="3">
        <v>339</v>
      </c>
      <c r="H28" s="40">
        <f>VLOOKUP(Raw_Data[[#This Row],[Product]],products[],2,K27)</f>
        <v>10.62</v>
      </c>
      <c r="I28" s="40">
        <f>Raw_Data[[#This Row],[Cost per unit]]*Raw_Data[[#This Row],[Units]]</f>
        <v>3600.18</v>
      </c>
      <c r="J28" s="40">
        <f>Raw_Data[[#This Row],[Amount]]-Raw_Data[[#This Row],[Total Cost]]</f>
        <v>12009.82</v>
      </c>
      <c r="AB28" t="s">
        <v>29</v>
      </c>
      <c r="AC28" s="9">
        <v>7.16</v>
      </c>
    </row>
    <row r="29" spans="3:29" x14ac:dyDescent="0.3">
      <c r="C29" t="s">
        <v>41</v>
      </c>
      <c r="D29" t="s">
        <v>34</v>
      </c>
      <c r="E29" t="s">
        <v>22</v>
      </c>
      <c r="F29" s="2">
        <v>336</v>
      </c>
      <c r="G29" s="3">
        <v>144</v>
      </c>
      <c r="H29" s="40">
        <f>VLOOKUP(Raw_Data[[#This Row],[Product]],products[],2,K28)</f>
        <v>9.77</v>
      </c>
      <c r="I29" s="40">
        <f>Raw_Data[[#This Row],[Cost per unit]]*Raw_Data[[#This Row],[Units]]</f>
        <v>1406.8799999999999</v>
      </c>
      <c r="J29" s="40">
        <f>Raw_Data[[#This Row],[Amount]]-Raw_Data[[#This Row],[Total Cost]]</f>
        <v>-1070.8799999999999</v>
      </c>
      <c r="AB29" t="s">
        <v>30</v>
      </c>
      <c r="AC29" s="9">
        <v>14.49</v>
      </c>
    </row>
    <row r="30" spans="3:29" x14ac:dyDescent="0.3">
      <c r="C30" t="s">
        <v>2</v>
      </c>
      <c r="D30" t="s">
        <v>39</v>
      </c>
      <c r="E30" t="s">
        <v>20</v>
      </c>
      <c r="F30" s="2">
        <v>9443</v>
      </c>
      <c r="G30" s="3">
        <v>162</v>
      </c>
      <c r="H30" s="40">
        <f>VLOOKUP(Raw_Data[[#This Row],[Product]],products[],2,K29)</f>
        <v>10.62</v>
      </c>
      <c r="I30" s="40">
        <f>Raw_Data[[#This Row],[Cost per unit]]*Raw_Data[[#This Row],[Units]]</f>
        <v>1720.4399999999998</v>
      </c>
      <c r="J30" s="40">
        <f>Raw_Data[[#This Row],[Amount]]-Raw_Data[[#This Row],[Total Cost]]</f>
        <v>7722.56</v>
      </c>
      <c r="AB30" t="s">
        <v>31</v>
      </c>
      <c r="AC30" s="9">
        <v>5.79</v>
      </c>
    </row>
    <row r="31" spans="3:29" x14ac:dyDescent="0.3">
      <c r="C31" t="s">
        <v>9</v>
      </c>
      <c r="D31" t="s">
        <v>34</v>
      </c>
      <c r="E31" t="s">
        <v>23</v>
      </c>
      <c r="F31" s="2">
        <v>8155</v>
      </c>
      <c r="G31" s="3">
        <v>90</v>
      </c>
      <c r="H31" s="40">
        <f>VLOOKUP(Raw_Data[[#This Row],[Product]],products[],2,K30)</f>
        <v>6.49</v>
      </c>
      <c r="I31" s="40">
        <f>Raw_Data[[#This Row],[Cost per unit]]*Raw_Data[[#This Row],[Units]]</f>
        <v>584.1</v>
      </c>
      <c r="J31" s="40">
        <f>Raw_Data[[#This Row],[Amount]]-Raw_Data[[#This Row],[Total Cost]]</f>
        <v>7570.9</v>
      </c>
      <c r="AB31" t="s">
        <v>32</v>
      </c>
      <c r="AC31" s="9">
        <v>8.65</v>
      </c>
    </row>
    <row r="32" spans="3:29" x14ac:dyDescent="0.3">
      <c r="C32" t="s">
        <v>8</v>
      </c>
      <c r="D32" t="s">
        <v>38</v>
      </c>
      <c r="E32" t="s">
        <v>23</v>
      </c>
      <c r="F32" s="2">
        <v>1701</v>
      </c>
      <c r="G32" s="3">
        <v>234</v>
      </c>
      <c r="H32" s="40">
        <f>VLOOKUP(Raw_Data[[#This Row],[Product]],products[],2,K31)</f>
        <v>6.49</v>
      </c>
      <c r="I32" s="40">
        <f>Raw_Data[[#This Row],[Cost per unit]]*Raw_Data[[#This Row],[Units]]</f>
        <v>1518.66</v>
      </c>
      <c r="J32" s="40">
        <f>Raw_Data[[#This Row],[Amount]]-Raw_Data[[#This Row],[Total Cost]]</f>
        <v>182.33999999999992</v>
      </c>
      <c r="AB32" t="s">
        <v>33</v>
      </c>
      <c r="AC32" s="9">
        <v>12.37</v>
      </c>
    </row>
    <row r="33" spans="3:10" x14ac:dyDescent="0.3">
      <c r="C33" t="s">
        <v>10</v>
      </c>
      <c r="D33" t="s">
        <v>38</v>
      </c>
      <c r="E33" t="s">
        <v>22</v>
      </c>
      <c r="F33" s="2">
        <v>2205</v>
      </c>
      <c r="G33" s="3">
        <v>141</v>
      </c>
      <c r="H33" s="40">
        <f>VLOOKUP(Raw_Data[[#This Row],[Product]],products[],2,K32)</f>
        <v>9.77</v>
      </c>
      <c r="I33" s="40">
        <f>Raw_Data[[#This Row],[Cost per unit]]*Raw_Data[[#This Row],[Units]]</f>
        <v>1377.57</v>
      </c>
      <c r="J33" s="40">
        <f>Raw_Data[[#This Row],[Amount]]-Raw_Data[[#This Row],[Total Cost]]</f>
        <v>827.43000000000006</v>
      </c>
    </row>
    <row r="34" spans="3:10" x14ac:dyDescent="0.3">
      <c r="C34" t="s">
        <v>8</v>
      </c>
      <c r="D34" t="s">
        <v>37</v>
      </c>
      <c r="E34" t="s">
        <v>19</v>
      </c>
      <c r="F34" s="2">
        <v>1771</v>
      </c>
      <c r="G34" s="3">
        <v>204</v>
      </c>
      <c r="H34" s="40">
        <f>VLOOKUP(Raw_Data[[#This Row],[Product]],products[],2,K33)</f>
        <v>7.64</v>
      </c>
      <c r="I34" s="40">
        <f>Raw_Data[[#This Row],[Cost per unit]]*Raw_Data[[#This Row],[Units]]</f>
        <v>1558.56</v>
      </c>
      <c r="J34" s="40">
        <f>Raw_Data[[#This Row],[Amount]]-Raw_Data[[#This Row],[Total Cost]]</f>
        <v>212.44000000000005</v>
      </c>
    </row>
    <row r="35" spans="3:10" x14ac:dyDescent="0.3">
      <c r="C35" t="s">
        <v>41</v>
      </c>
      <c r="D35" t="s">
        <v>35</v>
      </c>
      <c r="E35" t="s">
        <v>15</v>
      </c>
      <c r="F35" s="2">
        <v>2114</v>
      </c>
      <c r="G35" s="3">
        <v>186</v>
      </c>
      <c r="H35" s="40">
        <f>VLOOKUP(Raw_Data[[#This Row],[Product]],products[],2,K34)</f>
        <v>11.73</v>
      </c>
      <c r="I35" s="40">
        <f>Raw_Data[[#This Row],[Cost per unit]]*Raw_Data[[#This Row],[Units]]</f>
        <v>2181.7800000000002</v>
      </c>
      <c r="J35" s="40">
        <f>Raw_Data[[#This Row],[Amount]]-Raw_Data[[#This Row],[Total Cost]]</f>
        <v>-67.7800000000002</v>
      </c>
    </row>
    <row r="36" spans="3:10" x14ac:dyDescent="0.3">
      <c r="C36" t="s">
        <v>41</v>
      </c>
      <c r="D36" t="s">
        <v>36</v>
      </c>
      <c r="E36" t="s">
        <v>13</v>
      </c>
      <c r="F36" s="2">
        <v>10311</v>
      </c>
      <c r="G36" s="3">
        <v>231</v>
      </c>
      <c r="H36" s="40">
        <f>VLOOKUP(Raw_Data[[#This Row],[Product]],products[],2,K35)</f>
        <v>9.33</v>
      </c>
      <c r="I36" s="40">
        <f>Raw_Data[[#This Row],[Cost per unit]]*Raw_Data[[#This Row],[Units]]</f>
        <v>2155.23</v>
      </c>
      <c r="J36" s="40">
        <f>Raw_Data[[#This Row],[Amount]]-Raw_Data[[#This Row],[Total Cost]]</f>
        <v>8155.77</v>
      </c>
    </row>
    <row r="37" spans="3:10" x14ac:dyDescent="0.3">
      <c r="C37" t="s">
        <v>3</v>
      </c>
      <c r="D37" t="s">
        <v>39</v>
      </c>
      <c r="E37" t="s">
        <v>16</v>
      </c>
      <c r="F37" s="2">
        <v>21</v>
      </c>
      <c r="G37" s="3">
        <v>168</v>
      </c>
      <c r="H37" s="40">
        <f>VLOOKUP(Raw_Data[[#This Row],[Product]],products[],2,K36)</f>
        <v>8.7899999999999991</v>
      </c>
      <c r="I37" s="40">
        <f>Raw_Data[[#This Row],[Cost per unit]]*Raw_Data[[#This Row],[Units]]</f>
        <v>1476.7199999999998</v>
      </c>
      <c r="J37" s="40">
        <f>Raw_Data[[#This Row],[Amount]]-Raw_Data[[#This Row],[Total Cost]]</f>
        <v>-1455.7199999999998</v>
      </c>
    </row>
    <row r="38" spans="3:10" x14ac:dyDescent="0.3">
      <c r="C38" t="s">
        <v>10</v>
      </c>
      <c r="D38" t="s">
        <v>35</v>
      </c>
      <c r="E38" t="s">
        <v>20</v>
      </c>
      <c r="F38" s="2">
        <v>1974</v>
      </c>
      <c r="G38" s="3">
        <v>195</v>
      </c>
      <c r="H38" s="40">
        <f>VLOOKUP(Raw_Data[[#This Row],[Product]],products[],2,K37)</f>
        <v>10.62</v>
      </c>
      <c r="I38" s="40">
        <f>Raw_Data[[#This Row],[Cost per unit]]*Raw_Data[[#This Row],[Units]]</f>
        <v>2070.8999999999996</v>
      </c>
      <c r="J38" s="40">
        <f>Raw_Data[[#This Row],[Amount]]-Raw_Data[[#This Row],[Total Cost]]</f>
        <v>-96.899999999999636</v>
      </c>
    </row>
    <row r="39" spans="3:10" x14ac:dyDescent="0.3">
      <c r="C39" t="s">
        <v>5</v>
      </c>
      <c r="D39" t="s">
        <v>36</v>
      </c>
      <c r="E39" t="s">
        <v>23</v>
      </c>
      <c r="F39" s="2">
        <v>6314</v>
      </c>
      <c r="G39" s="3">
        <v>15</v>
      </c>
      <c r="H39" s="40">
        <f>VLOOKUP(Raw_Data[[#This Row],[Product]],products[],2,K38)</f>
        <v>6.49</v>
      </c>
      <c r="I39" s="40">
        <f>Raw_Data[[#This Row],[Cost per unit]]*Raw_Data[[#This Row],[Units]]</f>
        <v>97.350000000000009</v>
      </c>
      <c r="J39" s="40">
        <f>Raw_Data[[#This Row],[Amount]]-Raw_Data[[#This Row],[Total Cost]]</f>
        <v>6216.65</v>
      </c>
    </row>
    <row r="40" spans="3:10" x14ac:dyDescent="0.3">
      <c r="C40" t="s">
        <v>10</v>
      </c>
      <c r="D40" t="s">
        <v>37</v>
      </c>
      <c r="E40" t="s">
        <v>23</v>
      </c>
      <c r="F40" s="2">
        <v>4683</v>
      </c>
      <c r="G40" s="3">
        <v>30</v>
      </c>
      <c r="H40" s="40">
        <f>VLOOKUP(Raw_Data[[#This Row],[Product]],products[],2,K39)</f>
        <v>6.49</v>
      </c>
      <c r="I40" s="40">
        <f>Raw_Data[[#This Row],[Cost per unit]]*Raw_Data[[#This Row],[Units]]</f>
        <v>194.70000000000002</v>
      </c>
      <c r="J40" s="40">
        <f>Raw_Data[[#This Row],[Amount]]-Raw_Data[[#This Row],[Total Cost]]</f>
        <v>4488.3</v>
      </c>
    </row>
    <row r="41" spans="3:10" x14ac:dyDescent="0.3">
      <c r="C41" t="s">
        <v>41</v>
      </c>
      <c r="D41" t="s">
        <v>37</v>
      </c>
      <c r="E41" t="s">
        <v>24</v>
      </c>
      <c r="F41" s="2">
        <v>6398</v>
      </c>
      <c r="G41" s="3">
        <v>102</v>
      </c>
      <c r="H41" s="40">
        <f>VLOOKUP(Raw_Data[[#This Row],[Product]],products[],2,K40)</f>
        <v>4.97</v>
      </c>
      <c r="I41" s="40">
        <f>Raw_Data[[#This Row],[Cost per unit]]*Raw_Data[[#This Row],[Units]]</f>
        <v>506.94</v>
      </c>
      <c r="J41" s="40">
        <f>Raw_Data[[#This Row],[Amount]]-Raw_Data[[#This Row],[Total Cost]]</f>
        <v>5891.06</v>
      </c>
    </row>
    <row r="42" spans="3:10" x14ac:dyDescent="0.3">
      <c r="C42" t="s">
        <v>2</v>
      </c>
      <c r="D42" t="s">
        <v>35</v>
      </c>
      <c r="E42" t="s">
        <v>19</v>
      </c>
      <c r="F42" s="2">
        <v>553</v>
      </c>
      <c r="G42" s="3">
        <v>15</v>
      </c>
      <c r="H42" s="40">
        <f>VLOOKUP(Raw_Data[[#This Row],[Product]],products[],2,K41)</f>
        <v>7.64</v>
      </c>
      <c r="I42" s="40">
        <f>Raw_Data[[#This Row],[Cost per unit]]*Raw_Data[[#This Row],[Units]]</f>
        <v>114.6</v>
      </c>
      <c r="J42" s="40">
        <f>Raw_Data[[#This Row],[Amount]]-Raw_Data[[#This Row],[Total Cost]]</f>
        <v>438.4</v>
      </c>
    </row>
    <row r="43" spans="3:10" x14ac:dyDescent="0.3">
      <c r="C43" t="s">
        <v>8</v>
      </c>
      <c r="D43" t="s">
        <v>39</v>
      </c>
      <c r="E43" t="s">
        <v>30</v>
      </c>
      <c r="F43" s="2">
        <v>7021</v>
      </c>
      <c r="G43" s="3">
        <v>183</v>
      </c>
      <c r="H43" s="40">
        <f>VLOOKUP(Raw_Data[[#This Row],[Product]],products[],2,K42)</f>
        <v>14.49</v>
      </c>
      <c r="I43" s="40">
        <f>Raw_Data[[#This Row],[Cost per unit]]*Raw_Data[[#This Row],[Units]]</f>
        <v>2651.67</v>
      </c>
      <c r="J43" s="40">
        <f>Raw_Data[[#This Row],[Amount]]-Raw_Data[[#This Row],[Total Cost]]</f>
        <v>4369.33</v>
      </c>
    </row>
    <row r="44" spans="3:10" x14ac:dyDescent="0.3">
      <c r="C44" t="s">
        <v>40</v>
      </c>
      <c r="D44" t="s">
        <v>39</v>
      </c>
      <c r="E44" t="s">
        <v>22</v>
      </c>
      <c r="F44" s="2">
        <v>5817</v>
      </c>
      <c r="G44" s="3">
        <v>12</v>
      </c>
      <c r="H44" s="40">
        <f>VLOOKUP(Raw_Data[[#This Row],[Product]],products[],2,K43)</f>
        <v>9.77</v>
      </c>
      <c r="I44" s="40">
        <f>Raw_Data[[#This Row],[Cost per unit]]*Raw_Data[[#This Row],[Units]]</f>
        <v>117.24</v>
      </c>
      <c r="J44" s="40">
        <f>Raw_Data[[#This Row],[Amount]]-Raw_Data[[#This Row],[Total Cost]]</f>
        <v>5699.76</v>
      </c>
    </row>
    <row r="45" spans="3:10" x14ac:dyDescent="0.3">
      <c r="C45" t="s">
        <v>41</v>
      </c>
      <c r="D45" t="s">
        <v>39</v>
      </c>
      <c r="E45" t="s">
        <v>14</v>
      </c>
      <c r="F45" s="2">
        <v>3976</v>
      </c>
      <c r="G45" s="3">
        <v>72</v>
      </c>
      <c r="H45" s="40">
        <f>VLOOKUP(Raw_Data[[#This Row],[Product]],products[],2,K44)</f>
        <v>11.7</v>
      </c>
      <c r="I45" s="40">
        <f>Raw_Data[[#This Row],[Cost per unit]]*Raw_Data[[#This Row],[Units]]</f>
        <v>842.4</v>
      </c>
      <c r="J45" s="40">
        <f>Raw_Data[[#This Row],[Amount]]-Raw_Data[[#This Row],[Total Cost]]</f>
        <v>3133.6</v>
      </c>
    </row>
    <row r="46" spans="3:10" x14ac:dyDescent="0.3">
      <c r="C46" t="s">
        <v>6</v>
      </c>
      <c r="D46" t="s">
        <v>38</v>
      </c>
      <c r="E46" t="s">
        <v>27</v>
      </c>
      <c r="F46" s="2">
        <v>1134</v>
      </c>
      <c r="G46" s="3">
        <v>282</v>
      </c>
      <c r="H46" s="40">
        <f>VLOOKUP(Raw_Data[[#This Row],[Product]],products[],2,K45)</f>
        <v>16.73</v>
      </c>
      <c r="I46" s="40">
        <f>Raw_Data[[#This Row],[Cost per unit]]*Raw_Data[[#This Row],[Units]]</f>
        <v>4717.8599999999997</v>
      </c>
      <c r="J46" s="40">
        <f>Raw_Data[[#This Row],[Amount]]-Raw_Data[[#This Row],[Total Cost]]</f>
        <v>-3583.8599999999997</v>
      </c>
    </row>
    <row r="47" spans="3:10" x14ac:dyDescent="0.3">
      <c r="C47" t="s">
        <v>2</v>
      </c>
      <c r="D47" t="s">
        <v>39</v>
      </c>
      <c r="E47" t="s">
        <v>28</v>
      </c>
      <c r="F47" s="2">
        <v>6027</v>
      </c>
      <c r="G47" s="3">
        <v>144</v>
      </c>
      <c r="H47" s="40">
        <f>VLOOKUP(Raw_Data[[#This Row],[Product]],products[],2,K46)</f>
        <v>10.38</v>
      </c>
      <c r="I47" s="40">
        <f>Raw_Data[[#This Row],[Cost per unit]]*Raw_Data[[#This Row],[Units]]</f>
        <v>1494.72</v>
      </c>
      <c r="J47" s="40">
        <f>Raw_Data[[#This Row],[Amount]]-Raw_Data[[#This Row],[Total Cost]]</f>
        <v>4532.28</v>
      </c>
    </row>
    <row r="48" spans="3:10" x14ac:dyDescent="0.3">
      <c r="C48" t="s">
        <v>6</v>
      </c>
      <c r="D48" t="s">
        <v>37</v>
      </c>
      <c r="E48" t="s">
        <v>16</v>
      </c>
      <c r="F48" s="2">
        <v>1904</v>
      </c>
      <c r="G48" s="3">
        <v>405</v>
      </c>
      <c r="H48" s="40">
        <f>VLOOKUP(Raw_Data[[#This Row],[Product]],products[],2,K47)</f>
        <v>8.7899999999999991</v>
      </c>
      <c r="I48" s="40">
        <f>Raw_Data[[#This Row],[Cost per unit]]*Raw_Data[[#This Row],[Units]]</f>
        <v>3559.95</v>
      </c>
      <c r="J48" s="40">
        <f>Raw_Data[[#This Row],[Amount]]-Raw_Data[[#This Row],[Total Cost]]</f>
        <v>-1655.9499999999998</v>
      </c>
    </row>
    <row r="49" spans="3:10" x14ac:dyDescent="0.3">
      <c r="C49" t="s">
        <v>7</v>
      </c>
      <c r="D49" t="s">
        <v>34</v>
      </c>
      <c r="E49" t="s">
        <v>32</v>
      </c>
      <c r="F49" s="2">
        <v>3262</v>
      </c>
      <c r="G49" s="3">
        <v>75</v>
      </c>
      <c r="H49" s="40">
        <f>VLOOKUP(Raw_Data[[#This Row],[Product]],products[],2,K48)</f>
        <v>8.65</v>
      </c>
      <c r="I49" s="40">
        <f>Raw_Data[[#This Row],[Cost per unit]]*Raw_Data[[#This Row],[Units]]</f>
        <v>648.75</v>
      </c>
      <c r="J49" s="40">
        <f>Raw_Data[[#This Row],[Amount]]-Raw_Data[[#This Row],[Total Cost]]</f>
        <v>2613.25</v>
      </c>
    </row>
    <row r="50" spans="3:10" x14ac:dyDescent="0.3">
      <c r="C50" t="s">
        <v>40</v>
      </c>
      <c r="D50" t="s">
        <v>34</v>
      </c>
      <c r="E50" t="s">
        <v>27</v>
      </c>
      <c r="F50" s="2">
        <v>2289</v>
      </c>
      <c r="G50" s="3">
        <v>135</v>
      </c>
      <c r="H50" s="40">
        <f>VLOOKUP(Raw_Data[[#This Row],[Product]],products[],2,K49)</f>
        <v>16.73</v>
      </c>
      <c r="I50" s="40">
        <f>Raw_Data[[#This Row],[Cost per unit]]*Raw_Data[[#This Row],[Units]]</f>
        <v>2258.5500000000002</v>
      </c>
      <c r="J50" s="40">
        <f>Raw_Data[[#This Row],[Amount]]-Raw_Data[[#This Row],[Total Cost]]</f>
        <v>30.449999999999818</v>
      </c>
    </row>
    <row r="51" spans="3:10" x14ac:dyDescent="0.3">
      <c r="C51" t="s">
        <v>5</v>
      </c>
      <c r="D51" t="s">
        <v>34</v>
      </c>
      <c r="E51" t="s">
        <v>27</v>
      </c>
      <c r="F51" s="2">
        <v>6986</v>
      </c>
      <c r="G51" s="3">
        <v>21</v>
      </c>
      <c r="H51" s="40">
        <f>VLOOKUP(Raw_Data[[#This Row],[Product]],products[],2,K50)</f>
        <v>16.73</v>
      </c>
      <c r="I51" s="40">
        <f>Raw_Data[[#This Row],[Cost per unit]]*Raw_Data[[#This Row],[Units]]</f>
        <v>351.33</v>
      </c>
      <c r="J51" s="40">
        <f>Raw_Data[[#This Row],[Amount]]-Raw_Data[[#This Row],[Total Cost]]</f>
        <v>6634.67</v>
      </c>
    </row>
    <row r="52" spans="3:10" x14ac:dyDescent="0.3">
      <c r="C52" t="s">
        <v>2</v>
      </c>
      <c r="D52" t="s">
        <v>38</v>
      </c>
      <c r="E52" t="s">
        <v>23</v>
      </c>
      <c r="F52" s="2">
        <v>4417</v>
      </c>
      <c r="G52" s="3">
        <v>153</v>
      </c>
      <c r="H52" s="40">
        <f>VLOOKUP(Raw_Data[[#This Row],[Product]],products[],2,K51)</f>
        <v>6.49</v>
      </c>
      <c r="I52" s="40">
        <f>Raw_Data[[#This Row],[Cost per unit]]*Raw_Data[[#This Row],[Units]]</f>
        <v>992.97</v>
      </c>
      <c r="J52" s="40">
        <f>Raw_Data[[#This Row],[Amount]]-Raw_Data[[#This Row],[Total Cost]]</f>
        <v>3424.0299999999997</v>
      </c>
    </row>
    <row r="53" spans="3:10" x14ac:dyDescent="0.3">
      <c r="C53" t="s">
        <v>6</v>
      </c>
      <c r="D53" t="s">
        <v>34</v>
      </c>
      <c r="E53" t="s">
        <v>15</v>
      </c>
      <c r="F53" s="2">
        <v>1442</v>
      </c>
      <c r="G53" s="3">
        <v>15</v>
      </c>
      <c r="H53" s="40">
        <f>VLOOKUP(Raw_Data[[#This Row],[Product]],products[],2,K52)</f>
        <v>11.73</v>
      </c>
      <c r="I53" s="40">
        <f>Raw_Data[[#This Row],[Cost per unit]]*Raw_Data[[#This Row],[Units]]</f>
        <v>175.95000000000002</v>
      </c>
      <c r="J53" s="40">
        <f>Raw_Data[[#This Row],[Amount]]-Raw_Data[[#This Row],[Total Cost]]</f>
        <v>1266.05</v>
      </c>
    </row>
    <row r="54" spans="3:10" x14ac:dyDescent="0.3">
      <c r="C54" t="s">
        <v>3</v>
      </c>
      <c r="D54" t="s">
        <v>35</v>
      </c>
      <c r="E54" t="s">
        <v>14</v>
      </c>
      <c r="F54" s="2">
        <v>2415</v>
      </c>
      <c r="G54" s="3">
        <v>255</v>
      </c>
      <c r="H54" s="40">
        <f>VLOOKUP(Raw_Data[[#This Row],[Product]],products[],2,K53)</f>
        <v>11.7</v>
      </c>
      <c r="I54" s="40">
        <f>Raw_Data[[#This Row],[Cost per unit]]*Raw_Data[[#This Row],[Units]]</f>
        <v>2983.5</v>
      </c>
      <c r="J54" s="40">
        <f>Raw_Data[[#This Row],[Amount]]-Raw_Data[[#This Row],[Total Cost]]</f>
        <v>-568.5</v>
      </c>
    </row>
    <row r="55" spans="3:10" x14ac:dyDescent="0.3">
      <c r="C55" t="s">
        <v>2</v>
      </c>
      <c r="D55" t="s">
        <v>37</v>
      </c>
      <c r="E55" t="s">
        <v>19</v>
      </c>
      <c r="F55" s="2">
        <v>238</v>
      </c>
      <c r="G55" s="3">
        <v>18</v>
      </c>
      <c r="H55" s="40">
        <f>VLOOKUP(Raw_Data[[#This Row],[Product]],products[],2,K54)</f>
        <v>7.64</v>
      </c>
      <c r="I55" s="40">
        <f>Raw_Data[[#This Row],[Cost per unit]]*Raw_Data[[#This Row],[Units]]</f>
        <v>137.51999999999998</v>
      </c>
      <c r="J55" s="40">
        <f>Raw_Data[[#This Row],[Amount]]-Raw_Data[[#This Row],[Total Cost]]</f>
        <v>100.48000000000002</v>
      </c>
    </row>
    <row r="56" spans="3:10" x14ac:dyDescent="0.3">
      <c r="C56" t="s">
        <v>6</v>
      </c>
      <c r="D56" t="s">
        <v>37</v>
      </c>
      <c r="E56" t="s">
        <v>23</v>
      </c>
      <c r="F56" s="2">
        <v>4949</v>
      </c>
      <c r="G56" s="3">
        <v>189</v>
      </c>
      <c r="H56" s="40">
        <f>VLOOKUP(Raw_Data[[#This Row],[Product]],products[],2,K55)</f>
        <v>6.49</v>
      </c>
      <c r="I56" s="40">
        <f>Raw_Data[[#This Row],[Cost per unit]]*Raw_Data[[#This Row],[Units]]</f>
        <v>1226.6100000000001</v>
      </c>
      <c r="J56" s="40">
        <f>Raw_Data[[#This Row],[Amount]]-Raw_Data[[#This Row],[Total Cost]]</f>
        <v>3722.39</v>
      </c>
    </row>
    <row r="57" spans="3:10" x14ac:dyDescent="0.3">
      <c r="C57" t="s">
        <v>5</v>
      </c>
      <c r="D57" t="s">
        <v>38</v>
      </c>
      <c r="E57" t="s">
        <v>32</v>
      </c>
      <c r="F57" s="2">
        <v>5075</v>
      </c>
      <c r="G57" s="3">
        <v>21</v>
      </c>
      <c r="H57" s="40">
        <f>VLOOKUP(Raw_Data[[#This Row],[Product]],products[],2,K56)</f>
        <v>8.65</v>
      </c>
      <c r="I57" s="40">
        <f>Raw_Data[[#This Row],[Cost per unit]]*Raw_Data[[#This Row],[Units]]</f>
        <v>181.65</v>
      </c>
      <c r="J57" s="40">
        <f>Raw_Data[[#This Row],[Amount]]-Raw_Data[[#This Row],[Total Cost]]</f>
        <v>4893.3500000000004</v>
      </c>
    </row>
    <row r="58" spans="3:10" x14ac:dyDescent="0.3">
      <c r="C58" t="s">
        <v>3</v>
      </c>
      <c r="D58" t="s">
        <v>36</v>
      </c>
      <c r="E58" t="s">
        <v>16</v>
      </c>
      <c r="F58" s="2">
        <v>9198</v>
      </c>
      <c r="G58" s="3">
        <v>36</v>
      </c>
      <c r="H58" s="40">
        <f>VLOOKUP(Raw_Data[[#This Row],[Product]],products[],2,K57)</f>
        <v>8.7899999999999991</v>
      </c>
      <c r="I58" s="40">
        <f>Raw_Data[[#This Row],[Cost per unit]]*Raw_Data[[#This Row],[Units]]</f>
        <v>316.43999999999994</v>
      </c>
      <c r="J58" s="40">
        <f>Raw_Data[[#This Row],[Amount]]-Raw_Data[[#This Row],[Total Cost]]</f>
        <v>8881.56</v>
      </c>
    </row>
    <row r="59" spans="3:10" x14ac:dyDescent="0.3">
      <c r="C59" t="s">
        <v>6</v>
      </c>
      <c r="D59" t="s">
        <v>34</v>
      </c>
      <c r="E59" t="s">
        <v>29</v>
      </c>
      <c r="F59" s="2">
        <v>3339</v>
      </c>
      <c r="G59" s="3">
        <v>75</v>
      </c>
      <c r="H59" s="40">
        <f>VLOOKUP(Raw_Data[[#This Row],[Product]],products[],2,K58)</f>
        <v>7.16</v>
      </c>
      <c r="I59" s="40">
        <f>Raw_Data[[#This Row],[Cost per unit]]*Raw_Data[[#This Row],[Units]]</f>
        <v>537</v>
      </c>
      <c r="J59" s="40">
        <f>Raw_Data[[#This Row],[Amount]]-Raw_Data[[#This Row],[Total Cost]]</f>
        <v>2802</v>
      </c>
    </row>
    <row r="60" spans="3:10" x14ac:dyDescent="0.3">
      <c r="C60" t="s">
        <v>40</v>
      </c>
      <c r="D60" t="s">
        <v>34</v>
      </c>
      <c r="E60" t="s">
        <v>17</v>
      </c>
      <c r="F60" s="2">
        <v>5019</v>
      </c>
      <c r="G60" s="3">
        <v>156</v>
      </c>
      <c r="H60" s="40">
        <f>VLOOKUP(Raw_Data[[#This Row],[Product]],products[],2,K59)</f>
        <v>3.11</v>
      </c>
      <c r="I60" s="40">
        <f>Raw_Data[[#This Row],[Cost per unit]]*Raw_Data[[#This Row],[Units]]</f>
        <v>485.15999999999997</v>
      </c>
      <c r="J60" s="40">
        <f>Raw_Data[[#This Row],[Amount]]-Raw_Data[[#This Row],[Total Cost]]</f>
        <v>4533.84</v>
      </c>
    </row>
    <row r="61" spans="3:10" x14ac:dyDescent="0.3">
      <c r="C61" t="s">
        <v>5</v>
      </c>
      <c r="D61" t="s">
        <v>36</v>
      </c>
      <c r="E61" t="s">
        <v>16</v>
      </c>
      <c r="F61" s="2">
        <v>16184</v>
      </c>
      <c r="G61" s="3">
        <v>39</v>
      </c>
      <c r="H61" s="40">
        <f>VLOOKUP(Raw_Data[[#This Row],[Product]],products[],2,K60)</f>
        <v>8.7899999999999991</v>
      </c>
      <c r="I61" s="40">
        <f>Raw_Data[[#This Row],[Cost per unit]]*Raw_Data[[#This Row],[Units]]</f>
        <v>342.80999999999995</v>
      </c>
      <c r="J61" s="40">
        <f>Raw_Data[[#This Row],[Amount]]-Raw_Data[[#This Row],[Total Cost]]</f>
        <v>15841.19</v>
      </c>
    </row>
    <row r="62" spans="3:10" x14ac:dyDescent="0.3">
      <c r="C62" t="s">
        <v>6</v>
      </c>
      <c r="D62" t="s">
        <v>36</v>
      </c>
      <c r="E62" t="s">
        <v>21</v>
      </c>
      <c r="F62" s="2">
        <v>497</v>
      </c>
      <c r="G62" s="3">
        <v>63</v>
      </c>
      <c r="H62" s="40">
        <f>VLOOKUP(Raw_Data[[#This Row],[Product]],products[],2,K61)</f>
        <v>9</v>
      </c>
      <c r="I62" s="40">
        <f>Raw_Data[[#This Row],[Cost per unit]]*Raw_Data[[#This Row],[Units]]</f>
        <v>567</v>
      </c>
      <c r="J62" s="40">
        <f>Raw_Data[[#This Row],[Amount]]-Raw_Data[[#This Row],[Total Cost]]</f>
        <v>-70</v>
      </c>
    </row>
    <row r="63" spans="3:10" x14ac:dyDescent="0.3">
      <c r="C63" t="s">
        <v>2</v>
      </c>
      <c r="D63" t="s">
        <v>36</v>
      </c>
      <c r="E63" t="s">
        <v>29</v>
      </c>
      <c r="F63" s="2">
        <v>8211</v>
      </c>
      <c r="G63" s="3">
        <v>75</v>
      </c>
      <c r="H63" s="40">
        <f>VLOOKUP(Raw_Data[[#This Row],[Product]],products[],2,K62)</f>
        <v>7.16</v>
      </c>
      <c r="I63" s="40">
        <f>Raw_Data[[#This Row],[Cost per unit]]*Raw_Data[[#This Row],[Units]]</f>
        <v>537</v>
      </c>
      <c r="J63" s="40">
        <f>Raw_Data[[#This Row],[Amount]]-Raw_Data[[#This Row],[Total Cost]]</f>
        <v>7674</v>
      </c>
    </row>
    <row r="64" spans="3:10" x14ac:dyDescent="0.3">
      <c r="C64" t="s">
        <v>2</v>
      </c>
      <c r="D64" t="s">
        <v>38</v>
      </c>
      <c r="E64" t="s">
        <v>28</v>
      </c>
      <c r="F64" s="2">
        <v>6580</v>
      </c>
      <c r="G64" s="3">
        <v>183</v>
      </c>
      <c r="H64" s="40">
        <f>VLOOKUP(Raw_Data[[#This Row],[Product]],products[],2,K63)</f>
        <v>10.38</v>
      </c>
      <c r="I64" s="40">
        <f>Raw_Data[[#This Row],[Cost per unit]]*Raw_Data[[#This Row],[Units]]</f>
        <v>1899.5400000000002</v>
      </c>
      <c r="J64" s="40">
        <f>Raw_Data[[#This Row],[Amount]]-Raw_Data[[#This Row],[Total Cost]]</f>
        <v>4680.46</v>
      </c>
    </row>
    <row r="65" spans="3:10" x14ac:dyDescent="0.3">
      <c r="C65" t="s">
        <v>41</v>
      </c>
      <c r="D65" t="s">
        <v>35</v>
      </c>
      <c r="E65" t="s">
        <v>13</v>
      </c>
      <c r="F65" s="2">
        <v>4760</v>
      </c>
      <c r="G65" s="3">
        <v>69</v>
      </c>
      <c r="H65" s="40">
        <f>VLOOKUP(Raw_Data[[#This Row],[Product]],products[],2,K64)</f>
        <v>9.33</v>
      </c>
      <c r="I65" s="40">
        <f>Raw_Data[[#This Row],[Cost per unit]]*Raw_Data[[#This Row],[Units]]</f>
        <v>643.77</v>
      </c>
      <c r="J65" s="40">
        <f>Raw_Data[[#This Row],[Amount]]-Raw_Data[[#This Row],[Total Cost]]</f>
        <v>4116.2299999999996</v>
      </c>
    </row>
    <row r="66" spans="3:10" x14ac:dyDescent="0.3">
      <c r="C66" t="s">
        <v>40</v>
      </c>
      <c r="D66" t="s">
        <v>36</v>
      </c>
      <c r="E66" t="s">
        <v>25</v>
      </c>
      <c r="F66" s="2">
        <v>5439</v>
      </c>
      <c r="G66" s="3">
        <v>30</v>
      </c>
      <c r="H66" s="40">
        <f>VLOOKUP(Raw_Data[[#This Row],[Product]],products[],2,K65)</f>
        <v>13.15</v>
      </c>
      <c r="I66" s="40">
        <f>Raw_Data[[#This Row],[Cost per unit]]*Raw_Data[[#This Row],[Units]]</f>
        <v>394.5</v>
      </c>
      <c r="J66" s="40">
        <f>Raw_Data[[#This Row],[Amount]]-Raw_Data[[#This Row],[Total Cost]]</f>
        <v>5044.5</v>
      </c>
    </row>
    <row r="67" spans="3:10" x14ac:dyDescent="0.3">
      <c r="C67" t="s">
        <v>41</v>
      </c>
      <c r="D67" t="s">
        <v>34</v>
      </c>
      <c r="E67" t="s">
        <v>17</v>
      </c>
      <c r="F67" s="2">
        <v>1463</v>
      </c>
      <c r="G67" s="3">
        <v>39</v>
      </c>
      <c r="H67" s="40">
        <f>VLOOKUP(Raw_Data[[#This Row],[Product]],products[],2,K66)</f>
        <v>3.11</v>
      </c>
      <c r="I67" s="40">
        <f>Raw_Data[[#This Row],[Cost per unit]]*Raw_Data[[#This Row],[Units]]</f>
        <v>121.28999999999999</v>
      </c>
      <c r="J67" s="40">
        <f>Raw_Data[[#This Row],[Amount]]-Raw_Data[[#This Row],[Total Cost]]</f>
        <v>1341.71</v>
      </c>
    </row>
    <row r="68" spans="3:10" x14ac:dyDescent="0.3">
      <c r="C68" t="s">
        <v>3</v>
      </c>
      <c r="D68" t="s">
        <v>34</v>
      </c>
      <c r="E68" t="s">
        <v>32</v>
      </c>
      <c r="F68" s="2">
        <v>7777</v>
      </c>
      <c r="G68" s="3">
        <v>504</v>
      </c>
      <c r="H68" s="40">
        <f>VLOOKUP(Raw_Data[[#This Row],[Product]],products[],2,K67)</f>
        <v>8.65</v>
      </c>
      <c r="I68" s="40">
        <f>Raw_Data[[#This Row],[Cost per unit]]*Raw_Data[[#This Row],[Units]]</f>
        <v>4359.6000000000004</v>
      </c>
      <c r="J68" s="40">
        <f>Raw_Data[[#This Row],[Amount]]-Raw_Data[[#This Row],[Total Cost]]</f>
        <v>3417.3999999999996</v>
      </c>
    </row>
    <row r="69" spans="3:10" x14ac:dyDescent="0.3">
      <c r="C69" t="s">
        <v>9</v>
      </c>
      <c r="D69" t="s">
        <v>37</v>
      </c>
      <c r="E69" t="s">
        <v>29</v>
      </c>
      <c r="F69" s="2">
        <v>1085</v>
      </c>
      <c r="G69" s="3">
        <v>273</v>
      </c>
      <c r="H69" s="40">
        <f>VLOOKUP(Raw_Data[[#This Row],[Product]],products[],2,K68)</f>
        <v>7.16</v>
      </c>
      <c r="I69" s="40">
        <f>Raw_Data[[#This Row],[Cost per unit]]*Raw_Data[[#This Row],[Units]]</f>
        <v>1954.68</v>
      </c>
      <c r="J69" s="40">
        <f>Raw_Data[[#This Row],[Amount]]-Raw_Data[[#This Row],[Total Cost]]</f>
        <v>-869.68000000000006</v>
      </c>
    </row>
    <row r="70" spans="3:10" x14ac:dyDescent="0.3">
      <c r="C70" t="s">
        <v>5</v>
      </c>
      <c r="D70" t="s">
        <v>37</v>
      </c>
      <c r="E70" t="s">
        <v>31</v>
      </c>
      <c r="F70" s="2">
        <v>182</v>
      </c>
      <c r="G70" s="3">
        <v>48</v>
      </c>
      <c r="H70" s="40">
        <f>VLOOKUP(Raw_Data[[#This Row],[Product]],products[],2,K69)</f>
        <v>5.79</v>
      </c>
      <c r="I70" s="40">
        <f>Raw_Data[[#This Row],[Cost per unit]]*Raw_Data[[#This Row],[Units]]</f>
        <v>277.92</v>
      </c>
      <c r="J70" s="40">
        <f>Raw_Data[[#This Row],[Amount]]-Raw_Data[[#This Row],[Total Cost]]</f>
        <v>-95.920000000000016</v>
      </c>
    </row>
    <row r="71" spans="3:10" x14ac:dyDescent="0.3">
      <c r="C71" t="s">
        <v>6</v>
      </c>
      <c r="D71" t="s">
        <v>34</v>
      </c>
      <c r="E71" t="s">
        <v>27</v>
      </c>
      <c r="F71" s="2">
        <v>4242</v>
      </c>
      <c r="G71" s="3">
        <v>207</v>
      </c>
      <c r="H71" s="40">
        <f>VLOOKUP(Raw_Data[[#This Row],[Product]],products[],2,K70)</f>
        <v>16.73</v>
      </c>
      <c r="I71" s="40">
        <f>Raw_Data[[#This Row],[Cost per unit]]*Raw_Data[[#This Row],[Units]]</f>
        <v>3463.11</v>
      </c>
      <c r="J71" s="40">
        <f>Raw_Data[[#This Row],[Amount]]-Raw_Data[[#This Row],[Total Cost]]</f>
        <v>778.88999999999987</v>
      </c>
    </row>
    <row r="72" spans="3:10" x14ac:dyDescent="0.3">
      <c r="C72" t="s">
        <v>6</v>
      </c>
      <c r="D72" t="s">
        <v>36</v>
      </c>
      <c r="E72" t="s">
        <v>32</v>
      </c>
      <c r="F72" s="2">
        <v>6118</v>
      </c>
      <c r="G72" s="3">
        <v>9</v>
      </c>
      <c r="H72" s="40">
        <f>VLOOKUP(Raw_Data[[#This Row],[Product]],products[],2,K71)</f>
        <v>8.65</v>
      </c>
      <c r="I72" s="40">
        <f>Raw_Data[[#This Row],[Cost per unit]]*Raw_Data[[#This Row],[Units]]</f>
        <v>77.850000000000009</v>
      </c>
      <c r="J72" s="40">
        <f>Raw_Data[[#This Row],[Amount]]-Raw_Data[[#This Row],[Total Cost]]</f>
        <v>6040.15</v>
      </c>
    </row>
    <row r="73" spans="3:10" x14ac:dyDescent="0.3">
      <c r="C73" t="s">
        <v>10</v>
      </c>
      <c r="D73" t="s">
        <v>36</v>
      </c>
      <c r="E73" t="s">
        <v>23</v>
      </c>
      <c r="F73" s="2">
        <v>2317</v>
      </c>
      <c r="G73" s="3">
        <v>261</v>
      </c>
      <c r="H73" s="40">
        <f>VLOOKUP(Raw_Data[[#This Row],[Product]],products[],2,K72)</f>
        <v>6.49</v>
      </c>
      <c r="I73" s="40">
        <f>Raw_Data[[#This Row],[Cost per unit]]*Raw_Data[[#This Row],[Units]]</f>
        <v>1693.89</v>
      </c>
      <c r="J73" s="40">
        <f>Raw_Data[[#This Row],[Amount]]-Raw_Data[[#This Row],[Total Cost]]</f>
        <v>623.1099999999999</v>
      </c>
    </row>
    <row r="74" spans="3:10" x14ac:dyDescent="0.3">
      <c r="C74" t="s">
        <v>6</v>
      </c>
      <c r="D74" t="s">
        <v>38</v>
      </c>
      <c r="E74" t="s">
        <v>16</v>
      </c>
      <c r="F74" s="2">
        <v>938</v>
      </c>
      <c r="G74" s="3">
        <v>6</v>
      </c>
      <c r="H74" s="40">
        <f>VLOOKUP(Raw_Data[[#This Row],[Product]],products[],2,K73)</f>
        <v>8.7899999999999991</v>
      </c>
      <c r="I74" s="40">
        <f>Raw_Data[[#This Row],[Cost per unit]]*Raw_Data[[#This Row],[Units]]</f>
        <v>52.739999999999995</v>
      </c>
      <c r="J74" s="40">
        <f>Raw_Data[[#This Row],[Amount]]-Raw_Data[[#This Row],[Total Cost]]</f>
        <v>885.26</v>
      </c>
    </row>
    <row r="75" spans="3:10" x14ac:dyDescent="0.3">
      <c r="C75" t="s">
        <v>8</v>
      </c>
      <c r="D75" t="s">
        <v>37</v>
      </c>
      <c r="E75" t="s">
        <v>15</v>
      </c>
      <c r="F75" s="2">
        <v>9709</v>
      </c>
      <c r="G75" s="3">
        <v>30</v>
      </c>
      <c r="H75" s="40">
        <f>VLOOKUP(Raw_Data[[#This Row],[Product]],products[],2,K74)</f>
        <v>11.73</v>
      </c>
      <c r="I75" s="40">
        <f>Raw_Data[[#This Row],[Cost per unit]]*Raw_Data[[#This Row],[Units]]</f>
        <v>351.90000000000003</v>
      </c>
      <c r="J75" s="40">
        <f>Raw_Data[[#This Row],[Amount]]-Raw_Data[[#This Row],[Total Cost]]</f>
        <v>9357.1</v>
      </c>
    </row>
    <row r="76" spans="3:10" x14ac:dyDescent="0.3">
      <c r="C76" t="s">
        <v>7</v>
      </c>
      <c r="D76" t="s">
        <v>34</v>
      </c>
      <c r="E76" t="s">
        <v>20</v>
      </c>
      <c r="F76" s="2">
        <v>2205</v>
      </c>
      <c r="G76" s="3">
        <v>138</v>
      </c>
      <c r="H76" s="40">
        <f>VLOOKUP(Raw_Data[[#This Row],[Product]],products[],2,K75)</f>
        <v>10.62</v>
      </c>
      <c r="I76" s="40">
        <f>Raw_Data[[#This Row],[Cost per unit]]*Raw_Data[[#This Row],[Units]]</f>
        <v>1465.56</v>
      </c>
      <c r="J76" s="40">
        <f>Raw_Data[[#This Row],[Amount]]-Raw_Data[[#This Row],[Total Cost]]</f>
        <v>739.44</v>
      </c>
    </row>
    <row r="77" spans="3:10" x14ac:dyDescent="0.3">
      <c r="C77" t="s">
        <v>7</v>
      </c>
      <c r="D77" t="s">
        <v>37</v>
      </c>
      <c r="E77" t="s">
        <v>17</v>
      </c>
      <c r="F77" s="2">
        <v>4487</v>
      </c>
      <c r="G77" s="3">
        <v>111</v>
      </c>
      <c r="H77" s="40">
        <f>VLOOKUP(Raw_Data[[#This Row],[Product]],products[],2,K76)</f>
        <v>3.11</v>
      </c>
      <c r="I77" s="40">
        <f>Raw_Data[[#This Row],[Cost per unit]]*Raw_Data[[#This Row],[Units]]</f>
        <v>345.21</v>
      </c>
      <c r="J77" s="40">
        <f>Raw_Data[[#This Row],[Amount]]-Raw_Data[[#This Row],[Total Cost]]</f>
        <v>4141.79</v>
      </c>
    </row>
    <row r="78" spans="3:10" x14ac:dyDescent="0.3">
      <c r="C78" t="s">
        <v>5</v>
      </c>
      <c r="D78" t="s">
        <v>35</v>
      </c>
      <c r="E78" t="s">
        <v>18</v>
      </c>
      <c r="F78" s="2">
        <v>2415</v>
      </c>
      <c r="G78" s="3">
        <v>15</v>
      </c>
      <c r="H78" s="40">
        <f>VLOOKUP(Raw_Data[[#This Row],[Product]],products[],2,K77)</f>
        <v>6.47</v>
      </c>
      <c r="I78" s="40">
        <f>Raw_Data[[#This Row],[Cost per unit]]*Raw_Data[[#This Row],[Units]]</f>
        <v>97.05</v>
      </c>
      <c r="J78" s="40">
        <f>Raw_Data[[#This Row],[Amount]]-Raw_Data[[#This Row],[Total Cost]]</f>
        <v>2317.9499999999998</v>
      </c>
    </row>
    <row r="79" spans="3:10" x14ac:dyDescent="0.3">
      <c r="C79" t="s">
        <v>40</v>
      </c>
      <c r="D79" t="s">
        <v>34</v>
      </c>
      <c r="E79" t="s">
        <v>19</v>
      </c>
      <c r="F79" s="2">
        <v>4018</v>
      </c>
      <c r="G79" s="3">
        <v>162</v>
      </c>
      <c r="H79" s="40">
        <f>VLOOKUP(Raw_Data[[#This Row],[Product]],products[],2,K78)</f>
        <v>7.64</v>
      </c>
      <c r="I79" s="40">
        <f>Raw_Data[[#This Row],[Cost per unit]]*Raw_Data[[#This Row],[Units]]</f>
        <v>1237.6799999999998</v>
      </c>
      <c r="J79" s="40">
        <f>Raw_Data[[#This Row],[Amount]]-Raw_Data[[#This Row],[Total Cost]]</f>
        <v>2780.32</v>
      </c>
    </row>
    <row r="80" spans="3:10" x14ac:dyDescent="0.3">
      <c r="C80" t="s">
        <v>5</v>
      </c>
      <c r="D80" t="s">
        <v>34</v>
      </c>
      <c r="E80" t="s">
        <v>19</v>
      </c>
      <c r="F80" s="2">
        <v>861</v>
      </c>
      <c r="G80" s="3">
        <v>195</v>
      </c>
      <c r="H80" s="40">
        <f>VLOOKUP(Raw_Data[[#This Row],[Product]],products[],2,K79)</f>
        <v>7.64</v>
      </c>
      <c r="I80" s="40">
        <f>Raw_Data[[#This Row],[Cost per unit]]*Raw_Data[[#This Row],[Units]]</f>
        <v>1489.8</v>
      </c>
      <c r="J80" s="40">
        <f>Raw_Data[[#This Row],[Amount]]-Raw_Data[[#This Row],[Total Cost]]</f>
        <v>-628.79999999999995</v>
      </c>
    </row>
    <row r="81" spans="3:10" x14ac:dyDescent="0.3">
      <c r="C81" t="s">
        <v>10</v>
      </c>
      <c r="D81" t="s">
        <v>38</v>
      </c>
      <c r="E81" t="s">
        <v>14</v>
      </c>
      <c r="F81" s="2">
        <v>5586</v>
      </c>
      <c r="G81" s="3">
        <v>525</v>
      </c>
      <c r="H81" s="40">
        <f>VLOOKUP(Raw_Data[[#This Row],[Product]],products[],2,K80)</f>
        <v>11.7</v>
      </c>
      <c r="I81" s="40">
        <f>Raw_Data[[#This Row],[Cost per unit]]*Raw_Data[[#This Row],[Units]]</f>
        <v>6142.5</v>
      </c>
      <c r="J81" s="40">
        <f>Raw_Data[[#This Row],[Amount]]-Raw_Data[[#This Row],[Total Cost]]</f>
        <v>-556.5</v>
      </c>
    </row>
    <row r="82" spans="3:10" x14ac:dyDescent="0.3">
      <c r="C82" t="s">
        <v>7</v>
      </c>
      <c r="D82" t="s">
        <v>34</v>
      </c>
      <c r="E82" t="s">
        <v>33</v>
      </c>
      <c r="F82" s="2">
        <v>2226</v>
      </c>
      <c r="G82" s="3">
        <v>48</v>
      </c>
      <c r="H82" s="40">
        <f>VLOOKUP(Raw_Data[[#This Row],[Product]],products[],2,K81)</f>
        <v>12.37</v>
      </c>
      <c r="I82" s="40">
        <f>Raw_Data[[#This Row],[Cost per unit]]*Raw_Data[[#This Row],[Units]]</f>
        <v>593.76</v>
      </c>
      <c r="J82" s="40">
        <f>Raw_Data[[#This Row],[Amount]]-Raw_Data[[#This Row],[Total Cost]]</f>
        <v>1632.24</v>
      </c>
    </row>
    <row r="83" spans="3:10" x14ac:dyDescent="0.3">
      <c r="C83" t="s">
        <v>9</v>
      </c>
      <c r="D83" t="s">
        <v>34</v>
      </c>
      <c r="E83" t="s">
        <v>28</v>
      </c>
      <c r="F83" s="2">
        <v>14329</v>
      </c>
      <c r="G83" s="3">
        <v>150</v>
      </c>
      <c r="H83" s="40">
        <f>VLOOKUP(Raw_Data[[#This Row],[Product]],products[],2,K82)</f>
        <v>10.38</v>
      </c>
      <c r="I83" s="40">
        <f>Raw_Data[[#This Row],[Cost per unit]]*Raw_Data[[#This Row],[Units]]</f>
        <v>1557.0000000000002</v>
      </c>
      <c r="J83" s="40">
        <f>Raw_Data[[#This Row],[Amount]]-Raw_Data[[#This Row],[Total Cost]]</f>
        <v>12772</v>
      </c>
    </row>
    <row r="84" spans="3:10" x14ac:dyDescent="0.3">
      <c r="C84" t="s">
        <v>9</v>
      </c>
      <c r="D84" t="s">
        <v>34</v>
      </c>
      <c r="E84" t="s">
        <v>20</v>
      </c>
      <c r="F84" s="2">
        <v>8463</v>
      </c>
      <c r="G84" s="3">
        <v>492</v>
      </c>
      <c r="H84" s="40">
        <f>VLOOKUP(Raw_Data[[#This Row],[Product]],products[],2,K83)</f>
        <v>10.62</v>
      </c>
      <c r="I84" s="40">
        <f>Raw_Data[[#This Row],[Cost per unit]]*Raw_Data[[#This Row],[Units]]</f>
        <v>5225.04</v>
      </c>
      <c r="J84" s="40">
        <f>Raw_Data[[#This Row],[Amount]]-Raw_Data[[#This Row],[Total Cost]]</f>
        <v>3237.96</v>
      </c>
    </row>
    <row r="85" spans="3:10" x14ac:dyDescent="0.3">
      <c r="C85" t="s">
        <v>5</v>
      </c>
      <c r="D85" t="s">
        <v>34</v>
      </c>
      <c r="E85" t="s">
        <v>29</v>
      </c>
      <c r="F85" s="2">
        <v>2891</v>
      </c>
      <c r="G85" s="3">
        <v>102</v>
      </c>
      <c r="H85" s="40">
        <f>VLOOKUP(Raw_Data[[#This Row],[Product]],products[],2,K84)</f>
        <v>7.16</v>
      </c>
      <c r="I85" s="40">
        <f>Raw_Data[[#This Row],[Cost per unit]]*Raw_Data[[#This Row],[Units]]</f>
        <v>730.32</v>
      </c>
      <c r="J85" s="40">
        <f>Raw_Data[[#This Row],[Amount]]-Raw_Data[[#This Row],[Total Cost]]</f>
        <v>2160.6799999999998</v>
      </c>
    </row>
    <row r="86" spans="3:10" x14ac:dyDescent="0.3">
      <c r="C86" t="s">
        <v>3</v>
      </c>
      <c r="D86" t="s">
        <v>36</v>
      </c>
      <c r="E86" t="s">
        <v>23</v>
      </c>
      <c r="F86" s="2">
        <v>3773</v>
      </c>
      <c r="G86" s="3">
        <v>165</v>
      </c>
      <c r="H86" s="40">
        <f>VLOOKUP(Raw_Data[[#This Row],[Product]],products[],2,K85)</f>
        <v>6.49</v>
      </c>
      <c r="I86" s="40">
        <f>Raw_Data[[#This Row],[Cost per unit]]*Raw_Data[[#This Row],[Units]]</f>
        <v>1070.8500000000001</v>
      </c>
      <c r="J86" s="40">
        <f>Raw_Data[[#This Row],[Amount]]-Raw_Data[[#This Row],[Total Cost]]</f>
        <v>2702.1499999999996</v>
      </c>
    </row>
    <row r="87" spans="3:10" x14ac:dyDescent="0.3">
      <c r="C87" t="s">
        <v>41</v>
      </c>
      <c r="D87" t="s">
        <v>36</v>
      </c>
      <c r="E87" t="s">
        <v>28</v>
      </c>
      <c r="F87" s="2">
        <v>854</v>
      </c>
      <c r="G87" s="3">
        <v>309</v>
      </c>
      <c r="H87" s="40">
        <f>VLOOKUP(Raw_Data[[#This Row],[Product]],products[],2,K86)</f>
        <v>10.38</v>
      </c>
      <c r="I87" s="40">
        <f>Raw_Data[[#This Row],[Cost per unit]]*Raw_Data[[#This Row],[Units]]</f>
        <v>3207.42</v>
      </c>
      <c r="J87" s="40">
        <f>Raw_Data[[#This Row],[Amount]]-Raw_Data[[#This Row],[Total Cost]]</f>
        <v>-2353.42</v>
      </c>
    </row>
    <row r="88" spans="3:10" x14ac:dyDescent="0.3">
      <c r="C88" t="s">
        <v>6</v>
      </c>
      <c r="D88" t="s">
        <v>36</v>
      </c>
      <c r="E88" t="s">
        <v>17</v>
      </c>
      <c r="F88" s="2">
        <v>4970</v>
      </c>
      <c r="G88" s="3">
        <v>156</v>
      </c>
      <c r="H88" s="40">
        <f>VLOOKUP(Raw_Data[[#This Row],[Product]],products[],2,K87)</f>
        <v>3.11</v>
      </c>
      <c r="I88" s="40">
        <f>Raw_Data[[#This Row],[Cost per unit]]*Raw_Data[[#This Row],[Units]]</f>
        <v>485.15999999999997</v>
      </c>
      <c r="J88" s="40">
        <f>Raw_Data[[#This Row],[Amount]]-Raw_Data[[#This Row],[Total Cost]]</f>
        <v>4484.84</v>
      </c>
    </row>
    <row r="89" spans="3:10" x14ac:dyDescent="0.3">
      <c r="C89" t="s">
        <v>9</v>
      </c>
      <c r="D89" t="s">
        <v>35</v>
      </c>
      <c r="E89" t="s">
        <v>26</v>
      </c>
      <c r="F89" s="2">
        <v>98</v>
      </c>
      <c r="G89" s="3">
        <v>159</v>
      </c>
      <c r="H89" s="40">
        <f>VLOOKUP(Raw_Data[[#This Row],[Product]],products[],2,K88)</f>
        <v>5.6</v>
      </c>
      <c r="I89" s="40">
        <f>Raw_Data[[#This Row],[Cost per unit]]*Raw_Data[[#This Row],[Units]]</f>
        <v>890.4</v>
      </c>
      <c r="J89" s="40">
        <f>Raw_Data[[#This Row],[Amount]]-Raw_Data[[#This Row],[Total Cost]]</f>
        <v>-792.4</v>
      </c>
    </row>
    <row r="90" spans="3:10" x14ac:dyDescent="0.3">
      <c r="C90" t="s">
        <v>5</v>
      </c>
      <c r="D90" t="s">
        <v>35</v>
      </c>
      <c r="E90" t="s">
        <v>15</v>
      </c>
      <c r="F90" s="2">
        <v>13391</v>
      </c>
      <c r="G90" s="3">
        <v>201</v>
      </c>
      <c r="H90" s="40">
        <f>VLOOKUP(Raw_Data[[#This Row],[Product]],products[],2,K89)</f>
        <v>11.73</v>
      </c>
      <c r="I90" s="40">
        <f>Raw_Data[[#This Row],[Cost per unit]]*Raw_Data[[#This Row],[Units]]</f>
        <v>2357.73</v>
      </c>
      <c r="J90" s="40">
        <f>Raw_Data[[#This Row],[Amount]]-Raw_Data[[#This Row],[Total Cost]]</f>
        <v>11033.27</v>
      </c>
    </row>
    <row r="91" spans="3:10" x14ac:dyDescent="0.3">
      <c r="C91" t="s">
        <v>8</v>
      </c>
      <c r="D91" t="s">
        <v>39</v>
      </c>
      <c r="E91" t="s">
        <v>31</v>
      </c>
      <c r="F91" s="2">
        <v>8890</v>
      </c>
      <c r="G91" s="3">
        <v>210</v>
      </c>
      <c r="H91" s="40">
        <f>VLOOKUP(Raw_Data[[#This Row],[Product]],products[],2,K90)</f>
        <v>5.79</v>
      </c>
      <c r="I91" s="40">
        <f>Raw_Data[[#This Row],[Cost per unit]]*Raw_Data[[#This Row],[Units]]</f>
        <v>1215.9000000000001</v>
      </c>
      <c r="J91" s="40">
        <f>Raw_Data[[#This Row],[Amount]]-Raw_Data[[#This Row],[Total Cost]]</f>
        <v>7674.1</v>
      </c>
    </row>
    <row r="92" spans="3:10" x14ac:dyDescent="0.3">
      <c r="C92" t="s">
        <v>2</v>
      </c>
      <c r="D92" t="s">
        <v>38</v>
      </c>
      <c r="E92" t="s">
        <v>13</v>
      </c>
      <c r="F92" s="2">
        <v>56</v>
      </c>
      <c r="G92" s="3">
        <v>51</v>
      </c>
      <c r="H92" s="40">
        <f>VLOOKUP(Raw_Data[[#This Row],[Product]],products[],2,K91)</f>
        <v>9.33</v>
      </c>
      <c r="I92" s="40">
        <f>Raw_Data[[#This Row],[Cost per unit]]*Raw_Data[[#This Row],[Units]]</f>
        <v>475.83</v>
      </c>
      <c r="J92" s="40">
        <f>Raw_Data[[#This Row],[Amount]]-Raw_Data[[#This Row],[Total Cost]]</f>
        <v>-419.83</v>
      </c>
    </row>
    <row r="93" spans="3:10" x14ac:dyDescent="0.3">
      <c r="C93" t="s">
        <v>3</v>
      </c>
      <c r="D93" t="s">
        <v>36</v>
      </c>
      <c r="E93" t="s">
        <v>25</v>
      </c>
      <c r="F93" s="2">
        <v>3339</v>
      </c>
      <c r="G93" s="3">
        <v>39</v>
      </c>
      <c r="H93" s="40">
        <f>VLOOKUP(Raw_Data[[#This Row],[Product]],products[],2,K92)</f>
        <v>13.15</v>
      </c>
      <c r="I93" s="40">
        <f>Raw_Data[[#This Row],[Cost per unit]]*Raw_Data[[#This Row],[Units]]</f>
        <v>512.85</v>
      </c>
      <c r="J93" s="40">
        <f>Raw_Data[[#This Row],[Amount]]-Raw_Data[[#This Row],[Total Cost]]</f>
        <v>2826.15</v>
      </c>
    </row>
    <row r="94" spans="3:10" x14ac:dyDescent="0.3">
      <c r="C94" t="s">
        <v>10</v>
      </c>
      <c r="D94" t="s">
        <v>35</v>
      </c>
      <c r="E94" t="s">
        <v>18</v>
      </c>
      <c r="F94" s="2">
        <v>3808</v>
      </c>
      <c r="G94" s="3">
        <v>279</v>
      </c>
      <c r="H94" s="40">
        <f>VLOOKUP(Raw_Data[[#This Row],[Product]],products[],2,K93)</f>
        <v>6.47</v>
      </c>
      <c r="I94" s="40">
        <f>Raw_Data[[#This Row],[Cost per unit]]*Raw_Data[[#This Row],[Units]]</f>
        <v>1805.1299999999999</v>
      </c>
      <c r="J94" s="40">
        <f>Raw_Data[[#This Row],[Amount]]-Raw_Data[[#This Row],[Total Cost]]</f>
        <v>2002.8700000000001</v>
      </c>
    </row>
    <row r="95" spans="3:10" x14ac:dyDescent="0.3">
      <c r="C95" t="s">
        <v>10</v>
      </c>
      <c r="D95" t="s">
        <v>38</v>
      </c>
      <c r="E95" t="s">
        <v>13</v>
      </c>
      <c r="F95" s="2">
        <v>63</v>
      </c>
      <c r="G95" s="3">
        <v>123</v>
      </c>
      <c r="H95" s="40">
        <f>VLOOKUP(Raw_Data[[#This Row],[Product]],products[],2,K94)</f>
        <v>9.33</v>
      </c>
      <c r="I95" s="40">
        <f>Raw_Data[[#This Row],[Cost per unit]]*Raw_Data[[#This Row],[Units]]</f>
        <v>1147.5899999999999</v>
      </c>
      <c r="J95" s="40">
        <f>Raw_Data[[#This Row],[Amount]]-Raw_Data[[#This Row],[Total Cost]]</f>
        <v>-1084.5899999999999</v>
      </c>
    </row>
    <row r="96" spans="3:10" x14ac:dyDescent="0.3">
      <c r="C96" t="s">
        <v>2</v>
      </c>
      <c r="D96" t="s">
        <v>39</v>
      </c>
      <c r="E96" t="s">
        <v>27</v>
      </c>
      <c r="F96" s="2">
        <v>7812</v>
      </c>
      <c r="G96" s="3">
        <v>81</v>
      </c>
      <c r="H96" s="40">
        <f>VLOOKUP(Raw_Data[[#This Row],[Product]],products[],2,K95)</f>
        <v>16.73</v>
      </c>
      <c r="I96" s="40">
        <f>Raw_Data[[#This Row],[Cost per unit]]*Raw_Data[[#This Row],[Units]]</f>
        <v>1355.13</v>
      </c>
      <c r="J96" s="40">
        <f>Raw_Data[[#This Row],[Amount]]-Raw_Data[[#This Row],[Total Cost]]</f>
        <v>6456.87</v>
      </c>
    </row>
    <row r="97" spans="3:10" x14ac:dyDescent="0.3">
      <c r="C97" t="s">
        <v>40</v>
      </c>
      <c r="D97" t="s">
        <v>37</v>
      </c>
      <c r="E97" t="s">
        <v>19</v>
      </c>
      <c r="F97" s="2">
        <v>7693</v>
      </c>
      <c r="G97" s="3">
        <v>21</v>
      </c>
      <c r="H97" s="40">
        <f>VLOOKUP(Raw_Data[[#This Row],[Product]],products[],2,K96)</f>
        <v>7.64</v>
      </c>
      <c r="I97" s="40">
        <f>Raw_Data[[#This Row],[Cost per unit]]*Raw_Data[[#This Row],[Units]]</f>
        <v>160.44</v>
      </c>
      <c r="J97" s="40">
        <f>Raw_Data[[#This Row],[Amount]]-Raw_Data[[#This Row],[Total Cost]]</f>
        <v>7532.56</v>
      </c>
    </row>
    <row r="98" spans="3:10" x14ac:dyDescent="0.3">
      <c r="C98" t="s">
        <v>3</v>
      </c>
      <c r="D98" t="s">
        <v>36</v>
      </c>
      <c r="E98" t="s">
        <v>28</v>
      </c>
      <c r="F98" s="2">
        <v>973</v>
      </c>
      <c r="G98" s="3">
        <v>162</v>
      </c>
      <c r="H98" s="40">
        <f>VLOOKUP(Raw_Data[[#This Row],[Product]],products[],2,K97)</f>
        <v>10.38</v>
      </c>
      <c r="I98" s="40">
        <f>Raw_Data[[#This Row],[Cost per unit]]*Raw_Data[[#This Row],[Units]]</f>
        <v>1681.5600000000002</v>
      </c>
      <c r="J98" s="40">
        <f>Raw_Data[[#This Row],[Amount]]-Raw_Data[[#This Row],[Total Cost]]</f>
        <v>-708.56000000000017</v>
      </c>
    </row>
    <row r="99" spans="3:10" x14ac:dyDescent="0.3">
      <c r="C99" t="s">
        <v>10</v>
      </c>
      <c r="D99" t="s">
        <v>35</v>
      </c>
      <c r="E99" t="s">
        <v>21</v>
      </c>
      <c r="F99" s="2">
        <v>567</v>
      </c>
      <c r="G99" s="3">
        <v>228</v>
      </c>
      <c r="H99" s="40">
        <f>VLOOKUP(Raw_Data[[#This Row],[Product]],products[],2,K98)</f>
        <v>9</v>
      </c>
      <c r="I99" s="40">
        <f>Raw_Data[[#This Row],[Cost per unit]]*Raw_Data[[#This Row],[Units]]</f>
        <v>2052</v>
      </c>
      <c r="J99" s="40">
        <f>Raw_Data[[#This Row],[Amount]]-Raw_Data[[#This Row],[Total Cost]]</f>
        <v>-1485</v>
      </c>
    </row>
    <row r="100" spans="3:10" x14ac:dyDescent="0.3">
      <c r="C100" t="s">
        <v>10</v>
      </c>
      <c r="D100" t="s">
        <v>36</v>
      </c>
      <c r="E100" t="s">
        <v>29</v>
      </c>
      <c r="F100" s="2">
        <v>2471</v>
      </c>
      <c r="G100" s="3">
        <v>342</v>
      </c>
      <c r="H100" s="40">
        <f>VLOOKUP(Raw_Data[[#This Row],[Product]],products[],2,K99)</f>
        <v>7.16</v>
      </c>
      <c r="I100" s="40">
        <f>Raw_Data[[#This Row],[Cost per unit]]*Raw_Data[[#This Row],[Units]]</f>
        <v>2448.7200000000003</v>
      </c>
      <c r="J100" s="40">
        <f>Raw_Data[[#This Row],[Amount]]-Raw_Data[[#This Row],[Total Cost]]</f>
        <v>22.279999999999745</v>
      </c>
    </row>
    <row r="101" spans="3:10" x14ac:dyDescent="0.3">
      <c r="C101" t="s">
        <v>5</v>
      </c>
      <c r="D101" t="s">
        <v>38</v>
      </c>
      <c r="E101" t="s">
        <v>13</v>
      </c>
      <c r="F101" s="2">
        <v>7189</v>
      </c>
      <c r="G101" s="3">
        <v>54</v>
      </c>
      <c r="H101" s="40">
        <f>VLOOKUP(Raw_Data[[#This Row],[Product]],products[],2,K100)</f>
        <v>9.33</v>
      </c>
      <c r="I101" s="40">
        <f>Raw_Data[[#This Row],[Cost per unit]]*Raw_Data[[#This Row],[Units]]</f>
        <v>503.82</v>
      </c>
      <c r="J101" s="40">
        <f>Raw_Data[[#This Row],[Amount]]-Raw_Data[[#This Row],[Total Cost]]</f>
        <v>6685.18</v>
      </c>
    </row>
    <row r="102" spans="3:10" x14ac:dyDescent="0.3">
      <c r="C102" t="s">
        <v>41</v>
      </c>
      <c r="D102" t="s">
        <v>35</v>
      </c>
      <c r="E102" t="s">
        <v>28</v>
      </c>
      <c r="F102" s="2">
        <v>7455</v>
      </c>
      <c r="G102" s="3">
        <v>216</v>
      </c>
      <c r="H102" s="40">
        <f>VLOOKUP(Raw_Data[[#This Row],[Product]],products[],2,K101)</f>
        <v>10.38</v>
      </c>
      <c r="I102" s="40">
        <f>Raw_Data[[#This Row],[Cost per unit]]*Raw_Data[[#This Row],[Units]]</f>
        <v>2242.0800000000004</v>
      </c>
      <c r="J102" s="40">
        <f>Raw_Data[[#This Row],[Amount]]-Raw_Data[[#This Row],[Total Cost]]</f>
        <v>5212.92</v>
      </c>
    </row>
    <row r="103" spans="3:10" x14ac:dyDescent="0.3">
      <c r="C103" t="s">
        <v>3</v>
      </c>
      <c r="D103" t="s">
        <v>34</v>
      </c>
      <c r="E103" t="s">
        <v>26</v>
      </c>
      <c r="F103" s="2">
        <v>3108</v>
      </c>
      <c r="G103" s="3">
        <v>54</v>
      </c>
      <c r="H103" s="40">
        <f>VLOOKUP(Raw_Data[[#This Row],[Product]],products[],2,K102)</f>
        <v>5.6</v>
      </c>
      <c r="I103" s="40">
        <f>Raw_Data[[#This Row],[Cost per unit]]*Raw_Data[[#This Row],[Units]]</f>
        <v>302.39999999999998</v>
      </c>
      <c r="J103" s="40">
        <f>Raw_Data[[#This Row],[Amount]]-Raw_Data[[#This Row],[Total Cost]]</f>
        <v>2805.6</v>
      </c>
    </row>
    <row r="104" spans="3:10" x14ac:dyDescent="0.3">
      <c r="C104" t="s">
        <v>6</v>
      </c>
      <c r="D104" t="s">
        <v>38</v>
      </c>
      <c r="E104" t="s">
        <v>25</v>
      </c>
      <c r="F104" s="2">
        <v>469</v>
      </c>
      <c r="G104" s="3">
        <v>75</v>
      </c>
      <c r="H104" s="40">
        <f>VLOOKUP(Raw_Data[[#This Row],[Product]],products[],2,K103)</f>
        <v>13.15</v>
      </c>
      <c r="I104" s="40">
        <f>Raw_Data[[#This Row],[Cost per unit]]*Raw_Data[[#This Row],[Units]]</f>
        <v>986.25</v>
      </c>
      <c r="J104" s="40">
        <f>Raw_Data[[#This Row],[Amount]]-Raw_Data[[#This Row],[Total Cost]]</f>
        <v>-517.25</v>
      </c>
    </row>
    <row r="105" spans="3:10" x14ac:dyDescent="0.3">
      <c r="C105" t="s">
        <v>9</v>
      </c>
      <c r="D105" t="s">
        <v>37</v>
      </c>
      <c r="E105" t="s">
        <v>23</v>
      </c>
      <c r="F105" s="2">
        <v>2737</v>
      </c>
      <c r="G105" s="3">
        <v>93</v>
      </c>
      <c r="H105" s="40">
        <f>VLOOKUP(Raw_Data[[#This Row],[Product]],products[],2,K104)</f>
        <v>6.49</v>
      </c>
      <c r="I105" s="40">
        <f>Raw_Data[[#This Row],[Cost per unit]]*Raw_Data[[#This Row],[Units]]</f>
        <v>603.57000000000005</v>
      </c>
      <c r="J105" s="40">
        <f>Raw_Data[[#This Row],[Amount]]-Raw_Data[[#This Row],[Total Cost]]</f>
        <v>2133.4299999999998</v>
      </c>
    </row>
    <row r="106" spans="3:10" x14ac:dyDescent="0.3">
      <c r="C106" t="s">
        <v>9</v>
      </c>
      <c r="D106" t="s">
        <v>37</v>
      </c>
      <c r="E106" t="s">
        <v>25</v>
      </c>
      <c r="F106" s="2">
        <v>4305</v>
      </c>
      <c r="G106" s="3">
        <v>156</v>
      </c>
      <c r="H106" s="40">
        <f>VLOOKUP(Raw_Data[[#This Row],[Product]],products[],2,K105)</f>
        <v>13.15</v>
      </c>
      <c r="I106" s="40">
        <f>Raw_Data[[#This Row],[Cost per unit]]*Raw_Data[[#This Row],[Units]]</f>
        <v>2051.4</v>
      </c>
      <c r="J106" s="40">
        <f>Raw_Data[[#This Row],[Amount]]-Raw_Data[[#This Row],[Total Cost]]</f>
        <v>2253.6</v>
      </c>
    </row>
    <row r="107" spans="3:10" x14ac:dyDescent="0.3">
      <c r="C107" t="s">
        <v>9</v>
      </c>
      <c r="D107" t="s">
        <v>38</v>
      </c>
      <c r="E107" t="s">
        <v>17</v>
      </c>
      <c r="F107" s="2">
        <v>2408</v>
      </c>
      <c r="G107" s="3">
        <v>9</v>
      </c>
      <c r="H107" s="40">
        <f>VLOOKUP(Raw_Data[[#This Row],[Product]],products[],2,K106)</f>
        <v>3.11</v>
      </c>
      <c r="I107" s="40">
        <f>Raw_Data[[#This Row],[Cost per unit]]*Raw_Data[[#This Row],[Units]]</f>
        <v>27.99</v>
      </c>
      <c r="J107" s="40">
        <f>Raw_Data[[#This Row],[Amount]]-Raw_Data[[#This Row],[Total Cost]]</f>
        <v>2380.0100000000002</v>
      </c>
    </row>
    <row r="108" spans="3:10" x14ac:dyDescent="0.3">
      <c r="C108" t="s">
        <v>3</v>
      </c>
      <c r="D108" t="s">
        <v>36</v>
      </c>
      <c r="E108" t="s">
        <v>19</v>
      </c>
      <c r="F108" s="2">
        <v>1281</v>
      </c>
      <c r="G108" s="3">
        <v>18</v>
      </c>
      <c r="H108" s="40">
        <f>VLOOKUP(Raw_Data[[#This Row],[Product]],products[],2,K107)</f>
        <v>7.64</v>
      </c>
      <c r="I108" s="40">
        <f>Raw_Data[[#This Row],[Cost per unit]]*Raw_Data[[#This Row],[Units]]</f>
        <v>137.51999999999998</v>
      </c>
      <c r="J108" s="40">
        <f>Raw_Data[[#This Row],[Amount]]-Raw_Data[[#This Row],[Total Cost]]</f>
        <v>1143.48</v>
      </c>
    </row>
    <row r="109" spans="3:10" x14ac:dyDescent="0.3">
      <c r="C109" t="s">
        <v>40</v>
      </c>
      <c r="D109" t="s">
        <v>35</v>
      </c>
      <c r="E109" t="s">
        <v>32</v>
      </c>
      <c r="F109" s="2">
        <v>12348</v>
      </c>
      <c r="G109" s="3">
        <v>234</v>
      </c>
      <c r="H109" s="40">
        <f>VLOOKUP(Raw_Data[[#This Row],[Product]],products[],2,K108)</f>
        <v>8.65</v>
      </c>
      <c r="I109" s="40">
        <f>Raw_Data[[#This Row],[Cost per unit]]*Raw_Data[[#This Row],[Units]]</f>
        <v>2024.1000000000001</v>
      </c>
      <c r="J109" s="40">
        <f>Raw_Data[[#This Row],[Amount]]-Raw_Data[[#This Row],[Total Cost]]</f>
        <v>10323.9</v>
      </c>
    </row>
    <row r="110" spans="3:10" x14ac:dyDescent="0.3">
      <c r="C110" t="s">
        <v>3</v>
      </c>
      <c r="D110" t="s">
        <v>34</v>
      </c>
      <c r="E110" t="s">
        <v>28</v>
      </c>
      <c r="F110" s="2">
        <v>3689</v>
      </c>
      <c r="G110" s="3">
        <v>312</v>
      </c>
      <c r="H110" s="40">
        <f>VLOOKUP(Raw_Data[[#This Row],[Product]],products[],2,K109)</f>
        <v>10.38</v>
      </c>
      <c r="I110" s="40">
        <f>Raw_Data[[#This Row],[Cost per unit]]*Raw_Data[[#This Row],[Units]]</f>
        <v>3238.5600000000004</v>
      </c>
      <c r="J110" s="40">
        <f>Raw_Data[[#This Row],[Amount]]-Raw_Data[[#This Row],[Total Cost]]</f>
        <v>450.4399999999996</v>
      </c>
    </row>
    <row r="111" spans="3:10" x14ac:dyDescent="0.3">
      <c r="C111" t="s">
        <v>7</v>
      </c>
      <c r="D111" t="s">
        <v>36</v>
      </c>
      <c r="E111" t="s">
        <v>19</v>
      </c>
      <c r="F111" s="2">
        <v>2870</v>
      </c>
      <c r="G111" s="3">
        <v>300</v>
      </c>
      <c r="H111" s="40">
        <f>VLOOKUP(Raw_Data[[#This Row],[Product]],products[],2,K110)</f>
        <v>7.64</v>
      </c>
      <c r="I111" s="40">
        <f>Raw_Data[[#This Row],[Cost per unit]]*Raw_Data[[#This Row],[Units]]</f>
        <v>2292</v>
      </c>
      <c r="J111" s="40">
        <f>Raw_Data[[#This Row],[Amount]]-Raw_Data[[#This Row],[Total Cost]]</f>
        <v>578</v>
      </c>
    </row>
    <row r="112" spans="3:10" x14ac:dyDescent="0.3">
      <c r="C112" t="s">
        <v>2</v>
      </c>
      <c r="D112" t="s">
        <v>36</v>
      </c>
      <c r="E112" t="s">
        <v>27</v>
      </c>
      <c r="F112" s="2">
        <v>798</v>
      </c>
      <c r="G112" s="3">
        <v>519</v>
      </c>
      <c r="H112" s="40">
        <f>VLOOKUP(Raw_Data[[#This Row],[Product]],products[],2,K111)</f>
        <v>16.73</v>
      </c>
      <c r="I112" s="40">
        <f>Raw_Data[[#This Row],[Cost per unit]]*Raw_Data[[#This Row],[Units]]</f>
        <v>8682.8700000000008</v>
      </c>
      <c r="J112" s="40">
        <f>Raw_Data[[#This Row],[Amount]]-Raw_Data[[#This Row],[Total Cost]]</f>
        <v>-7884.8700000000008</v>
      </c>
    </row>
    <row r="113" spans="3:10" x14ac:dyDescent="0.3">
      <c r="C113" t="s">
        <v>41</v>
      </c>
      <c r="D113" t="s">
        <v>37</v>
      </c>
      <c r="E113" t="s">
        <v>21</v>
      </c>
      <c r="F113" s="2">
        <v>2933</v>
      </c>
      <c r="G113" s="3">
        <v>9</v>
      </c>
      <c r="H113" s="40">
        <f>VLOOKUP(Raw_Data[[#This Row],[Product]],products[],2,K112)</f>
        <v>9</v>
      </c>
      <c r="I113" s="40">
        <f>Raw_Data[[#This Row],[Cost per unit]]*Raw_Data[[#This Row],[Units]]</f>
        <v>81</v>
      </c>
      <c r="J113" s="40">
        <f>Raw_Data[[#This Row],[Amount]]-Raw_Data[[#This Row],[Total Cost]]</f>
        <v>2852</v>
      </c>
    </row>
    <row r="114" spans="3:10" x14ac:dyDescent="0.3">
      <c r="C114" t="s">
        <v>5</v>
      </c>
      <c r="D114" t="s">
        <v>35</v>
      </c>
      <c r="E114" t="s">
        <v>4</v>
      </c>
      <c r="F114" s="2">
        <v>2744</v>
      </c>
      <c r="G114" s="3">
        <v>9</v>
      </c>
      <c r="H114" s="40">
        <f>VLOOKUP(Raw_Data[[#This Row],[Product]],products[],2,K113)</f>
        <v>11.88</v>
      </c>
      <c r="I114" s="40">
        <f>Raw_Data[[#This Row],[Cost per unit]]*Raw_Data[[#This Row],[Units]]</f>
        <v>106.92</v>
      </c>
      <c r="J114" s="40">
        <f>Raw_Data[[#This Row],[Amount]]-Raw_Data[[#This Row],[Total Cost]]</f>
        <v>2637.08</v>
      </c>
    </row>
    <row r="115" spans="3:10" x14ac:dyDescent="0.3">
      <c r="C115" t="s">
        <v>40</v>
      </c>
      <c r="D115" t="s">
        <v>36</v>
      </c>
      <c r="E115" t="s">
        <v>33</v>
      </c>
      <c r="F115" s="2">
        <v>9772</v>
      </c>
      <c r="G115" s="3">
        <v>90</v>
      </c>
      <c r="H115" s="40">
        <f>VLOOKUP(Raw_Data[[#This Row],[Product]],products[],2,K114)</f>
        <v>12.37</v>
      </c>
      <c r="I115" s="40">
        <f>Raw_Data[[#This Row],[Cost per unit]]*Raw_Data[[#This Row],[Units]]</f>
        <v>1113.3</v>
      </c>
      <c r="J115" s="40">
        <f>Raw_Data[[#This Row],[Amount]]-Raw_Data[[#This Row],[Total Cost]]</f>
        <v>8658.7000000000007</v>
      </c>
    </row>
    <row r="116" spans="3:10" x14ac:dyDescent="0.3">
      <c r="C116" t="s">
        <v>7</v>
      </c>
      <c r="D116" t="s">
        <v>34</v>
      </c>
      <c r="E116" t="s">
        <v>25</v>
      </c>
      <c r="F116" s="2">
        <v>1568</v>
      </c>
      <c r="G116" s="3">
        <v>96</v>
      </c>
      <c r="H116" s="40">
        <f>VLOOKUP(Raw_Data[[#This Row],[Product]],products[],2,K115)</f>
        <v>13.15</v>
      </c>
      <c r="I116" s="40">
        <f>Raw_Data[[#This Row],[Cost per unit]]*Raw_Data[[#This Row],[Units]]</f>
        <v>1262.4000000000001</v>
      </c>
      <c r="J116" s="40">
        <f>Raw_Data[[#This Row],[Amount]]-Raw_Data[[#This Row],[Total Cost]]</f>
        <v>305.59999999999991</v>
      </c>
    </row>
    <row r="117" spans="3:10" x14ac:dyDescent="0.3">
      <c r="C117" t="s">
        <v>2</v>
      </c>
      <c r="D117" t="s">
        <v>36</v>
      </c>
      <c r="E117" t="s">
        <v>16</v>
      </c>
      <c r="F117" s="2">
        <v>11417</v>
      </c>
      <c r="G117" s="3">
        <v>21</v>
      </c>
      <c r="H117" s="40">
        <f>VLOOKUP(Raw_Data[[#This Row],[Product]],products[],2,K116)</f>
        <v>8.7899999999999991</v>
      </c>
      <c r="I117" s="40">
        <f>Raw_Data[[#This Row],[Cost per unit]]*Raw_Data[[#This Row],[Units]]</f>
        <v>184.58999999999997</v>
      </c>
      <c r="J117" s="40">
        <f>Raw_Data[[#This Row],[Amount]]-Raw_Data[[#This Row],[Total Cost]]</f>
        <v>11232.41</v>
      </c>
    </row>
    <row r="118" spans="3:10" x14ac:dyDescent="0.3">
      <c r="C118" t="s">
        <v>40</v>
      </c>
      <c r="D118" t="s">
        <v>34</v>
      </c>
      <c r="E118" t="s">
        <v>26</v>
      </c>
      <c r="F118" s="2">
        <v>6748</v>
      </c>
      <c r="G118" s="3">
        <v>48</v>
      </c>
      <c r="H118" s="40">
        <f>VLOOKUP(Raw_Data[[#This Row],[Product]],products[],2,K117)</f>
        <v>5.6</v>
      </c>
      <c r="I118" s="40">
        <f>Raw_Data[[#This Row],[Cost per unit]]*Raw_Data[[#This Row],[Units]]</f>
        <v>268.79999999999995</v>
      </c>
      <c r="J118" s="40">
        <f>Raw_Data[[#This Row],[Amount]]-Raw_Data[[#This Row],[Total Cost]]</f>
        <v>6479.2</v>
      </c>
    </row>
    <row r="119" spans="3:10" x14ac:dyDescent="0.3">
      <c r="C119" t="s">
        <v>10</v>
      </c>
      <c r="D119" t="s">
        <v>36</v>
      </c>
      <c r="E119" t="s">
        <v>27</v>
      </c>
      <c r="F119" s="2">
        <v>1407</v>
      </c>
      <c r="G119" s="3">
        <v>72</v>
      </c>
      <c r="H119" s="40">
        <f>VLOOKUP(Raw_Data[[#This Row],[Product]],products[],2,K118)</f>
        <v>16.73</v>
      </c>
      <c r="I119" s="40">
        <f>Raw_Data[[#This Row],[Cost per unit]]*Raw_Data[[#This Row],[Units]]</f>
        <v>1204.56</v>
      </c>
      <c r="J119" s="40">
        <f>Raw_Data[[#This Row],[Amount]]-Raw_Data[[#This Row],[Total Cost]]</f>
        <v>202.44000000000005</v>
      </c>
    </row>
    <row r="120" spans="3:10" x14ac:dyDescent="0.3">
      <c r="C120" t="s">
        <v>8</v>
      </c>
      <c r="D120" t="s">
        <v>35</v>
      </c>
      <c r="E120" t="s">
        <v>29</v>
      </c>
      <c r="F120" s="2">
        <v>2023</v>
      </c>
      <c r="G120" s="3">
        <v>168</v>
      </c>
      <c r="H120" s="40">
        <f>VLOOKUP(Raw_Data[[#This Row],[Product]],products[],2,K119)</f>
        <v>7.16</v>
      </c>
      <c r="I120" s="40">
        <f>Raw_Data[[#This Row],[Cost per unit]]*Raw_Data[[#This Row],[Units]]</f>
        <v>1202.8800000000001</v>
      </c>
      <c r="J120" s="40">
        <f>Raw_Data[[#This Row],[Amount]]-Raw_Data[[#This Row],[Total Cost]]</f>
        <v>820.11999999999989</v>
      </c>
    </row>
    <row r="121" spans="3:10" x14ac:dyDescent="0.3">
      <c r="C121" t="s">
        <v>5</v>
      </c>
      <c r="D121" t="s">
        <v>39</v>
      </c>
      <c r="E121" t="s">
        <v>26</v>
      </c>
      <c r="F121" s="2">
        <v>5236</v>
      </c>
      <c r="G121" s="3">
        <v>51</v>
      </c>
      <c r="H121" s="40">
        <f>VLOOKUP(Raw_Data[[#This Row],[Product]],products[],2,K120)</f>
        <v>5.6</v>
      </c>
      <c r="I121" s="40">
        <f>Raw_Data[[#This Row],[Cost per unit]]*Raw_Data[[#This Row],[Units]]</f>
        <v>285.59999999999997</v>
      </c>
      <c r="J121" s="40">
        <f>Raw_Data[[#This Row],[Amount]]-Raw_Data[[#This Row],[Total Cost]]</f>
        <v>4950.3999999999996</v>
      </c>
    </row>
    <row r="122" spans="3:10" x14ac:dyDescent="0.3">
      <c r="C122" t="s">
        <v>41</v>
      </c>
      <c r="D122" t="s">
        <v>36</v>
      </c>
      <c r="E122" t="s">
        <v>19</v>
      </c>
      <c r="F122" s="2">
        <v>1925</v>
      </c>
      <c r="G122" s="3">
        <v>192</v>
      </c>
      <c r="H122" s="40">
        <f>VLOOKUP(Raw_Data[[#This Row],[Product]],products[],2,K121)</f>
        <v>7.64</v>
      </c>
      <c r="I122" s="40">
        <f>Raw_Data[[#This Row],[Cost per unit]]*Raw_Data[[#This Row],[Units]]</f>
        <v>1466.8799999999999</v>
      </c>
      <c r="J122" s="40">
        <f>Raw_Data[[#This Row],[Amount]]-Raw_Data[[#This Row],[Total Cost]]</f>
        <v>458.12000000000012</v>
      </c>
    </row>
    <row r="123" spans="3:10" x14ac:dyDescent="0.3">
      <c r="C123" t="s">
        <v>7</v>
      </c>
      <c r="D123" t="s">
        <v>37</v>
      </c>
      <c r="E123" t="s">
        <v>14</v>
      </c>
      <c r="F123" s="2">
        <v>6608</v>
      </c>
      <c r="G123" s="3">
        <v>225</v>
      </c>
      <c r="H123" s="40">
        <f>VLOOKUP(Raw_Data[[#This Row],[Product]],products[],2,K122)</f>
        <v>11.7</v>
      </c>
      <c r="I123" s="40">
        <f>Raw_Data[[#This Row],[Cost per unit]]*Raw_Data[[#This Row],[Units]]</f>
        <v>2632.5</v>
      </c>
      <c r="J123" s="40">
        <f>Raw_Data[[#This Row],[Amount]]-Raw_Data[[#This Row],[Total Cost]]</f>
        <v>3975.5</v>
      </c>
    </row>
    <row r="124" spans="3:10" x14ac:dyDescent="0.3">
      <c r="C124" t="s">
        <v>6</v>
      </c>
      <c r="D124" t="s">
        <v>34</v>
      </c>
      <c r="E124" t="s">
        <v>26</v>
      </c>
      <c r="F124" s="2">
        <v>8008</v>
      </c>
      <c r="G124" s="3">
        <v>456</v>
      </c>
      <c r="H124" s="40">
        <f>VLOOKUP(Raw_Data[[#This Row],[Product]],products[],2,K123)</f>
        <v>5.6</v>
      </c>
      <c r="I124" s="40">
        <f>Raw_Data[[#This Row],[Cost per unit]]*Raw_Data[[#This Row],[Units]]</f>
        <v>2553.6</v>
      </c>
      <c r="J124" s="40">
        <f>Raw_Data[[#This Row],[Amount]]-Raw_Data[[#This Row],[Total Cost]]</f>
        <v>5454.4</v>
      </c>
    </row>
    <row r="125" spans="3:10" x14ac:dyDescent="0.3">
      <c r="C125" t="s">
        <v>10</v>
      </c>
      <c r="D125" t="s">
        <v>34</v>
      </c>
      <c r="E125" t="s">
        <v>25</v>
      </c>
      <c r="F125" s="2">
        <v>1428</v>
      </c>
      <c r="G125" s="3">
        <v>93</v>
      </c>
      <c r="H125" s="40">
        <f>VLOOKUP(Raw_Data[[#This Row],[Product]],products[],2,K124)</f>
        <v>13.15</v>
      </c>
      <c r="I125" s="40">
        <f>Raw_Data[[#This Row],[Cost per unit]]*Raw_Data[[#This Row],[Units]]</f>
        <v>1222.95</v>
      </c>
      <c r="J125" s="40">
        <f>Raw_Data[[#This Row],[Amount]]-Raw_Data[[#This Row],[Total Cost]]</f>
        <v>205.04999999999995</v>
      </c>
    </row>
    <row r="126" spans="3:10" x14ac:dyDescent="0.3">
      <c r="C126" t="s">
        <v>6</v>
      </c>
      <c r="D126" t="s">
        <v>34</v>
      </c>
      <c r="E126" t="s">
        <v>4</v>
      </c>
      <c r="F126" s="2">
        <v>525</v>
      </c>
      <c r="G126" s="3">
        <v>48</v>
      </c>
      <c r="H126" s="40">
        <f>VLOOKUP(Raw_Data[[#This Row],[Product]],products[],2,K125)</f>
        <v>11.88</v>
      </c>
      <c r="I126" s="40">
        <f>Raw_Data[[#This Row],[Cost per unit]]*Raw_Data[[#This Row],[Units]]</f>
        <v>570.24</v>
      </c>
      <c r="J126" s="40">
        <f>Raw_Data[[#This Row],[Amount]]-Raw_Data[[#This Row],[Total Cost]]</f>
        <v>-45.240000000000009</v>
      </c>
    </row>
    <row r="127" spans="3:10" x14ac:dyDescent="0.3">
      <c r="C127" t="s">
        <v>6</v>
      </c>
      <c r="D127" t="s">
        <v>37</v>
      </c>
      <c r="E127" t="s">
        <v>18</v>
      </c>
      <c r="F127" s="2">
        <v>1505</v>
      </c>
      <c r="G127" s="3">
        <v>102</v>
      </c>
      <c r="H127" s="40">
        <f>VLOOKUP(Raw_Data[[#This Row],[Product]],products[],2,K126)</f>
        <v>6.47</v>
      </c>
      <c r="I127" s="40">
        <f>Raw_Data[[#This Row],[Cost per unit]]*Raw_Data[[#This Row],[Units]]</f>
        <v>659.93999999999994</v>
      </c>
      <c r="J127" s="40">
        <f>Raw_Data[[#This Row],[Amount]]-Raw_Data[[#This Row],[Total Cost]]</f>
        <v>845.06000000000006</v>
      </c>
    </row>
    <row r="128" spans="3:10" x14ac:dyDescent="0.3">
      <c r="C128" t="s">
        <v>7</v>
      </c>
      <c r="D128" t="s">
        <v>35</v>
      </c>
      <c r="E128" t="s">
        <v>30</v>
      </c>
      <c r="F128" s="2">
        <v>6755</v>
      </c>
      <c r="G128" s="3">
        <v>252</v>
      </c>
      <c r="H128" s="40">
        <f>VLOOKUP(Raw_Data[[#This Row],[Product]],products[],2,K127)</f>
        <v>14.49</v>
      </c>
      <c r="I128" s="40">
        <f>Raw_Data[[#This Row],[Cost per unit]]*Raw_Data[[#This Row],[Units]]</f>
        <v>3651.48</v>
      </c>
      <c r="J128" s="40">
        <f>Raw_Data[[#This Row],[Amount]]-Raw_Data[[#This Row],[Total Cost]]</f>
        <v>3103.52</v>
      </c>
    </row>
    <row r="129" spans="3:10" x14ac:dyDescent="0.3">
      <c r="C129" t="s">
        <v>2</v>
      </c>
      <c r="D129" t="s">
        <v>37</v>
      </c>
      <c r="E129" t="s">
        <v>18</v>
      </c>
      <c r="F129" s="2">
        <v>11571</v>
      </c>
      <c r="G129" s="3">
        <v>138</v>
      </c>
      <c r="H129" s="40">
        <f>VLOOKUP(Raw_Data[[#This Row],[Product]],products[],2,K128)</f>
        <v>6.47</v>
      </c>
      <c r="I129" s="40">
        <f>Raw_Data[[#This Row],[Cost per unit]]*Raw_Data[[#This Row],[Units]]</f>
        <v>892.86</v>
      </c>
      <c r="J129" s="40">
        <f>Raw_Data[[#This Row],[Amount]]-Raw_Data[[#This Row],[Total Cost]]</f>
        <v>10678.14</v>
      </c>
    </row>
    <row r="130" spans="3:10" x14ac:dyDescent="0.3">
      <c r="C130" t="s">
        <v>40</v>
      </c>
      <c r="D130" t="s">
        <v>38</v>
      </c>
      <c r="E130" t="s">
        <v>25</v>
      </c>
      <c r="F130" s="2">
        <v>2541</v>
      </c>
      <c r="G130" s="3">
        <v>90</v>
      </c>
      <c r="H130" s="40">
        <f>VLOOKUP(Raw_Data[[#This Row],[Product]],products[],2,K129)</f>
        <v>13.15</v>
      </c>
      <c r="I130" s="40">
        <f>Raw_Data[[#This Row],[Cost per unit]]*Raw_Data[[#This Row],[Units]]</f>
        <v>1183.5</v>
      </c>
      <c r="J130" s="40">
        <f>Raw_Data[[#This Row],[Amount]]-Raw_Data[[#This Row],[Total Cost]]</f>
        <v>1357.5</v>
      </c>
    </row>
    <row r="131" spans="3:10" x14ac:dyDescent="0.3">
      <c r="C131" t="s">
        <v>41</v>
      </c>
      <c r="D131" t="s">
        <v>37</v>
      </c>
      <c r="E131" t="s">
        <v>30</v>
      </c>
      <c r="F131" s="2">
        <v>1526</v>
      </c>
      <c r="G131" s="3">
        <v>240</v>
      </c>
      <c r="H131" s="40">
        <f>VLOOKUP(Raw_Data[[#This Row],[Product]],products[],2,K130)</f>
        <v>14.49</v>
      </c>
      <c r="I131" s="40">
        <f>Raw_Data[[#This Row],[Cost per unit]]*Raw_Data[[#This Row],[Units]]</f>
        <v>3477.6</v>
      </c>
      <c r="J131" s="40">
        <f>Raw_Data[[#This Row],[Amount]]-Raw_Data[[#This Row],[Total Cost]]</f>
        <v>-1951.6</v>
      </c>
    </row>
    <row r="132" spans="3:10" x14ac:dyDescent="0.3">
      <c r="C132" t="s">
        <v>40</v>
      </c>
      <c r="D132" t="s">
        <v>38</v>
      </c>
      <c r="E132" t="s">
        <v>4</v>
      </c>
      <c r="F132" s="2">
        <v>6125</v>
      </c>
      <c r="G132" s="3">
        <v>102</v>
      </c>
      <c r="H132" s="40">
        <f>VLOOKUP(Raw_Data[[#This Row],[Product]],products[],2,K131)</f>
        <v>11.88</v>
      </c>
      <c r="I132" s="40">
        <f>Raw_Data[[#This Row],[Cost per unit]]*Raw_Data[[#This Row],[Units]]</f>
        <v>1211.76</v>
      </c>
      <c r="J132" s="40">
        <f>Raw_Data[[#This Row],[Amount]]-Raw_Data[[#This Row],[Total Cost]]</f>
        <v>4913.24</v>
      </c>
    </row>
    <row r="133" spans="3:10" x14ac:dyDescent="0.3">
      <c r="C133" t="s">
        <v>41</v>
      </c>
      <c r="D133" t="s">
        <v>35</v>
      </c>
      <c r="E133" t="s">
        <v>27</v>
      </c>
      <c r="F133" s="2">
        <v>847</v>
      </c>
      <c r="G133" s="3">
        <v>129</v>
      </c>
      <c r="H133" s="40">
        <f>VLOOKUP(Raw_Data[[#This Row],[Product]],products[],2,K132)</f>
        <v>16.73</v>
      </c>
      <c r="I133" s="40">
        <f>Raw_Data[[#This Row],[Cost per unit]]*Raw_Data[[#This Row],[Units]]</f>
        <v>2158.17</v>
      </c>
      <c r="J133" s="40">
        <f>Raw_Data[[#This Row],[Amount]]-Raw_Data[[#This Row],[Total Cost]]</f>
        <v>-1311.17</v>
      </c>
    </row>
    <row r="134" spans="3:10" x14ac:dyDescent="0.3">
      <c r="C134" t="s">
        <v>8</v>
      </c>
      <c r="D134" t="s">
        <v>35</v>
      </c>
      <c r="E134" t="s">
        <v>27</v>
      </c>
      <c r="F134" s="2">
        <v>4753</v>
      </c>
      <c r="G134" s="3">
        <v>300</v>
      </c>
      <c r="H134" s="40">
        <f>VLOOKUP(Raw_Data[[#This Row],[Product]],products[],2,K133)</f>
        <v>16.73</v>
      </c>
      <c r="I134" s="40">
        <f>Raw_Data[[#This Row],[Cost per unit]]*Raw_Data[[#This Row],[Units]]</f>
        <v>5019</v>
      </c>
      <c r="J134" s="40">
        <f>Raw_Data[[#This Row],[Amount]]-Raw_Data[[#This Row],[Total Cost]]</f>
        <v>-266</v>
      </c>
    </row>
    <row r="135" spans="3:10" x14ac:dyDescent="0.3">
      <c r="C135" t="s">
        <v>6</v>
      </c>
      <c r="D135" t="s">
        <v>38</v>
      </c>
      <c r="E135" t="s">
        <v>33</v>
      </c>
      <c r="F135" s="2">
        <v>959</v>
      </c>
      <c r="G135" s="3">
        <v>135</v>
      </c>
      <c r="H135" s="40">
        <f>VLOOKUP(Raw_Data[[#This Row],[Product]],products[],2,K134)</f>
        <v>12.37</v>
      </c>
      <c r="I135" s="40">
        <f>Raw_Data[[#This Row],[Cost per unit]]*Raw_Data[[#This Row],[Units]]</f>
        <v>1669.9499999999998</v>
      </c>
      <c r="J135" s="40">
        <f>Raw_Data[[#This Row],[Amount]]-Raw_Data[[#This Row],[Total Cost]]</f>
        <v>-710.94999999999982</v>
      </c>
    </row>
    <row r="136" spans="3:10" x14ac:dyDescent="0.3">
      <c r="C136" t="s">
        <v>7</v>
      </c>
      <c r="D136" t="s">
        <v>35</v>
      </c>
      <c r="E136" t="s">
        <v>24</v>
      </c>
      <c r="F136" s="2">
        <v>2793</v>
      </c>
      <c r="G136" s="3">
        <v>114</v>
      </c>
      <c r="H136" s="40">
        <f>VLOOKUP(Raw_Data[[#This Row],[Product]],products[],2,K135)</f>
        <v>4.97</v>
      </c>
      <c r="I136" s="40">
        <f>Raw_Data[[#This Row],[Cost per unit]]*Raw_Data[[#This Row],[Units]]</f>
        <v>566.57999999999993</v>
      </c>
      <c r="J136" s="40">
        <f>Raw_Data[[#This Row],[Amount]]-Raw_Data[[#This Row],[Total Cost]]</f>
        <v>2226.42</v>
      </c>
    </row>
    <row r="137" spans="3:10" x14ac:dyDescent="0.3">
      <c r="C137" t="s">
        <v>7</v>
      </c>
      <c r="D137" t="s">
        <v>35</v>
      </c>
      <c r="E137" t="s">
        <v>14</v>
      </c>
      <c r="F137" s="2">
        <v>4606</v>
      </c>
      <c r="G137" s="3">
        <v>63</v>
      </c>
      <c r="H137" s="40">
        <f>VLOOKUP(Raw_Data[[#This Row],[Product]],products[],2,K136)</f>
        <v>11.7</v>
      </c>
      <c r="I137" s="40">
        <f>Raw_Data[[#This Row],[Cost per unit]]*Raw_Data[[#This Row],[Units]]</f>
        <v>737.09999999999991</v>
      </c>
      <c r="J137" s="40">
        <f>Raw_Data[[#This Row],[Amount]]-Raw_Data[[#This Row],[Total Cost]]</f>
        <v>3868.9</v>
      </c>
    </row>
    <row r="138" spans="3:10" x14ac:dyDescent="0.3">
      <c r="C138" t="s">
        <v>7</v>
      </c>
      <c r="D138" t="s">
        <v>36</v>
      </c>
      <c r="E138" t="s">
        <v>29</v>
      </c>
      <c r="F138" s="2">
        <v>5551</v>
      </c>
      <c r="G138" s="3">
        <v>252</v>
      </c>
      <c r="H138" s="40">
        <f>VLOOKUP(Raw_Data[[#This Row],[Product]],products[],2,K137)</f>
        <v>7.16</v>
      </c>
      <c r="I138" s="40">
        <f>Raw_Data[[#This Row],[Cost per unit]]*Raw_Data[[#This Row],[Units]]</f>
        <v>1804.32</v>
      </c>
      <c r="J138" s="40">
        <f>Raw_Data[[#This Row],[Amount]]-Raw_Data[[#This Row],[Total Cost]]</f>
        <v>3746.6800000000003</v>
      </c>
    </row>
    <row r="139" spans="3:10" x14ac:dyDescent="0.3">
      <c r="C139" t="s">
        <v>10</v>
      </c>
      <c r="D139" t="s">
        <v>36</v>
      </c>
      <c r="E139" t="s">
        <v>32</v>
      </c>
      <c r="F139" s="2">
        <v>6657</v>
      </c>
      <c r="G139" s="3">
        <v>303</v>
      </c>
      <c r="H139" s="40">
        <f>VLOOKUP(Raw_Data[[#This Row],[Product]],products[],2,K138)</f>
        <v>8.65</v>
      </c>
      <c r="I139" s="40">
        <f>Raw_Data[[#This Row],[Cost per unit]]*Raw_Data[[#This Row],[Units]]</f>
        <v>2620.9500000000003</v>
      </c>
      <c r="J139" s="40">
        <f>Raw_Data[[#This Row],[Amount]]-Raw_Data[[#This Row],[Total Cost]]</f>
        <v>4036.0499999999997</v>
      </c>
    </row>
    <row r="140" spans="3:10" x14ac:dyDescent="0.3">
      <c r="C140" t="s">
        <v>7</v>
      </c>
      <c r="D140" t="s">
        <v>39</v>
      </c>
      <c r="E140" t="s">
        <v>17</v>
      </c>
      <c r="F140" s="2">
        <v>4438</v>
      </c>
      <c r="G140" s="3">
        <v>246</v>
      </c>
      <c r="H140" s="40">
        <f>VLOOKUP(Raw_Data[[#This Row],[Product]],products[],2,K139)</f>
        <v>3.11</v>
      </c>
      <c r="I140" s="40">
        <f>Raw_Data[[#This Row],[Cost per unit]]*Raw_Data[[#This Row],[Units]]</f>
        <v>765.06</v>
      </c>
      <c r="J140" s="40">
        <f>Raw_Data[[#This Row],[Amount]]-Raw_Data[[#This Row],[Total Cost]]</f>
        <v>3672.94</v>
      </c>
    </row>
    <row r="141" spans="3:10" x14ac:dyDescent="0.3">
      <c r="C141" t="s">
        <v>8</v>
      </c>
      <c r="D141" t="s">
        <v>38</v>
      </c>
      <c r="E141" t="s">
        <v>22</v>
      </c>
      <c r="F141" s="2">
        <v>168</v>
      </c>
      <c r="G141" s="3">
        <v>84</v>
      </c>
      <c r="H141" s="40">
        <f>VLOOKUP(Raw_Data[[#This Row],[Product]],products[],2,K140)</f>
        <v>9.77</v>
      </c>
      <c r="I141" s="40">
        <f>Raw_Data[[#This Row],[Cost per unit]]*Raw_Data[[#This Row],[Units]]</f>
        <v>820.68</v>
      </c>
      <c r="J141" s="40">
        <f>Raw_Data[[#This Row],[Amount]]-Raw_Data[[#This Row],[Total Cost]]</f>
        <v>-652.67999999999995</v>
      </c>
    </row>
    <row r="142" spans="3:10" x14ac:dyDescent="0.3">
      <c r="C142" t="s">
        <v>7</v>
      </c>
      <c r="D142" t="s">
        <v>34</v>
      </c>
      <c r="E142" t="s">
        <v>17</v>
      </c>
      <c r="F142" s="2">
        <v>7777</v>
      </c>
      <c r="G142" s="3">
        <v>39</v>
      </c>
      <c r="H142" s="40">
        <f>VLOOKUP(Raw_Data[[#This Row],[Product]],products[],2,K141)</f>
        <v>3.11</v>
      </c>
      <c r="I142" s="40">
        <f>Raw_Data[[#This Row],[Cost per unit]]*Raw_Data[[#This Row],[Units]]</f>
        <v>121.28999999999999</v>
      </c>
      <c r="J142" s="40">
        <f>Raw_Data[[#This Row],[Amount]]-Raw_Data[[#This Row],[Total Cost]]</f>
        <v>7655.71</v>
      </c>
    </row>
    <row r="143" spans="3:10" x14ac:dyDescent="0.3">
      <c r="C143" t="s">
        <v>5</v>
      </c>
      <c r="D143" t="s">
        <v>36</v>
      </c>
      <c r="E143" t="s">
        <v>17</v>
      </c>
      <c r="F143" s="2">
        <v>3339</v>
      </c>
      <c r="G143" s="3">
        <v>348</v>
      </c>
      <c r="H143" s="40">
        <f>VLOOKUP(Raw_Data[[#This Row],[Product]],products[],2,K142)</f>
        <v>3.11</v>
      </c>
      <c r="I143" s="40">
        <f>Raw_Data[[#This Row],[Cost per unit]]*Raw_Data[[#This Row],[Units]]</f>
        <v>1082.28</v>
      </c>
      <c r="J143" s="40">
        <f>Raw_Data[[#This Row],[Amount]]-Raw_Data[[#This Row],[Total Cost]]</f>
        <v>2256.7200000000003</v>
      </c>
    </row>
    <row r="144" spans="3:10" x14ac:dyDescent="0.3">
      <c r="C144" t="s">
        <v>7</v>
      </c>
      <c r="D144" t="s">
        <v>37</v>
      </c>
      <c r="E144" t="s">
        <v>33</v>
      </c>
      <c r="F144" s="2">
        <v>6391</v>
      </c>
      <c r="G144" s="3">
        <v>48</v>
      </c>
      <c r="H144" s="40">
        <f>VLOOKUP(Raw_Data[[#This Row],[Product]],products[],2,K143)</f>
        <v>12.37</v>
      </c>
      <c r="I144" s="40">
        <f>Raw_Data[[#This Row],[Cost per unit]]*Raw_Data[[#This Row],[Units]]</f>
        <v>593.76</v>
      </c>
      <c r="J144" s="40">
        <f>Raw_Data[[#This Row],[Amount]]-Raw_Data[[#This Row],[Total Cost]]</f>
        <v>5797.24</v>
      </c>
    </row>
    <row r="145" spans="3:10" x14ac:dyDescent="0.3">
      <c r="C145" t="s">
        <v>5</v>
      </c>
      <c r="D145" t="s">
        <v>37</v>
      </c>
      <c r="E145" t="s">
        <v>22</v>
      </c>
      <c r="F145" s="2">
        <v>518</v>
      </c>
      <c r="G145" s="3">
        <v>75</v>
      </c>
      <c r="H145" s="40">
        <f>VLOOKUP(Raw_Data[[#This Row],[Product]],products[],2,K144)</f>
        <v>9.77</v>
      </c>
      <c r="I145" s="40">
        <f>Raw_Data[[#This Row],[Cost per unit]]*Raw_Data[[#This Row],[Units]]</f>
        <v>732.75</v>
      </c>
      <c r="J145" s="40">
        <f>Raw_Data[[#This Row],[Amount]]-Raw_Data[[#This Row],[Total Cost]]</f>
        <v>-214.75</v>
      </c>
    </row>
    <row r="146" spans="3:10" x14ac:dyDescent="0.3">
      <c r="C146" t="s">
        <v>7</v>
      </c>
      <c r="D146" t="s">
        <v>38</v>
      </c>
      <c r="E146" t="s">
        <v>28</v>
      </c>
      <c r="F146" s="2">
        <v>5677</v>
      </c>
      <c r="G146" s="3">
        <v>258</v>
      </c>
      <c r="H146" s="40">
        <f>VLOOKUP(Raw_Data[[#This Row],[Product]],products[],2,K145)</f>
        <v>10.38</v>
      </c>
      <c r="I146" s="40">
        <f>Raw_Data[[#This Row],[Cost per unit]]*Raw_Data[[#This Row],[Units]]</f>
        <v>2678.0400000000004</v>
      </c>
      <c r="J146" s="40">
        <f>Raw_Data[[#This Row],[Amount]]-Raw_Data[[#This Row],[Total Cost]]</f>
        <v>2998.9599999999996</v>
      </c>
    </row>
    <row r="147" spans="3:10" x14ac:dyDescent="0.3">
      <c r="C147" t="s">
        <v>6</v>
      </c>
      <c r="D147" t="s">
        <v>39</v>
      </c>
      <c r="E147" t="s">
        <v>17</v>
      </c>
      <c r="F147" s="2">
        <v>6048</v>
      </c>
      <c r="G147" s="3">
        <v>27</v>
      </c>
      <c r="H147" s="40">
        <f>VLOOKUP(Raw_Data[[#This Row],[Product]],products[],2,K146)</f>
        <v>3.11</v>
      </c>
      <c r="I147" s="40">
        <f>Raw_Data[[#This Row],[Cost per unit]]*Raw_Data[[#This Row],[Units]]</f>
        <v>83.97</v>
      </c>
      <c r="J147" s="40">
        <f>Raw_Data[[#This Row],[Amount]]-Raw_Data[[#This Row],[Total Cost]]</f>
        <v>5964.03</v>
      </c>
    </row>
    <row r="148" spans="3:10" x14ac:dyDescent="0.3">
      <c r="C148" t="s">
        <v>8</v>
      </c>
      <c r="D148" t="s">
        <v>38</v>
      </c>
      <c r="E148" t="s">
        <v>32</v>
      </c>
      <c r="F148" s="2">
        <v>3752</v>
      </c>
      <c r="G148" s="3">
        <v>213</v>
      </c>
      <c r="H148" s="40">
        <f>VLOOKUP(Raw_Data[[#This Row],[Product]],products[],2,K147)</f>
        <v>8.65</v>
      </c>
      <c r="I148" s="40">
        <f>Raw_Data[[#This Row],[Cost per unit]]*Raw_Data[[#This Row],[Units]]</f>
        <v>1842.45</v>
      </c>
      <c r="J148" s="40">
        <f>Raw_Data[[#This Row],[Amount]]-Raw_Data[[#This Row],[Total Cost]]</f>
        <v>1909.55</v>
      </c>
    </row>
    <row r="149" spans="3:10" x14ac:dyDescent="0.3">
      <c r="C149" t="s">
        <v>5</v>
      </c>
      <c r="D149" t="s">
        <v>35</v>
      </c>
      <c r="E149" t="s">
        <v>29</v>
      </c>
      <c r="F149" s="2">
        <v>4480</v>
      </c>
      <c r="G149" s="3">
        <v>357</v>
      </c>
      <c r="H149" s="40">
        <f>VLOOKUP(Raw_Data[[#This Row],[Product]],products[],2,K148)</f>
        <v>7.16</v>
      </c>
      <c r="I149" s="40">
        <f>Raw_Data[[#This Row],[Cost per unit]]*Raw_Data[[#This Row],[Units]]</f>
        <v>2556.12</v>
      </c>
      <c r="J149" s="40">
        <f>Raw_Data[[#This Row],[Amount]]-Raw_Data[[#This Row],[Total Cost]]</f>
        <v>1923.88</v>
      </c>
    </row>
    <row r="150" spans="3:10" x14ac:dyDescent="0.3">
      <c r="C150" t="s">
        <v>9</v>
      </c>
      <c r="D150" t="s">
        <v>37</v>
      </c>
      <c r="E150" t="s">
        <v>4</v>
      </c>
      <c r="F150" s="2">
        <v>259</v>
      </c>
      <c r="G150" s="3">
        <v>207</v>
      </c>
      <c r="H150" s="40">
        <f>VLOOKUP(Raw_Data[[#This Row],[Product]],products[],2,K149)</f>
        <v>11.88</v>
      </c>
      <c r="I150" s="40">
        <f>Raw_Data[[#This Row],[Cost per unit]]*Raw_Data[[#This Row],[Units]]</f>
        <v>2459.1600000000003</v>
      </c>
      <c r="J150" s="40">
        <f>Raw_Data[[#This Row],[Amount]]-Raw_Data[[#This Row],[Total Cost]]</f>
        <v>-2200.1600000000003</v>
      </c>
    </row>
    <row r="151" spans="3:10" x14ac:dyDescent="0.3">
      <c r="C151" t="s">
        <v>8</v>
      </c>
      <c r="D151" t="s">
        <v>37</v>
      </c>
      <c r="E151" t="s">
        <v>30</v>
      </c>
      <c r="F151" s="2">
        <v>42</v>
      </c>
      <c r="G151" s="3">
        <v>150</v>
      </c>
      <c r="H151" s="40">
        <f>VLOOKUP(Raw_Data[[#This Row],[Product]],products[],2,K150)</f>
        <v>14.49</v>
      </c>
      <c r="I151" s="40">
        <f>Raw_Data[[#This Row],[Cost per unit]]*Raw_Data[[#This Row],[Units]]</f>
        <v>2173.5</v>
      </c>
      <c r="J151" s="40">
        <f>Raw_Data[[#This Row],[Amount]]-Raw_Data[[#This Row],[Total Cost]]</f>
        <v>-2131.5</v>
      </c>
    </row>
    <row r="152" spans="3:10" x14ac:dyDescent="0.3">
      <c r="C152" t="s">
        <v>41</v>
      </c>
      <c r="D152" t="s">
        <v>36</v>
      </c>
      <c r="E152" t="s">
        <v>26</v>
      </c>
      <c r="F152" s="2">
        <v>98</v>
      </c>
      <c r="G152" s="3">
        <v>204</v>
      </c>
      <c r="H152" s="40">
        <f>VLOOKUP(Raw_Data[[#This Row],[Product]],products[],2,K151)</f>
        <v>5.6</v>
      </c>
      <c r="I152" s="40">
        <f>Raw_Data[[#This Row],[Cost per unit]]*Raw_Data[[#This Row],[Units]]</f>
        <v>1142.3999999999999</v>
      </c>
      <c r="J152" s="40">
        <f>Raw_Data[[#This Row],[Amount]]-Raw_Data[[#This Row],[Total Cost]]</f>
        <v>-1044.3999999999999</v>
      </c>
    </row>
    <row r="153" spans="3:10" x14ac:dyDescent="0.3">
      <c r="C153" t="s">
        <v>7</v>
      </c>
      <c r="D153" t="s">
        <v>35</v>
      </c>
      <c r="E153" t="s">
        <v>27</v>
      </c>
      <c r="F153" s="2">
        <v>2478</v>
      </c>
      <c r="G153" s="3">
        <v>21</v>
      </c>
      <c r="H153" s="40">
        <f>VLOOKUP(Raw_Data[[#This Row],[Product]],products[],2,K152)</f>
        <v>16.73</v>
      </c>
      <c r="I153" s="40">
        <f>Raw_Data[[#This Row],[Cost per unit]]*Raw_Data[[#This Row],[Units]]</f>
        <v>351.33</v>
      </c>
      <c r="J153" s="40">
        <f>Raw_Data[[#This Row],[Amount]]-Raw_Data[[#This Row],[Total Cost]]</f>
        <v>2126.67</v>
      </c>
    </row>
    <row r="154" spans="3:10" x14ac:dyDescent="0.3">
      <c r="C154" t="s">
        <v>41</v>
      </c>
      <c r="D154" t="s">
        <v>34</v>
      </c>
      <c r="E154" t="s">
        <v>33</v>
      </c>
      <c r="F154" s="2">
        <v>7847</v>
      </c>
      <c r="G154" s="3">
        <v>174</v>
      </c>
      <c r="H154" s="40">
        <f>VLOOKUP(Raw_Data[[#This Row],[Product]],products[],2,K153)</f>
        <v>12.37</v>
      </c>
      <c r="I154" s="40">
        <f>Raw_Data[[#This Row],[Cost per unit]]*Raw_Data[[#This Row],[Units]]</f>
        <v>2152.3799999999997</v>
      </c>
      <c r="J154" s="40">
        <f>Raw_Data[[#This Row],[Amount]]-Raw_Data[[#This Row],[Total Cost]]</f>
        <v>5694.6200000000008</v>
      </c>
    </row>
    <row r="155" spans="3:10" x14ac:dyDescent="0.3">
      <c r="C155" t="s">
        <v>2</v>
      </c>
      <c r="D155" t="s">
        <v>37</v>
      </c>
      <c r="E155" t="s">
        <v>17</v>
      </c>
      <c r="F155" s="2">
        <v>9926</v>
      </c>
      <c r="G155" s="3">
        <v>201</v>
      </c>
      <c r="H155" s="40">
        <f>VLOOKUP(Raw_Data[[#This Row],[Product]],products[],2,K154)</f>
        <v>3.11</v>
      </c>
      <c r="I155" s="40">
        <f>Raw_Data[[#This Row],[Cost per unit]]*Raw_Data[[#This Row],[Units]]</f>
        <v>625.11</v>
      </c>
      <c r="J155" s="40">
        <f>Raw_Data[[#This Row],[Amount]]-Raw_Data[[#This Row],[Total Cost]]</f>
        <v>9300.89</v>
      </c>
    </row>
    <row r="156" spans="3:10" x14ac:dyDescent="0.3">
      <c r="C156" t="s">
        <v>8</v>
      </c>
      <c r="D156" t="s">
        <v>38</v>
      </c>
      <c r="E156" t="s">
        <v>13</v>
      </c>
      <c r="F156" s="2">
        <v>819</v>
      </c>
      <c r="G156" s="3">
        <v>510</v>
      </c>
      <c r="H156" s="40">
        <f>VLOOKUP(Raw_Data[[#This Row],[Product]],products[],2,K155)</f>
        <v>9.33</v>
      </c>
      <c r="I156" s="40">
        <f>Raw_Data[[#This Row],[Cost per unit]]*Raw_Data[[#This Row],[Units]]</f>
        <v>4758.3</v>
      </c>
      <c r="J156" s="40">
        <f>Raw_Data[[#This Row],[Amount]]-Raw_Data[[#This Row],[Total Cost]]</f>
        <v>-3939.3</v>
      </c>
    </row>
    <row r="157" spans="3:10" x14ac:dyDescent="0.3">
      <c r="C157" t="s">
        <v>6</v>
      </c>
      <c r="D157" t="s">
        <v>39</v>
      </c>
      <c r="E157" t="s">
        <v>29</v>
      </c>
      <c r="F157" s="2">
        <v>3052</v>
      </c>
      <c r="G157" s="3">
        <v>378</v>
      </c>
      <c r="H157" s="40">
        <f>VLOOKUP(Raw_Data[[#This Row],[Product]],products[],2,K156)</f>
        <v>7.16</v>
      </c>
      <c r="I157" s="40">
        <f>Raw_Data[[#This Row],[Cost per unit]]*Raw_Data[[#This Row],[Units]]</f>
        <v>2706.48</v>
      </c>
      <c r="J157" s="40">
        <f>Raw_Data[[#This Row],[Amount]]-Raw_Data[[#This Row],[Total Cost]]</f>
        <v>345.52</v>
      </c>
    </row>
    <row r="158" spans="3:10" x14ac:dyDescent="0.3">
      <c r="C158" t="s">
        <v>9</v>
      </c>
      <c r="D158" t="s">
        <v>34</v>
      </c>
      <c r="E158" t="s">
        <v>21</v>
      </c>
      <c r="F158" s="2">
        <v>6832</v>
      </c>
      <c r="G158" s="3">
        <v>27</v>
      </c>
      <c r="H158" s="40">
        <f>VLOOKUP(Raw_Data[[#This Row],[Product]],products[],2,K157)</f>
        <v>9</v>
      </c>
      <c r="I158" s="40">
        <f>Raw_Data[[#This Row],[Cost per unit]]*Raw_Data[[#This Row],[Units]]</f>
        <v>243</v>
      </c>
      <c r="J158" s="40">
        <f>Raw_Data[[#This Row],[Amount]]-Raw_Data[[#This Row],[Total Cost]]</f>
        <v>6589</v>
      </c>
    </row>
    <row r="159" spans="3:10" x14ac:dyDescent="0.3">
      <c r="C159" t="s">
        <v>2</v>
      </c>
      <c r="D159" t="s">
        <v>39</v>
      </c>
      <c r="E159" t="s">
        <v>16</v>
      </c>
      <c r="F159" s="2">
        <v>2016</v>
      </c>
      <c r="G159" s="3">
        <v>117</v>
      </c>
      <c r="H159" s="40">
        <f>VLOOKUP(Raw_Data[[#This Row],[Product]],products[],2,K158)</f>
        <v>8.7899999999999991</v>
      </c>
      <c r="I159" s="40">
        <f>Raw_Data[[#This Row],[Cost per unit]]*Raw_Data[[#This Row],[Units]]</f>
        <v>1028.4299999999998</v>
      </c>
      <c r="J159" s="40">
        <f>Raw_Data[[#This Row],[Amount]]-Raw_Data[[#This Row],[Total Cost]]</f>
        <v>987.57000000000016</v>
      </c>
    </row>
    <row r="160" spans="3:10" x14ac:dyDescent="0.3">
      <c r="C160" t="s">
        <v>6</v>
      </c>
      <c r="D160" t="s">
        <v>38</v>
      </c>
      <c r="E160" t="s">
        <v>21</v>
      </c>
      <c r="F160" s="2">
        <v>7322</v>
      </c>
      <c r="G160" s="3">
        <v>36</v>
      </c>
      <c r="H160" s="40">
        <f>VLOOKUP(Raw_Data[[#This Row],[Product]],products[],2,K159)</f>
        <v>9</v>
      </c>
      <c r="I160" s="40">
        <f>Raw_Data[[#This Row],[Cost per unit]]*Raw_Data[[#This Row],[Units]]</f>
        <v>324</v>
      </c>
      <c r="J160" s="40">
        <f>Raw_Data[[#This Row],[Amount]]-Raw_Data[[#This Row],[Total Cost]]</f>
        <v>6998</v>
      </c>
    </row>
    <row r="161" spans="3:10" x14ac:dyDescent="0.3">
      <c r="C161" t="s">
        <v>8</v>
      </c>
      <c r="D161" t="s">
        <v>35</v>
      </c>
      <c r="E161" t="s">
        <v>33</v>
      </c>
      <c r="F161" s="2">
        <v>357</v>
      </c>
      <c r="G161" s="3">
        <v>126</v>
      </c>
      <c r="H161" s="40">
        <f>VLOOKUP(Raw_Data[[#This Row],[Product]],products[],2,K160)</f>
        <v>12.37</v>
      </c>
      <c r="I161" s="40">
        <f>Raw_Data[[#This Row],[Cost per unit]]*Raw_Data[[#This Row],[Units]]</f>
        <v>1558.62</v>
      </c>
      <c r="J161" s="40">
        <f>Raw_Data[[#This Row],[Amount]]-Raw_Data[[#This Row],[Total Cost]]</f>
        <v>-1201.6199999999999</v>
      </c>
    </row>
    <row r="162" spans="3:10" x14ac:dyDescent="0.3">
      <c r="C162" t="s">
        <v>9</v>
      </c>
      <c r="D162" t="s">
        <v>39</v>
      </c>
      <c r="E162" t="s">
        <v>25</v>
      </c>
      <c r="F162" s="2">
        <v>3192</v>
      </c>
      <c r="G162" s="3">
        <v>72</v>
      </c>
      <c r="H162" s="40">
        <f>VLOOKUP(Raw_Data[[#This Row],[Product]],products[],2,K161)</f>
        <v>13.15</v>
      </c>
      <c r="I162" s="40">
        <f>Raw_Data[[#This Row],[Cost per unit]]*Raw_Data[[#This Row],[Units]]</f>
        <v>946.80000000000007</v>
      </c>
      <c r="J162" s="40">
        <f>Raw_Data[[#This Row],[Amount]]-Raw_Data[[#This Row],[Total Cost]]</f>
        <v>2245.1999999999998</v>
      </c>
    </row>
    <row r="163" spans="3:10" x14ac:dyDescent="0.3">
      <c r="C163" t="s">
        <v>7</v>
      </c>
      <c r="D163" t="s">
        <v>36</v>
      </c>
      <c r="E163" t="s">
        <v>22</v>
      </c>
      <c r="F163" s="2">
        <v>8435</v>
      </c>
      <c r="G163" s="3">
        <v>42</v>
      </c>
      <c r="H163" s="40">
        <f>VLOOKUP(Raw_Data[[#This Row],[Product]],products[],2,K162)</f>
        <v>9.77</v>
      </c>
      <c r="I163" s="40">
        <f>Raw_Data[[#This Row],[Cost per unit]]*Raw_Data[[#This Row],[Units]]</f>
        <v>410.34</v>
      </c>
      <c r="J163" s="40">
        <f>Raw_Data[[#This Row],[Amount]]-Raw_Data[[#This Row],[Total Cost]]</f>
        <v>8024.66</v>
      </c>
    </row>
    <row r="164" spans="3:10" x14ac:dyDescent="0.3">
      <c r="C164" t="s">
        <v>40</v>
      </c>
      <c r="D164" t="s">
        <v>39</v>
      </c>
      <c r="E164" t="s">
        <v>29</v>
      </c>
      <c r="F164" s="2">
        <v>0</v>
      </c>
      <c r="G164" s="3">
        <v>135</v>
      </c>
      <c r="H164" s="40">
        <f>VLOOKUP(Raw_Data[[#This Row],[Product]],products[],2,K163)</f>
        <v>7.16</v>
      </c>
      <c r="I164" s="40">
        <f>Raw_Data[[#This Row],[Cost per unit]]*Raw_Data[[#This Row],[Units]]</f>
        <v>966.6</v>
      </c>
      <c r="J164" s="40">
        <f>Raw_Data[[#This Row],[Amount]]-Raw_Data[[#This Row],[Total Cost]]</f>
        <v>-966.6</v>
      </c>
    </row>
    <row r="165" spans="3:10" x14ac:dyDescent="0.3">
      <c r="C165" t="s">
        <v>7</v>
      </c>
      <c r="D165" t="s">
        <v>34</v>
      </c>
      <c r="E165" t="s">
        <v>24</v>
      </c>
      <c r="F165" s="2">
        <v>8862</v>
      </c>
      <c r="G165" s="3">
        <v>189</v>
      </c>
      <c r="H165" s="40">
        <f>VLOOKUP(Raw_Data[[#This Row],[Product]],products[],2,K164)</f>
        <v>4.97</v>
      </c>
      <c r="I165" s="40">
        <f>Raw_Data[[#This Row],[Cost per unit]]*Raw_Data[[#This Row],[Units]]</f>
        <v>939.32999999999993</v>
      </c>
      <c r="J165" s="40">
        <f>Raw_Data[[#This Row],[Amount]]-Raw_Data[[#This Row],[Total Cost]]</f>
        <v>7922.67</v>
      </c>
    </row>
    <row r="166" spans="3:10" x14ac:dyDescent="0.3">
      <c r="C166" t="s">
        <v>6</v>
      </c>
      <c r="D166" t="s">
        <v>37</v>
      </c>
      <c r="E166" t="s">
        <v>28</v>
      </c>
      <c r="F166" s="2">
        <v>3556</v>
      </c>
      <c r="G166" s="3">
        <v>459</v>
      </c>
      <c r="H166" s="40">
        <f>VLOOKUP(Raw_Data[[#This Row],[Product]],products[],2,K165)</f>
        <v>10.38</v>
      </c>
      <c r="I166" s="40">
        <f>Raw_Data[[#This Row],[Cost per unit]]*Raw_Data[[#This Row],[Units]]</f>
        <v>4764.42</v>
      </c>
      <c r="J166" s="40">
        <f>Raw_Data[[#This Row],[Amount]]-Raw_Data[[#This Row],[Total Cost]]</f>
        <v>-1208.42</v>
      </c>
    </row>
    <row r="167" spans="3:10" x14ac:dyDescent="0.3">
      <c r="C167" t="s">
        <v>5</v>
      </c>
      <c r="D167" t="s">
        <v>34</v>
      </c>
      <c r="E167" t="s">
        <v>15</v>
      </c>
      <c r="F167" s="2">
        <v>7280</v>
      </c>
      <c r="G167" s="3">
        <v>201</v>
      </c>
      <c r="H167" s="40">
        <f>VLOOKUP(Raw_Data[[#This Row],[Product]],products[],2,K166)</f>
        <v>11.73</v>
      </c>
      <c r="I167" s="40">
        <f>Raw_Data[[#This Row],[Cost per unit]]*Raw_Data[[#This Row],[Units]]</f>
        <v>2357.73</v>
      </c>
      <c r="J167" s="40">
        <f>Raw_Data[[#This Row],[Amount]]-Raw_Data[[#This Row],[Total Cost]]</f>
        <v>4922.2700000000004</v>
      </c>
    </row>
    <row r="168" spans="3:10" x14ac:dyDescent="0.3">
      <c r="C168" t="s">
        <v>6</v>
      </c>
      <c r="D168" t="s">
        <v>34</v>
      </c>
      <c r="E168" t="s">
        <v>30</v>
      </c>
      <c r="F168" s="2">
        <v>3402</v>
      </c>
      <c r="G168" s="3">
        <v>366</v>
      </c>
      <c r="H168" s="40">
        <f>VLOOKUP(Raw_Data[[#This Row],[Product]],products[],2,K167)</f>
        <v>14.49</v>
      </c>
      <c r="I168" s="40">
        <f>Raw_Data[[#This Row],[Cost per unit]]*Raw_Data[[#This Row],[Units]]</f>
        <v>5303.34</v>
      </c>
      <c r="J168" s="40">
        <f>Raw_Data[[#This Row],[Amount]]-Raw_Data[[#This Row],[Total Cost]]</f>
        <v>-1901.3400000000001</v>
      </c>
    </row>
    <row r="169" spans="3:10" x14ac:dyDescent="0.3">
      <c r="C169" t="s">
        <v>3</v>
      </c>
      <c r="D169" t="s">
        <v>37</v>
      </c>
      <c r="E169" t="s">
        <v>29</v>
      </c>
      <c r="F169" s="2">
        <v>4592</v>
      </c>
      <c r="G169" s="3">
        <v>324</v>
      </c>
      <c r="H169" s="40">
        <f>VLOOKUP(Raw_Data[[#This Row],[Product]],products[],2,K168)</f>
        <v>7.16</v>
      </c>
      <c r="I169" s="40">
        <f>Raw_Data[[#This Row],[Cost per unit]]*Raw_Data[[#This Row],[Units]]</f>
        <v>2319.84</v>
      </c>
      <c r="J169" s="40">
        <f>Raw_Data[[#This Row],[Amount]]-Raw_Data[[#This Row],[Total Cost]]</f>
        <v>2272.16</v>
      </c>
    </row>
    <row r="170" spans="3:10" x14ac:dyDescent="0.3">
      <c r="C170" t="s">
        <v>9</v>
      </c>
      <c r="D170" t="s">
        <v>35</v>
      </c>
      <c r="E170" t="s">
        <v>15</v>
      </c>
      <c r="F170" s="2">
        <v>7833</v>
      </c>
      <c r="G170" s="3">
        <v>243</v>
      </c>
      <c r="H170" s="40">
        <f>VLOOKUP(Raw_Data[[#This Row],[Product]],products[],2,K169)</f>
        <v>11.73</v>
      </c>
      <c r="I170" s="40">
        <f>Raw_Data[[#This Row],[Cost per unit]]*Raw_Data[[#This Row],[Units]]</f>
        <v>2850.3900000000003</v>
      </c>
      <c r="J170" s="40">
        <f>Raw_Data[[#This Row],[Amount]]-Raw_Data[[#This Row],[Total Cost]]</f>
        <v>4982.6099999999997</v>
      </c>
    </row>
    <row r="171" spans="3:10" x14ac:dyDescent="0.3">
      <c r="C171" t="s">
        <v>2</v>
      </c>
      <c r="D171" t="s">
        <v>39</v>
      </c>
      <c r="E171" t="s">
        <v>21</v>
      </c>
      <c r="F171" s="2">
        <v>7651</v>
      </c>
      <c r="G171" s="3">
        <v>213</v>
      </c>
      <c r="H171" s="40">
        <f>VLOOKUP(Raw_Data[[#This Row],[Product]],products[],2,K170)</f>
        <v>9</v>
      </c>
      <c r="I171" s="40">
        <f>Raw_Data[[#This Row],[Cost per unit]]*Raw_Data[[#This Row],[Units]]</f>
        <v>1917</v>
      </c>
      <c r="J171" s="40">
        <f>Raw_Data[[#This Row],[Amount]]-Raw_Data[[#This Row],[Total Cost]]</f>
        <v>5734</v>
      </c>
    </row>
    <row r="172" spans="3:10" x14ac:dyDescent="0.3">
      <c r="C172" t="s">
        <v>40</v>
      </c>
      <c r="D172" t="s">
        <v>35</v>
      </c>
      <c r="E172" t="s">
        <v>30</v>
      </c>
      <c r="F172" s="2">
        <v>2275</v>
      </c>
      <c r="G172" s="3">
        <v>447</v>
      </c>
      <c r="H172" s="40">
        <f>VLOOKUP(Raw_Data[[#This Row],[Product]],products[],2,K171)</f>
        <v>14.49</v>
      </c>
      <c r="I172" s="40">
        <f>Raw_Data[[#This Row],[Cost per unit]]*Raw_Data[[#This Row],[Units]]</f>
        <v>6477.03</v>
      </c>
      <c r="J172" s="40">
        <f>Raw_Data[[#This Row],[Amount]]-Raw_Data[[#This Row],[Total Cost]]</f>
        <v>-4202.03</v>
      </c>
    </row>
    <row r="173" spans="3:10" x14ac:dyDescent="0.3">
      <c r="C173" t="s">
        <v>40</v>
      </c>
      <c r="D173" t="s">
        <v>38</v>
      </c>
      <c r="E173" t="s">
        <v>13</v>
      </c>
      <c r="F173" s="2">
        <v>5670</v>
      </c>
      <c r="G173" s="3">
        <v>297</v>
      </c>
      <c r="H173" s="40">
        <f>VLOOKUP(Raw_Data[[#This Row],[Product]],products[],2,K172)</f>
        <v>9.33</v>
      </c>
      <c r="I173" s="40">
        <f>Raw_Data[[#This Row],[Cost per unit]]*Raw_Data[[#This Row],[Units]]</f>
        <v>2771.01</v>
      </c>
      <c r="J173" s="40">
        <f>Raw_Data[[#This Row],[Amount]]-Raw_Data[[#This Row],[Total Cost]]</f>
        <v>2898.99</v>
      </c>
    </row>
    <row r="174" spans="3:10" x14ac:dyDescent="0.3">
      <c r="C174" t="s">
        <v>7</v>
      </c>
      <c r="D174" t="s">
        <v>35</v>
      </c>
      <c r="E174" t="s">
        <v>16</v>
      </c>
      <c r="F174" s="2">
        <v>2135</v>
      </c>
      <c r="G174" s="3">
        <v>27</v>
      </c>
      <c r="H174" s="40">
        <f>VLOOKUP(Raw_Data[[#This Row],[Product]],products[],2,K173)</f>
        <v>8.7899999999999991</v>
      </c>
      <c r="I174" s="40">
        <f>Raw_Data[[#This Row],[Cost per unit]]*Raw_Data[[#This Row],[Units]]</f>
        <v>237.32999999999998</v>
      </c>
      <c r="J174" s="40">
        <f>Raw_Data[[#This Row],[Amount]]-Raw_Data[[#This Row],[Total Cost]]</f>
        <v>1897.67</v>
      </c>
    </row>
    <row r="175" spans="3:10" x14ac:dyDescent="0.3">
      <c r="C175" t="s">
        <v>40</v>
      </c>
      <c r="D175" t="s">
        <v>34</v>
      </c>
      <c r="E175" t="s">
        <v>23</v>
      </c>
      <c r="F175" s="2">
        <v>2779</v>
      </c>
      <c r="G175" s="3">
        <v>75</v>
      </c>
      <c r="H175" s="40">
        <f>VLOOKUP(Raw_Data[[#This Row],[Product]],products[],2,K174)</f>
        <v>6.49</v>
      </c>
      <c r="I175" s="40">
        <f>Raw_Data[[#This Row],[Cost per unit]]*Raw_Data[[#This Row],[Units]]</f>
        <v>486.75</v>
      </c>
      <c r="J175" s="40">
        <f>Raw_Data[[#This Row],[Amount]]-Raw_Data[[#This Row],[Total Cost]]</f>
        <v>2292.25</v>
      </c>
    </row>
    <row r="176" spans="3:10" x14ac:dyDescent="0.3">
      <c r="C176" t="s">
        <v>10</v>
      </c>
      <c r="D176" t="s">
        <v>39</v>
      </c>
      <c r="E176" t="s">
        <v>33</v>
      </c>
      <c r="F176" s="2">
        <v>12950</v>
      </c>
      <c r="G176" s="3">
        <v>30</v>
      </c>
      <c r="H176" s="40">
        <f>VLOOKUP(Raw_Data[[#This Row],[Product]],products[],2,K175)</f>
        <v>12.37</v>
      </c>
      <c r="I176" s="40">
        <f>Raw_Data[[#This Row],[Cost per unit]]*Raw_Data[[#This Row],[Units]]</f>
        <v>371.09999999999997</v>
      </c>
      <c r="J176" s="40">
        <f>Raw_Data[[#This Row],[Amount]]-Raw_Data[[#This Row],[Total Cost]]</f>
        <v>12578.9</v>
      </c>
    </row>
    <row r="177" spans="3:10" x14ac:dyDescent="0.3">
      <c r="C177" t="s">
        <v>7</v>
      </c>
      <c r="D177" t="s">
        <v>36</v>
      </c>
      <c r="E177" t="s">
        <v>18</v>
      </c>
      <c r="F177" s="2">
        <v>2646</v>
      </c>
      <c r="G177" s="3">
        <v>177</v>
      </c>
      <c r="H177" s="40">
        <f>VLOOKUP(Raw_Data[[#This Row],[Product]],products[],2,K176)</f>
        <v>6.47</v>
      </c>
      <c r="I177" s="40">
        <f>Raw_Data[[#This Row],[Cost per unit]]*Raw_Data[[#This Row],[Units]]</f>
        <v>1145.19</v>
      </c>
      <c r="J177" s="40">
        <f>Raw_Data[[#This Row],[Amount]]-Raw_Data[[#This Row],[Total Cost]]</f>
        <v>1500.81</v>
      </c>
    </row>
    <row r="178" spans="3:10" x14ac:dyDescent="0.3">
      <c r="C178" t="s">
        <v>40</v>
      </c>
      <c r="D178" t="s">
        <v>34</v>
      </c>
      <c r="E178" t="s">
        <v>33</v>
      </c>
      <c r="F178" s="2">
        <v>3794</v>
      </c>
      <c r="G178" s="3">
        <v>159</v>
      </c>
      <c r="H178" s="40">
        <f>VLOOKUP(Raw_Data[[#This Row],[Product]],products[],2,K177)</f>
        <v>12.37</v>
      </c>
      <c r="I178" s="40">
        <f>Raw_Data[[#This Row],[Cost per unit]]*Raw_Data[[#This Row],[Units]]</f>
        <v>1966.83</v>
      </c>
      <c r="J178" s="40">
        <f>Raw_Data[[#This Row],[Amount]]-Raw_Data[[#This Row],[Total Cost]]</f>
        <v>1827.17</v>
      </c>
    </row>
    <row r="179" spans="3:10" x14ac:dyDescent="0.3">
      <c r="C179" t="s">
        <v>3</v>
      </c>
      <c r="D179" t="s">
        <v>35</v>
      </c>
      <c r="E179" t="s">
        <v>33</v>
      </c>
      <c r="F179" s="2">
        <v>819</v>
      </c>
      <c r="G179" s="3">
        <v>306</v>
      </c>
      <c r="H179" s="40">
        <f>VLOOKUP(Raw_Data[[#This Row],[Product]],products[],2,K178)</f>
        <v>12.37</v>
      </c>
      <c r="I179" s="40">
        <f>Raw_Data[[#This Row],[Cost per unit]]*Raw_Data[[#This Row],[Units]]</f>
        <v>3785.22</v>
      </c>
      <c r="J179" s="40">
        <f>Raw_Data[[#This Row],[Amount]]-Raw_Data[[#This Row],[Total Cost]]</f>
        <v>-2966.22</v>
      </c>
    </row>
    <row r="180" spans="3:10" x14ac:dyDescent="0.3">
      <c r="C180" t="s">
        <v>3</v>
      </c>
      <c r="D180" t="s">
        <v>34</v>
      </c>
      <c r="E180" t="s">
        <v>20</v>
      </c>
      <c r="F180" s="2">
        <v>2583</v>
      </c>
      <c r="G180" s="3">
        <v>18</v>
      </c>
      <c r="H180" s="40">
        <f>VLOOKUP(Raw_Data[[#This Row],[Product]],products[],2,K179)</f>
        <v>10.62</v>
      </c>
      <c r="I180" s="40">
        <f>Raw_Data[[#This Row],[Cost per unit]]*Raw_Data[[#This Row],[Units]]</f>
        <v>191.16</v>
      </c>
      <c r="J180" s="40">
        <f>Raw_Data[[#This Row],[Amount]]-Raw_Data[[#This Row],[Total Cost]]</f>
        <v>2391.84</v>
      </c>
    </row>
    <row r="181" spans="3:10" x14ac:dyDescent="0.3">
      <c r="C181" t="s">
        <v>7</v>
      </c>
      <c r="D181" t="s">
        <v>35</v>
      </c>
      <c r="E181" t="s">
        <v>19</v>
      </c>
      <c r="F181" s="2">
        <v>4585</v>
      </c>
      <c r="G181" s="3">
        <v>240</v>
      </c>
      <c r="H181" s="40">
        <f>VLOOKUP(Raw_Data[[#This Row],[Product]],products[],2,K180)</f>
        <v>7.64</v>
      </c>
      <c r="I181" s="40">
        <f>Raw_Data[[#This Row],[Cost per unit]]*Raw_Data[[#This Row],[Units]]</f>
        <v>1833.6</v>
      </c>
      <c r="J181" s="40">
        <f>Raw_Data[[#This Row],[Amount]]-Raw_Data[[#This Row],[Total Cost]]</f>
        <v>2751.4</v>
      </c>
    </row>
    <row r="182" spans="3:10" x14ac:dyDescent="0.3">
      <c r="C182" t="s">
        <v>5</v>
      </c>
      <c r="D182" t="s">
        <v>34</v>
      </c>
      <c r="E182" t="s">
        <v>33</v>
      </c>
      <c r="F182" s="2">
        <v>1652</v>
      </c>
      <c r="G182" s="3">
        <v>93</v>
      </c>
      <c r="H182" s="40">
        <f>VLOOKUP(Raw_Data[[#This Row],[Product]],products[],2,K181)</f>
        <v>12.37</v>
      </c>
      <c r="I182" s="40">
        <f>Raw_Data[[#This Row],[Cost per unit]]*Raw_Data[[#This Row],[Units]]</f>
        <v>1150.4099999999999</v>
      </c>
      <c r="J182" s="40">
        <f>Raw_Data[[#This Row],[Amount]]-Raw_Data[[#This Row],[Total Cost]]</f>
        <v>501.59000000000015</v>
      </c>
    </row>
    <row r="183" spans="3:10" x14ac:dyDescent="0.3">
      <c r="C183" t="s">
        <v>10</v>
      </c>
      <c r="D183" t="s">
        <v>34</v>
      </c>
      <c r="E183" t="s">
        <v>26</v>
      </c>
      <c r="F183" s="2">
        <v>4991</v>
      </c>
      <c r="G183" s="3">
        <v>9</v>
      </c>
      <c r="H183" s="40">
        <f>VLOOKUP(Raw_Data[[#This Row],[Product]],products[],2,K182)</f>
        <v>5.6</v>
      </c>
      <c r="I183" s="40">
        <f>Raw_Data[[#This Row],[Cost per unit]]*Raw_Data[[#This Row],[Units]]</f>
        <v>50.4</v>
      </c>
      <c r="J183" s="40">
        <f>Raw_Data[[#This Row],[Amount]]-Raw_Data[[#This Row],[Total Cost]]</f>
        <v>4940.6000000000004</v>
      </c>
    </row>
    <row r="184" spans="3:10" x14ac:dyDescent="0.3">
      <c r="C184" t="s">
        <v>8</v>
      </c>
      <c r="D184" t="s">
        <v>34</v>
      </c>
      <c r="E184" t="s">
        <v>16</v>
      </c>
      <c r="F184" s="2">
        <v>2009</v>
      </c>
      <c r="G184" s="3">
        <v>219</v>
      </c>
      <c r="H184" s="40">
        <f>VLOOKUP(Raw_Data[[#This Row],[Product]],products[],2,K183)</f>
        <v>8.7899999999999991</v>
      </c>
      <c r="I184" s="40">
        <f>Raw_Data[[#This Row],[Cost per unit]]*Raw_Data[[#This Row],[Units]]</f>
        <v>1925.0099999999998</v>
      </c>
      <c r="J184" s="40">
        <f>Raw_Data[[#This Row],[Amount]]-Raw_Data[[#This Row],[Total Cost]]</f>
        <v>83.990000000000236</v>
      </c>
    </row>
    <row r="185" spans="3:10" x14ac:dyDescent="0.3">
      <c r="C185" t="s">
        <v>2</v>
      </c>
      <c r="D185" t="s">
        <v>39</v>
      </c>
      <c r="E185" t="s">
        <v>22</v>
      </c>
      <c r="F185" s="2">
        <v>1568</v>
      </c>
      <c r="G185" s="3">
        <v>141</v>
      </c>
      <c r="H185" s="40">
        <f>VLOOKUP(Raw_Data[[#This Row],[Product]],products[],2,K184)</f>
        <v>9.77</v>
      </c>
      <c r="I185" s="40">
        <f>Raw_Data[[#This Row],[Cost per unit]]*Raw_Data[[#This Row],[Units]]</f>
        <v>1377.57</v>
      </c>
      <c r="J185" s="40">
        <f>Raw_Data[[#This Row],[Amount]]-Raw_Data[[#This Row],[Total Cost]]</f>
        <v>190.43000000000006</v>
      </c>
    </row>
    <row r="186" spans="3:10" x14ac:dyDescent="0.3">
      <c r="C186" t="s">
        <v>41</v>
      </c>
      <c r="D186" t="s">
        <v>37</v>
      </c>
      <c r="E186" t="s">
        <v>20</v>
      </c>
      <c r="F186" s="2">
        <v>3388</v>
      </c>
      <c r="G186" s="3">
        <v>123</v>
      </c>
      <c r="H186" s="40">
        <f>VLOOKUP(Raw_Data[[#This Row],[Product]],products[],2,K185)</f>
        <v>10.62</v>
      </c>
      <c r="I186" s="40">
        <f>Raw_Data[[#This Row],[Cost per unit]]*Raw_Data[[#This Row],[Units]]</f>
        <v>1306.26</v>
      </c>
      <c r="J186" s="40">
        <f>Raw_Data[[#This Row],[Amount]]-Raw_Data[[#This Row],[Total Cost]]</f>
        <v>2081.7399999999998</v>
      </c>
    </row>
    <row r="187" spans="3:10" x14ac:dyDescent="0.3">
      <c r="C187" t="s">
        <v>40</v>
      </c>
      <c r="D187" t="s">
        <v>38</v>
      </c>
      <c r="E187" t="s">
        <v>24</v>
      </c>
      <c r="F187" s="2">
        <v>623</v>
      </c>
      <c r="G187" s="3">
        <v>51</v>
      </c>
      <c r="H187" s="40">
        <f>VLOOKUP(Raw_Data[[#This Row],[Product]],products[],2,K186)</f>
        <v>4.97</v>
      </c>
      <c r="I187" s="40">
        <f>Raw_Data[[#This Row],[Cost per unit]]*Raw_Data[[#This Row],[Units]]</f>
        <v>253.47</v>
      </c>
      <c r="J187" s="40">
        <f>Raw_Data[[#This Row],[Amount]]-Raw_Data[[#This Row],[Total Cost]]</f>
        <v>369.53</v>
      </c>
    </row>
    <row r="188" spans="3:10" x14ac:dyDescent="0.3">
      <c r="C188" t="s">
        <v>6</v>
      </c>
      <c r="D188" t="s">
        <v>36</v>
      </c>
      <c r="E188" t="s">
        <v>4</v>
      </c>
      <c r="F188" s="2">
        <v>10073</v>
      </c>
      <c r="G188" s="3">
        <v>120</v>
      </c>
      <c r="H188" s="40">
        <f>VLOOKUP(Raw_Data[[#This Row],[Product]],products[],2,K187)</f>
        <v>11.88</v>
      </c>
      <c r="I188" s="40">
        <f>Raw_Data[[#This Row],[Cost per unit]]*Raw_Data[[#This Row],[Units]]</f>
        <v>1425.6000000000001</v>
      </c>
      <c r="J188" s="40">
        <f>Raw_Data[[#This Row],[Amount]]-Raw_Data[[#This Row],[Total Cost]]</f>
        <v>8647.4</v>
      </c>
    </row>
    <row r="189" spans="3:10" x14ac:dyDescent="0.3">
      <c r="C189" t="s">
        <v>8</v>
      </c>
      <c r="D189" t="s">
        <v>39</v>
      </c>
      <c r="E189" t="s">
        <v>26</v>
      </c>
      <c r="F189" s="2">
        <v>1561</v>
      </c>
      <c r="G189" s="3">
        <v>27</v>
      </c>
      <c r="H189" s="40">
        <f>VLOOKUP(Raw_Data[[#This Row],[Product]],products[],2,K188)</f>
        <v>5.6</v>
      </c>
      <c r="I189" s="40">
        <f>Raw_Data[[#This Row],[Cost per unit]]*Raw_Data[[#This Row],[Units]]</f>
        <v>151.19999999999999</v>
      </c>
      <c r="J189" s="40">
        <f>Raw_Data[[#This Row],[Amount]]-Raw_Data[[#This Row],[Total Cost]]</f>
        <v>1409.8</v>
      </c>
    </row>
    <row r="190" spans="3:10" x14ac:dyDescent="0.3">
      <c r="C190" t="s">
        <v>9</v>
      </c>
      <c r="D190" t="s">
        <v>36</v>
      </c>
      <c r="E190" t="s">
        <v>27</v>
      </c>
      <c r="F190" s="2">
        <v>11522</v>
      </c>
      <c r="G190" s="3">
        <v>204</v>
      </c>
      <c r="H190" s="40">
        <f>VLOOKUP(Raw_Data[[#This Row],[Product]],products[],2,K189)</f>
        <v>16.73</v>
      </c>
      <c r="I190" s="40">
        <f>Raw_Data[[#This Row],[Cost per unit]]*Raw_Data[[#This Row],[Units]]</f>
        <v>3412.92</v>
      </c>
      <c r="J190" s="40">
        <f>Raw_Data[[#This Row],[Amount]]-Raw_Data[[#This Row],[Total Cost]]</f>
        <v>8109.08</v>
      </c>
    </row>
    <row r="191" spans="3:10" x14ac:dyDescent="0.3">
      <c r="C191" t="s">
        <v>6</v>
      </c>
      <c r="D191" t="s">
        <v>38</v>
      </c>
      <c r="E191" t="s">
        <v>13</v>
      </c>
      <c r="F191" s="2">
        <v>2317</v>
      </c>
      <c r="G191" s="3">
        <v>123</v>
      </c>
      <c r="H191" s="40">
        <f>VLOOKUP(Raw_Data[[#This Row],[Product]],products[],2,K190)</f>
        <v>9.33</v>
      </c>
      <c r="I191" s="40">
        <f>Raw_Data[[#This Row],[Cost per unit]]*Raw_Data[[#This Row],[Units]]</f>
        <v>1147.5899999999999</v>
      </c>
      <c r="J191" s="40">
        <f>Raw_Data[[#This Row],[Amount]]-Raw_Data[[#This Row],[Total Cost]]</f>
        <v>1169.4100000000001</v>
      </c>
    </row>
    <row r="192" spans="3:10" x14ac:dyDescent="0.3">
      <c r="C192" t="s">
        <v>10</v>
      </c>
      <c r="D192" t="s">
        <v>37</v>
      </c>
      <c r="E192" t="s">
        <v>28</v>
      </c>
      <c r="F192" s="2">
        <v>3059</v>
      </c>
      <c r="G192" s="3">
        <v>27</v>
      </c>
      <c r="H192" s="40">
        <f>VLOOKUP(Raw_Data[[#This Row],[Product]],products[],2,K191)</f>
        <v>10.38</v>
      </c>
      <c r="I192" s="40">
        <f>Raw_Data[[#This Row],[Cost per unit]]*Raw_Data[[#This Row],[Units]]</f>
        <v>280.26000000000005</v>
      </c>
      <c r="J192" s="40">
        <f>Raw_Data[[#This Row],[Amount]]-Raw_Data[[#This Row],[Total Cost]]</f>
        <v>2778.74</v>
      </c>
    </row>
    <row r="193" spans="3:10" x14ac:dyDescent="0.3">
      <c r="C193" t="s">
        <v>41</v>
      </c>
      <c r="D193" t="s">
        <v>37</v>
      </c>
      <c r="E193" t="s">
        <v>26</v>
      </c>
      <c r="F193" s="2">
        <v>2324</v>
      </c>
      <c r="G193" s="3">
        <v>177</v>
      </c>
      <c r="H193" s="40">
        <f>VLOOKUP(Raw_Data[[#This Row],[Product]],products[],2,K192)</f>
        <v>5.6</v>
      </c>
      <c r="I193" s="40">
        <f>Raw_Data[[#This Row],[Cost per unit]]*Raw_Data[[#This Row],[Units]]</f>
        <v>991.19999999999993</v>
      </c>
      <c r="J193" s="40">
        <f>Raw_Data[[#This Row],[Amount]]-Raw_Data[[#This Row],[Total Cost]]</f>
        <v>1332.8000000000002</v>
      </c>
    </row>
    <row r="194" spans="3:10" x14ac:dyDescent="0.3">
      <c r="C194" t="s">
        <v>3</v>
      </c>
      <c r="D194" t="s">
        <v>39</v>
      </c>
      <c r="E194" t="s">
        <v>26</v>
      </c>
      <c r="F194" s="2">
        <v>4956</v>
      </c>
      <c r="G194" s="3">
        <v>171</v>
      </c>
      <c r="H194" s="40">
        <f>VLOOKUP(Raw_Data[[#This Row],[Product]],products[],2,K193)</f>
        <v>5.6</v>
      </c>
      <c r="I194" s="40">
        <f>Raw_Data[[#This Row],[Cost per unit]]*Raw_Data[[#This Row],[Units]]</f>
        <v>957.59999999999991</v>
      </c>
      <c r="J194" s="40">
        <f>Raw_Data[[#This Row],[Amount]]-Raw_Data[[#This Row],[Total Cost]]</f>
        <v>3998.4</v>
      </c>
    </row>
    <row r="195" spans="3:10" x14ac:dyDescent="0.3">
      <c r="C195" t="s">
        <v>10</v>
      </c>
      <c r="D195" t="s">
        <v>34</v>
      </c>
      <c r="E195" t="s">
        <v>19</v>
      </c>
      <c r="F195" s="2">
        <v>5355</v>
      </c>
      <c r="G195" s="3">
        <v>204</v>
      </c>
      <c r="H195" s="40">
        <f>VLOOKUP(Raw_Data[[#This Row],[Product]],products[],2,K194)</f>
        <v>7.64</v>
      </c>
      <c r="I195" s="40">
        <f>Raw_Data[[#This Row],[Cost per unit]]*Raw_Data[[#This Row],[Units]]</f>
        <v>1558.56</v>
      </c>
      <c r="J195" s="40">
        <f>Raw_Data[[#This Row],[Amount]]-Raw_Data[[#This Row],[Total Cost]]</f>
        <v>3796.44</v>
      </c>
    </row>
    <row r="196" spans="3:10" x14ac:dyDescent="0.3">
      <c r="C196" t="s">
        <v>3</v>
      </c>
      <c r="D196" t="s">
        <v>34</v>
      </c>
      <c r="E196" t="s">
        <v>14</v>
      </c>
      <c r="F196" s="2">
        <v>7259</v>
      </c>
      <c r="G196" s="3">
        <v>276</v>
      </c>
      <c r="H196" s="40">
        <f>VLOOKUP(Raw_Data[[#This Row],[Product]],products[],2,K195)</f>
        <v>11.7</v>
      </c>
      <c r="I196" s="40">
        <f>Raw_Data[[#This Row],[Cost per unit]]*Raw_Data[[#This Row],[Units]]</f>
        <v>3229.2</v>
      </c>
      <c r="J196" s="40">
        <f>Raw_Data[[#This Row],[Amount]]-Raw_Data[[#This Row],[Total Cost]]</f>
        <v>4029.8</v>
      </c>
    </row>
    <row r="197" spans="3:10" x14ac:dyDescent="0.3">
      <c r="C197" t="s">
        <v>8</v>
      </c>
      <c r="D197" t="s">
        <v>37</v>
      </c>
      <c r="E197" t="s">
        <v>26</v>
      </c>
      <c r="F197" s="2">
        <v>6279</v>
      </c>
      <c r="G197" s="3">
        <v>45</v>
      </c>
      <c r="H197" s="40">
        <f>VLOOKUP(Raw_Data[[#This Row],[Product]],products[],2,K196)</f>
        <v>5.6</v>
      </c>
      <c r="I197" s="40">
        <f>Raw_Data[[#This Row],[Cost per unit]]*Raw_Data[[#This Row],[Units]]</f>
        <v>251.99999999999997</v>
      </c>
      <c r="J197" s="40">
        <f>Raw_Data[[#This Row],[Amount]]-Raw_Data[[#This Row],[Total Cost]]</f>
        <v>6027</v>
      </c>
    </row>
    <row r="198" spans="3:10" x14ac:dyDescent="0.3">
      <c r="C198" t="s">
        <v>40</v>
      </c>
      <c r="D198" t="s">
        <v>38</v>
      </c>
      <c r="E198" t="s">
        <v>29</v>
      </c>
      <c r="F198" s="2">
        <v>2541</v>
      </c>
      <c r="G198" s="3">
        <v>45</v>
      </c>
      <c r="H198" s="40">
        <f>VLOOKUP(Raw_Data[[#This Row],[Product]],products[],2,K197)</f>
        <v>7.16</v>
      </c>
      <c r="I198" s="40">
        <f>Raw_Data[[#This Row],[Cost per unit]]*Raw_Data[[#This Row],[Units]]</f>
        <v>322.2</v>
      </c>
      <c r="J198" s="40">
        <f>Raw_Data[[#This Row],[Amount]]-Raw_Data[[#This Row],[Total Cost]]</f>
        <v>2218.8000000000002</v>
      </c>
    </row>
    <row r="199" spans="3:10" x14ac:dyDescent="0.3">
      <c r="C199" t="s">
        <v>6</v>
      </c>
      <c r="D199" t="s">
        <v>35</v>
      </c>
      <c r="E199" t="s">
        <v>27</v>
      </c>
      <c r="F199" s="2">
        <v>3864</v>
      </c>
      <c r="G199" s="3">
        <v>177</v>
      </c>
      <c r="H199" s="40">
        <f>VLOOKUP(Raw_Data[[#This Row],[Product]],products[],2,K198)</f>
        <v>16.73</v>
      </c>
      <c r="I199" s="40">
        <f>Raw_Data[[#This Row],[Cost per unit]]*Raw_Data[[#This Row],[Units]]</f>
        <v>2961.21</v>
      </c>
      <c r="J199" s="40">
        <f>Raw_Data[[#This Row],[Amount]]-Raw_Data[[#This Row],[Total Cost]]</f>
        <v>902.79</v>
      </c>
    </row>
    <row r="200" spans="3:10" x14ac:dyDescent="0.3">
      <c r="C200" t="s">
        <v>5</v>
      </c>
      <c r="D200" t="s">
        <v>36</v>
      </c>
      <c r="E200" t="s">
        <v>13</v>
      </c>
      <c r="F200" s="2">
        <v>6146</v>
      </c>
      <c r="G200" s="3">
        <v>63</v>
      </c>
      <c r="H200" s="40">
        <f>VLOOKUP(Raw_Data[[#This Row],[Product]],products[],2,K199)</f>
        <v>9.33</v>
      </c>
      <c r="I200" s="40">
        <f>Raw_Data[[#This Row],[Cost per unit]]*Raw_Data[[#This Row],[Units]]</f>
        <v>587.79</v>
      </c>
      <c r="J200" s="40">
        <f>Raw_Data[[#This Row],[Amount]]-Raw_Data[[#This Row],[Total Cost]]</f>
        <v>5558.21</v>
      </c>
    </row>
    <row r="201" spans="3:10" x14ac:dyDescent="0.3">
      <c r="C201" t="s">
        <v>9</v>
      </c>
      <c r="D201" t="s">
        <v>39</v>
      </c>
      <c r="E201" t="s">
        <v>18</v>
      </c>
      <c r="F201" s="2">
        <v>2639</v>
      </c>
      <c r="G201" s="3">
        <v>204</v>
      </c>
      <c r="H201" s="40">
        <f>VLOOKUP(Raw_Data[[#This Row],[Product]],products[],2,K200)</f>
        <v>6.47</v>
      </c>
      <c r="I201" s="40">
        <f>Raw_Data[[#This Row],[Cost per unit]]*Raw_Data[[#This Row],[Units]]</f>
        <v>1319.8799999999999</v>
      </c>
      <c r="J201" s="40">
        <f>Raw_Data[[#This Row],[Amount]]-Raw_Data[[#This Row],[Total Cost]]</f>
        <v>1319.1200000000001</v>
      </c>
    </row>
    <row r="202" spans="3:10" x14ac:dyDescent="0.3">
      <c r="C202" t="s">
        <v>8</v>
      </c>
      <c r="D202" t="s">
        <v>37</v>
      </c>
      <c r="E202" t="s">
        <v>22</v>
      </c>
      <c r="F202" s="2">
        <v>1890</v>
      </c>
      <c r="G202" s="3">
        <v>195</v>
      </c>
      <c r="H202" s="40">
        <f>VLOOKUP(Raw_Data[[#This Row],[Product]],products[],2,K201)</f>
        <v>9.77</v>
      </c>
      <c r="I202" s="40">
        <f>Raw_Data[[#This Row],[Cost per unit]]*Raw_Data[[#This Row],[Units]]</f>
        <v>1905.1499999999999</v>
      </c>
      <c r="J202" s="40">
        <f>Raw_Data[[#This Row],[Amount]]-Raw_Data[[#This Row],[Total Cost]]</f>
        <v>-15.149999999999864</v>
      </c>
    </row>
    <row r="203" spans="3:10" x14ac:dyDescent="0.3">
      <c r="C203" t="s">
        <v>7</v>
      </c>
      <c r="D203" t="s">
        <v>34</v>
      </c>
      <c r="E203" t="s">
        <v>14</v>
      </c>
      <c r="F203" s="2">
        <v>1932</v>
      </c>
      <c r="G203" s="3">
        <v>369</v>
      </c>
      <c r="H203" s="40">
        <f>VLOOKUP(Raw_Data[[#This Row],[Product]],products[],2,K202)</f>
        <v>11.7</v>
      </c>
      <c r="I203" s="40">
        <f>Raw_Data[[#This Row],[Cost per unit]]*Raw_Data[[#This Row],[Units]]</f>
        <v>4317.3</v>
      </c>
      <c r="J203" s="40">
        <f>Raw_Data[[#This Row],[Amount]]-Raw_Data[[#This Row],[Total Cost]]</f>
        <v>-2385.3000000000002</v>
      </c>
    </row>
    <row r="204" spans="3:10" x14ac:dyDescent="0.3">
      <c r="C204" t="s">
        <v>3</v>
      </c>
      <c r="D204" t="s">
        <v>34</v>
      </c>
      <c r="E204" t="s">
        <v>25</v>
      </c>
      <c r="F204" s="2">
        <v>6300</v>
      </c>
      <c r="G204" s="3">
        <v>42</v>
      </c>
      <c r="H204" s="40">
        <f>VLOOKUP(Raw_Data[[#This Row],[Product]],products[],2,K203)</f>
        <v>13.15</v>
      </c>
      <c r="I204" s="40">
        <f>Raw_Data[[#This Row],[Cost per unit]]*Raw_Data[[#This Row],[Units]]</f>
        <v>552.30000000000007</v>
      </c>
      <c r="J204" s="40">
        <f>Raw_Data[[#This Row],[Amount]]-Raw_Data[[#This Row],[Total Cost]]</f>
        <v>5747.7</v>
      </c>
    </row>
    <row r="205" spans="3:10" x14ac:dyDescent="0.3">
      <c r="C205" t="s">
        <v>6</v>
      </c>
      <c r="D205" t="s">
        <v>37</v>
      </c>
      <c r="E205" t="s">
        <v>30</v>
      </c>
      <c r="F205" s="2">
        <v>560</v>
      </c>
      <c r="G205" s="3">
        <v>81</v>
      </c>
      <c r="H205" s="40">
        <f>VLOOKUP(Raw_Data[[#This Row],[Product]],products[],2,K204)</f>
        <v>14.49</v>
      </c>
      <c r="I205" s="40">
        <f>Raw_Data[[#This Row],[Cost per unit]]*Raw_Data[[#This Row],[Units]]</f>
        <v>1173.69</v>
      </c>
      <c r="J205" s="40">
        <f>Raw_Data[[#This Row],[Amount]]-Raw_Data[[#This Row],[Total Cost]]</f>
        <v>-613.69000000000005</v>
      </c>
    </row>
    <row r="206" spans="3:10" x14ac:dyDescent="0.3">
      <c r="C206" t="s">
        <v>9</v>
      </c>
      <c r="D206" t="s">
        <v>37</v>
      </c>
      <c r="E206" t="s">
        <v>26</v>
      </c>
      <c r="F206" s="2">
        <v>2856</v>
      </c>
      <c r="G206" s="3">
        <v>246</v>
      </c>
      <c r="H206" s="40">
        <f>VLOOKUP(Raw_Data[[#This Row],[Product]],products[],2,K205)</f>
        <v>5.6</v>
      </c>
      <c r="I206" s="40">
        <f>Raw_Data[[#This Row],[Cost per unit]]*Raw_Data[[#This Row],[Units]]</f>
        <v>1377.6</v>
      </c>
      <c r="J206" s="40">
        <f>Raw_Data[[#This Row],[Amount]]-Raw_Data[[#This Row],[Total Cost]]</f>
        <v>1478.4</v>
      </c>
    </row>
    <row r="207" spans="3:10" x14ac:dyDescent="0.3">
      <c r="C207" t="s">
        <v>9</v>
      </c>
      <c r="D207" t="s">
        <v>34</v>
      </c>
      <c r="E207" t="s">
        <v>17</v>
      </c>
      <c r="F207" s="2">
        <v>707</v>
      </c>
      <c r="G207" s="3">
        <v>174</v>
      </c>
      <c r="H207" s="40">
        <f>VLOOKUP(Raw_Data[[#This Row],[Product]],products[],2,K206)</f>
        <v>3.11</v>
      </c>
      <c r="I207" s="40">
        <f>Raw_Data[[#This Row],[Cost per unit]]*Raw_Data[[#This Row],[Units]]</f>
        <v>541.14</v>
      </c>
      <c r="J207" s="40">
        <f>Raw_Data[[#This Row],[Amount]]-Raw_Data[[#This Row],[Total Cost]]</f>
        <v>165.86</v>
      </c>
    </row>
    <row r="208" spans="3:10" x14ac:dyDescent="0.3">
      <c r="C208" t="s">
        <v>8</v>
      </c>
      <c r="D208" t="s">
        <v>35</v>
      </c>
      <c r="E208" t="s">
        <v>30</v>
      </c>
      <c r="F208" s="2">
        <v>3598</v>
      </c>
      <c r="G208" s="3">
        <v>81</v>
      </c>
      <c r="H208" s="40">
        <f>VLOOKUP(Raw_Data[[#This Row],[Product]],products[],2,K207)</f>
        <v>14.49</v>
      </c>
      <c r="I208" s="40">
        <f>Raw_Data[[#This Row],[Cost per unit]]*Raw_Data[[#This Row],[Units]]</f>
        <v>1173.69</v>
      </c>
      <c r="J208" s="40">
        <f>Raw_Data[[#This Row],[Amount]]-Raw_Data[[#This Row],[Total Cost]]</f>
        <v>2424.31</v>
      </c>
    </row>
    <row r="209" spans="3:10" x14ac:dyDescent="0.3">
      <c r="C209" t="s">
        <v>40</v>
      </c>
      <c r="D209" t="s">
        <v>35</v>
      </c>
      <c r="E209" t="s">
        <v>22</v>
      </c>
      <c r="F209" s="2">
        <v>6853</v>
      </c>
      <c r="G209" s="3">
        <v>372</v>
      </c>
      <c r="H209" s="40">
        <f>VLOOKUP(Raw_Data[[#This Row],[Product]],products[],2,K208)</f>
        <v>9.77</v>
      </c>
      <c r="I209" s="40">
        <f>Raw_Data[[#This Row],[Cost per unit]]*Raw_Data[[#This Row],[Units]]</f>
        <v>3634.44</v>
      </c>
      <c r="J209" s="40">
        <f>Raw_Data[[#This Row],[Amount]]-Raw_Data[[#This Row],[Total Cost]]</f>
        <v>3218.56</v>
      </c>
    </row>
    <row r="210" spans="3:10" x14ac:dyDescent="0.3">
      <c r="C210" t="s">
        <v>40</v>
      </c>
      <c r="D210" t="s">
        <v>35</v>
      </c>
      <c r="E210" t="s">
        <v>16</v>
      </c>
      <c r="F210" s="2">
        <v>4725</v>
      </c>
      <c r="G210" s="3">
        <v>174</v>
      </c>
      <c r="H210" s="40">
        <f>VLOOKUP(Raw_Data[[#This Row],[Product]],products[],2,K209)</f>
        <v>8.7899999999999991</v>
      </c>
      <c r="I210" s="40">
        <f>Raw_Data[[#This Row],[Cost per unit]]*Raw_Data[[#This Row],[Units]]</f>
        <v>1529.4599999999998</v>
      </c>
      <c r="J210" s="40">
        <f>Raw_Data[[#This Row],[Amount]]-Raw_Data[[#This Row],[Total Cost]]</f>
        <v>3195.54</v>
      </c>
    </row>
    <row r="211" spans="3:10" x14ac:dyDescent="0.3">
      <c r="C211" t="s">
        <v>41</v>
      </c>
      <c r="D211" t="s">
        <v>36</v>
      </c>
      <c r="E211" t="s">
        <v>32</v>
      </c>
      <c r="F211" s="2">
        <v>10304</v>
      </c>
      <c r="G211" s="3">
        <v>84</v>
      </c>
      <c r="H211" s="40">
        <f>VLOOKUP(Raw_Data[[#This Row],[Product]],products[],2,K210)</f>
        <v>8.65</v>
      </c>
      <c r="I211" s="40">
        <f>Raw_Data[[#This Row],[Cost per unit]]*Raw_Data[[#This Row],[Units]]</f>
        <v>726.6</v>
      </c>
      <c r="J211" s="40">
        <f>Raw_Data[[#This Row],[Amount]]-Raw_Data[[#This Row],[Total Cost]]</f>
        <v>9577.4</v>
      </c>
    </row>
    <row r="212" spans="3:10" x14ac:dyDescent="0.3">
      <c r="C212" t="s">
        <v>41</v>
      </c>
      <c r="D212" t="s">
        <v>34</v>
      </c>
      <c r="E212" t="s">
        <v>16</v>
      </c>
      <c r="F212" s="2">
        <v>1274</v>
      </c>
      <c r="G212" s="3">
        <v>225</v>
      </c>
      <c r="H212" s="40">
        <f>VLOOKUP(Raw_Data[[#This Row],[Product]],products[],2,K211)</f>
        <v>8.7899999999999991</v>
      </c>
      <c r="I212" s="40">
        <f>Raw_Data[[#This Row],[Cost per unit]]*Raw_Data[[#This Row],[Units]]</f>
        <v>1977.7499999999998</v>
      </c>
      <c r="J212" s="40">
        <f>Raw_Data[[#This Row],[Amount]]-Raw_Data[[#This Row],[Total Cost]]</f>
        <v>-703.74999999999977</v>
      </c>
    </row>
    <row r="213" spans="3:10" x14ac:dyDescent="0.3">
      <c r="C213" t="s">
        <v>5</v>
      </c>
      <c r="D213" t="s">
        <v>36</v>
      </c>
      <c r="E213" t="s">
        <v>30</v>
      </c>
      <c r="F213" s="2">
        <v>1526</v>
      </c>
      <c r="G213" s="3">
        <v>105</v>
      </c>
      <c r="H213" s="40">
        <f>VLOOKUP(Raw_Data[[#This Row],[Product]],products[],2,K212)</f>
        <v>14.49</v>
      </c>
      <c r="I213" s="40">
        <f>Raw_Data[[#This Row],[Cost per unit]]*Raw_Data[[#This Row],[Units]]</f>
        <v>1521.45</v>
      </c>
      <c r="J213" s="40">
        <f>Raw_Data[[#This Row],[Amount]]-Raw_Data[[#This Row],[Total Cost]]</f>
        <v>4.5499999999999545</v>
      </c>
    </row>
    <row r="214" spans="3:10" x14ac:dyDescent="0.3">
      <c r="C214" t="s">
        <v>40</v>
      </c>
      <c r="D214" t="s">
        <v>39</v>
      </c>
      <c r="E214" t="s">
        <v>28</v>
      </c>
      <c r="F214" s="2">
        <v>3101</v>
      </c>
      <c r="G214" s="3">
        <v>225</v>
      </c>
      <c r="H214" s="40">
        <f>VLOOKUP(Raw_Data[[#This Row],[Product]],products[],2,K213)</f>
        <v>10.38</v>
      </c>
      <c r="I214" s="40">
        <f>Raw_Data[[#This Row],[Cost per unit]]*Raw_Data[[#This Row],[Units]]</f>
        <v>2335.5</v>
      </c>
      <c r="J214" s="40">
        <f>Raw_Data[[#This Row],[Amount]]-Raw_Data[[#This Row],[Total Cost]]</f>
        <v>765.5</v>
      </c>
    </row>
    <row r="215" spans="3:10" x14ac:dyDescent="0.3">
      <c r="C215" t="s">
        <v>2</v>
      </c>
      <c r="D215" t="s">
        <v>37</v>
      </c>
      <c r="E215" t="s">
        <v>14</v>
      </c>
      <c r="F215" s="2">
        <v>1057</v>
      </c>
      <c r="G215" s="3">
        <v>54</v>
      </c>
      <c r="H215" s="40">
        <f>VLOOKUP(Raw_Data[[#This Row],[Product]],products[],2,K214)</f>
        <v>11.7</v>
      </c>
      <c r="I215" s="40">
        <f>Raw_Data[[#This Row],[Cost per unit]]*Raw_Data[[#This Row],[Units]]</f>
        <v>631.79999999999995</v>
      </c>
      <c r="J215" s="40">
        <f>Raw_Data[[#This Row],[Amount]]-Raw_Data[[#This Row],[Total Cost]]</f>
        <v>425.20000000000005</v>
      </c>
    </row>
    <row r="216" spans="3:10" x14ac:dyDescent="0.3">
      <c r="C216" t="s">
        <v>7</v>
      </c>
      <c r="D216" t="s">
        <v>37</v>
      </c>
      <c r="E216" t="s">
        <v>26</v>
      </c>
      <c r="F216" s="2">
        <v>5306</v>
      </c>
      <c r="G216" s="3">
        <v>0</v>
      </c>
      <c r="H216" s="40">
        <f>VLOOKUP(Raw_Data[[#This Row],[Product]],products[],2,K215)</f>
        <v>5.6</v>
      </c>
      <c r="I216" s="40">
        <f>Raw_Data[[#This Row],[Cost per unit]]*Raw_Data[[#This Row],[Units]]</f>
        <v>0</v>
      </c>
      <c r="J216" s="40">
        <f>Raw_Data[[#This Row],[Amount]]-Raw_Data[[#This Row],[Total Cost]]</f>
        <v>5306</v>
      </c>
    </row>
    <row r="217" spans="3:10" x14ac:dyDescent="0.3">
      <c r="C217" t="s">
        <v>5</v>
      </c>
      <c r="D217" t="s">
        <v>39</v>
      </c>
      <c r="E217" t="s">
        <v>24</v>
      </c>
      <c r="F217" s="2">
        <v>4018</v>
      </c>
      <c r="G217" s="3">
        <v>171</v>
      </c>
      <c r="H217" s="40">
        <f>VLOOKUP(Raw_Data[[#This Row],[Product]],products[],2,K216)</f>
        <v>4.97</v>
      </c>
      <c r="I217" s="40">
        <f>Raw_Data[[#This Row],[Cost per unit]]*Raw_Data[[#This Row],[Units]]</f>
        <v>849.87</v>
      </c>
      <c r="J217" s="40">
        <f>Raw_Data[[#This Row],[Amount]]-Raw_Data[[#This Row],[Total Cost]]</f>
        <v>3168.13</v>
      </c>
    </row>
    <row r="218" spans="3:10" x14ac:dyDescent="0.3">
      <c r="C218" t="s">
        <v>9</v>
      </c>
      <c r="D218" t="s">
        <v>34</v>
      </c>
      <c r="E218" t="s">
        <v>16</v>
      </c>
      <c r="F218" s="2">
        <v>938</v>
      </c>
      <c r="G218" s="3">
        <v>189</v>
      </c>
      <c r="H218" s="40">
        <f>VLOOKUP(Raw_Data[[#This Row],[Product]],products[],2,K217)</f>
        <v>8.7899999999999991</v>
      </c>
      <c r="I218" s="40">
        <f>Raw_Data[[#This Row],[Cost per unit]]*Raw_Data[[#This Row],[Units]]</f>
        <v>1661.31</v>
      </c>
      <c r="J218" s="40">
        <f>Raw_Data[[#This Row],[Amount]]-Raw_Data[[#This Row],[Total Cost]]</f>
        <v>-723.31</v>
      </c>
    </row>
    <row r="219" spans="3:10" x14ac:dyDescent="0.3">
      <c r="C219" t="s">
        <v>7</v>
      </c>
      <c r="D219" t="s">
        <v>38</v>
      </c>
      <c r="E219" t="s">
        <v>18</v>
      </c>
      <c r="F219" s="2">
        <v>1778</v>
      </c>
      <c r="G219" s="3">
        <v>270</v>
      </c>
      <c r="H219" s="40">
        <f>VLOOKUP(Raw_Data[[#This Row],[Product]],products[],2,K218)</f>
        <v>6.47</v>
      </c>
      <c r="I219" s="40">
        <f>Raw_Data[[#This Row],[Cost per unit]]*Raw_Data[[#This Row],[Units]]</f>
        <v>1746.8999999999999</v>
      </c>
      <c r="J219" s="40">
        <f>Raw_Data[[#This Row],[Amount]]-Raw_Data[[#This Row],[Total Cost]]</f>
        <v>31.100000000000136</v>
      </c>
    </row>
    <row r="220" spans="3:10" x14ac:dyDescent="0.3">
      <c r="C220" t="s">
        <v>6</v>
      </c>
      <c r="D220" t="s">
        <v>39</v>
      </c>
      <c r="E220" t="s">
        <v>30</v>
      </c>
      <c r="F220" s="2">
        <v>1638</v>
      </c>
      <c r="G220" s="3">
        <v>63</v>
      </c>
      <c r="H220" s="40">
        <f>VLOOKUP(Raw_Data[[#This Row],[Product]],products[],2,K219)</f>
        <v>14.49</v>
      </c>
      <c r="I220" s="40">
        <f>Raw_Data[[#This Row],[Cost per unit]]*Raw_Data[[#This Row],[Units]]</f>
        <v>912.87</v>
      </c>
      <c r="J220" s="40">
        <f>Raw_Data[[#This Row],[Amount]]-Raw_Data[[#This Row],[Total Cost]]</f>
        <v>725.13</v>
      </c>
    </row>
    <row r="221" spans="3:10" x14ac:dyDescent="0.3">
      <c r="C221" t="s">
        <v>41</v>
      </c>
      <c r="D221" t="s">
        <v>38</v>
      </c>
      <c r="E221" t="s">
        <v>25</v>
      </c>
      <c r="F221" s="2">
        <v>154</v>
      </c>
      <c r="G221" s="3">
        <v>21</v>
      </c>
      <c r="H221" s="40">
        <f>VLOOKUP(Raw_Data[[#This Row],[Product]],products[],2,K220)</f>
        <v>13.15</v>
      </c>
      <c r="I221" s="40">
        <f>Raw_Data[[#This Row],[Cost per unit]]*Raw_Data[[#This Row],[Units]]</f>
        <v>276.15000000000003</v>
      </c>
      <c r="J221" s="40">
        <f>Raw_Data[[#This Row],[Amount]]-Raw_Data[[#This Row],[Total Cost]]</f>
        <v>-122.15000000000003</v>
      </c>
    </row>
    <row r="222" spans="3:10" x14ac:dyDescent="0.3">
      <c r="C222" t="s">
        <v>7</v>
      </c>
      <c r="D222" t="s">
        <v>37</v>
      </c>
      <c r="E222" t="s">
        <v>22</v>
      </c>
      <c r="F222" s="2">
        <v>9835</v>
      </c>
      <c r="G222" s="3">
        <v>207</v>
      </c>
      <c r="H222" s="40">
        <f>VLOOKUP(Raw_Data[[#This Row],[Product]],products[],2,K221)</f>
        <v>9.77</v>
      </c>
      <c r="I222" s="40">
        <f>Raw_Data[[#This Row],[Cost per unit]]*Raw_Data[[#This Row],[Units]]</f>
        <v>2022.3899999999999</v>
      </c>
      <c r="J222" s="40">
        <f>Raw_Data[[#This Row],[Amount]]-Raw_Data[[#This Row],[Total Cost]]</f>
        <v>7812.6100000000006</v>
      </c>
    </row>
    <row r="223" spans="3:10" x14ac:dyDescent="0.3">
      <c r="C223" t="s">
        <v>9</v>
      </c>
      <c r="D223" t="s">
        <v>37</v>
      </c>
      <c r="E223" t="s">
        <v>20</v>
      </c>
      <c r="F223" s="2">
        <v>7273</v>
      </c>
      <c r="G223" s="3">
        <v>96</v>
      </c>
      <c r="H223" s="40">
        <f>VLOOKUP(Raw_Data[[#This Row],[Product]],products[],2,K222)</f>
        <v>10.62</v>
      </c>
      <c r="I223" s="40">
        <f>Raw_Data[[#This Row],[Cost per unit]]*Raw_Data[[#This Row],[Units]]</f>
        <v>1019.52</v>
      </c>
      <c r="J223" s="40">
        <f>Raw_Data[[#This Row],[Amount]]-Raw_Data[[#This Row],[Total Cost]]</f>
        <v>6253.48</v>
      </c>
    </row>
    <row r="224" spans="3:10" x14ac:dyDescent="0.3">
      <c r="C224" t="s">
        <v>5</v>
      </c>
      <c r="D224" t="s">
        <v>39</v>
      </c>
      <c r="E224" t="s">
        <v>22</v>
      </c>
      <c r="F224" s="2">
        <v>6909</v>
      </c>
      <c r="G224" s="3">
        <v>81</v>
      </c>
      <c r="H224" s="40">
        <f>VLOOKUP(Raw_Data[[#This Row],[Product]],products[],2,K223)</f>
        <v>9.77</v>
      </c>
      <c r="I224" s="40">
        <f>Raw_Data[[#This Row],[Cost per unit]]*Raw_Data[[#This Row],[Units]]</f>
        <v>791.37</v>
      </c>
      <c r="J224" s="40">
        <f>Raw_Data[[#This Row],[Amount]]-Raw_Data[[#This Row],[Total Cost]]</f>
        <v>6117.63</v>
      </c>
    </row>
    <row r="225" spans="3:10" x14ac:dyDescent="0.3">
      <c r="C225" t="s">
        <v>9</v>
      </c>
      <c r="D225" t="s">
        <v>39</v>
      </c>
      <c r="E225" t="s">
        <v>24</v>
      </c>
      <c r="F225" s="2">
        <v>3920</v>
      </c>
      <c r="G225" s="3">
        <v>306</v>
      </c>
      <c r="H225" s="40">
        <f>VLOOKUP(Raw_Data[[#This Row],[Product]],products[],2,K224)</f>
        <v>4.97</v>
      </c>
      <c r="I225" s="40">
        <f>Raw_Data[[#This Row],[Cost per unit]]*Raw_Data[[#This Row],[Units]]</f>
        <v>1520.82</v>
      </c>
      <c r="J225" s="40">
        <f>Raw_Data[[#This Row],[Amount]]-Raw_Data[[#This Row],[Total Cost]]</f>
        <v>2399.1800000000003</v>
      </c>
    </row>
    <row r="226" spans="3:10" x14ac:dyDescent="0.3">
      <c r="C226" t="s">
        <v>10</v>
      </c>
      <c r="D226" t="s">
        <v>39</v>
      </c>
      <c r="E226" t="s">
        <v>21</v>
      </c>
      <c r="F226" s="2">
        <v>4858</v>
      </c>
      <c r="G226" s="3">
        <v>279</v>
      </c>
      <c r="H226" s="40">
        <f>VLOOKUP(Raw_Data[[#This Row],[Product]],products[],2,K225)</f>
        <v>9</v>
      </c>
      <c r="I226" s="40">
        <f>Raw_Data[[#This Row],[Cost per unit]]*Raw_Data[[#This Row],[Units]]</f>
        <v>2511</v>
      </c>
      <c r="J226" s="40">
        <f>Raw_Data[[#This Row],[Amount]]-Raw_Data[[#This Row],[Total Cost]]</f>
        <v>2347</v>
      </c>
    </row>
    <row r="227" spans="3:10" x14ac:dyDescent="0.3">
      <c r="C227" t="s">
        <v>2</v>
      </c>
      <c r="D227" t="s">
        <v>38</v>
      </c>
      <c r="E227" t="s">
        <v>4</v>
      </c>
      <c r="F227" s="2">
        <v>3549</v>
      </c>
      <c r="G227" s="3">
        <v>3</v>
      </c>
      <c r="H227" s="40">
        <f>VLOOKUP(Raw_Data[[#This Row],[Product]],products[],2,K226)</f>
        <v>11.88</v>
      </c>
      <c r="I227" s="40">
        <f>Raw_Data[[#This Row],[Cost per unit]]*Raw_Data[[#This Row],[Units]]</f>
        <v>35.64</v>
      </c>
      <c r="J227" s="40">
        <f>Raw_Data[[#This Row],[Amount]]-Raw_Data[[#This Row],[Total Cost]]</f>
        <v>3513.36</v>
      </c>
    </row>
    <row r="228" spans="3:10" x14ac:dyDescent="0.3">
      <c r="C228" t="s">
        <v>7</v>
      </c>
      <c r="D228" t="s">
        <v>39</v>
      </c>
      <c r="E228" t="s">
        <v>27</v>
      </c>
      <c r="F228" s="2">
        <v>966</v>
      </c>
      <c r="G228" s="3">
        <v>198</v>
      </c>
      <c r="H228" s="40">
        <f>VLOOKUP(Raw_Data[[#This Row],[Product]],products[],2,K227)</f>
        <v>16.73</v>
      </c>
      <c r="I228" s="40">
        <f>Raw_Data[[#This Row],[Cost per unit]]*Raw_Data[[#This Row],[Units]]</f>
        <v>3312.54</v>
      </c>
      <c r="J228" s="40">
        <f>Raw_Data[[#This Row],[Amount]]-Raw_Data[[#This Row],[Total Cost]]</f>
        <v>-2346.54</v>
      </c>
    </row>
    <row r="229" spans="3:10" x14ac:dyDescent="0.3">
      <c r="C229" t="s">
        <v>5</v>
      </c>
      <c r="D229" t="s">
        <v>39</v>
      </c>
      <c r="E229" t="s">
        <v>18</v>
      </c>
      <c r="F229" s="2">
        <v>385</v>
      </c>
      <c r="G229" s="3">
        <v>249</v>
      </c>
      <c r="H229" s="40">
        <f>VLOOKUP(Raw_Data[[#This Row],[Product]],products[],2,K228)</f>
        <v>6.47</v>
      </c>
      <c r="I229" s="40">
        <f>Raw_Data[[#This Row],[Cost per unit]]*Raw_Data[[#This Row],[Units]]</f>
        <v>1611.03</v>
      </c>
      <c r="J229" s="40">
        <f>Raw_Data[[#This Row],[Amount]]-Raw_Data[[#This Row],[Total Cost]]</f>
        <v>-1226.03</v>
      </c>
    </row>
    <row r="230" spans="3:10" x14ac:dyDescent="0.3">
      <c r="C230" t="s">
        <v>6</v>
      </c>
      <c r="D230" t="s">
        <v>34</v>
      </c>
      <c r="E230" t="s">
        <v>16</v>
      </c>
      <c r="F230" s="2">
        <v>2219</v>
      </c>
      <c r="G230" s="3">
        <v>75</v>
      </c>
      <c r="H230" s="40">
        <f>VLOOKUP(Raw_Data[[#This Row],[Product]],products[],2,K229)</f>
        <v>8.7899999999999991</v>
      </c>
      <c r="I230" s="40">
        <f>Raw_Data[[#This Row],[Cost per unit]]*Raw_Data[[#This Row],[Units]]</f>
        <v>659.24999999999989</v>
      </c>
      <c r="J230" s="40">
        <f>Raw_Data[[#This Row],[Amount]]-Raw_Data[[#This Row],[Total Cost]]</f>
        <v>1559.75</v>
      </c>
    </row>
    <row r="231" spans="3:10" x14ac:dyDescent="0.3">
      <c r="C231" t="s">
        <v>9</v>
      </c>
      <c r="D231" t="s">
        <v>36</v>
      </c>
      <c r="E231" t="s">
        <v>32</v>
      </c>
      <c r="F231" s="2">
        <v>2954</v>
      </c>
      <c r="G231" s="3">
        <v>189</v>
      </c>
      <c r="H231" s="40">
        <f>VLOOKUP(Raw_Data[[#This Row],[Product]],products[],2,K230)</f>
        <v>8.65</v>
      </c>
      <c r="I231" s="40">
        <f>Raw_Data[[#This Row],[Cost per unit]]*Raw_Data[[#This Row],[Units]]</f>
        <v>1634.8500000000001</v>
      </c>
      <c r="J231" s="40">
        <f>Raw_Data[[#This Row],[Amount]]-Raw_Data[[#This Row],[Total Cost]]</f>
        <v>1319.1499999999999</v>
      </c>
    </row>
    <row r="232" spans="3:10" x14ac:dyDescent="0.3">
      <c r="C232" t="s">
        <v>7</v>
      </c>
      <c r="D232" t="s">
        <v>36</v>
      </c>
      <c r="E232" t="s">
        <v>32</v>
      </c>
      <c r="F232" s="2">
        <v>280</v>
      </c>
      <c r="G232" s="3">
        <v>87</v>
      </c>
      <c r="H232" s="40">
        <f>VLOOKUP(Raw_Data[[#This Row],[Product]],products[],2,K231)</f>
        <v>8.65</v>
      </c>
      <c r="I232" s="40">
        <f>Raw_Data[[#This Row],[Cost per unit]]*Raw_Data[[#This Row],[Units]]</f>
        <v>752.55000000000007</v>
      </c>
      <c r="J232" s="40">
        <f>Raw_Data[[#This Row],[Amount]]-Raw_Data[[#This Row],[Total Cost]]</f>
        <v>-472.55000000000007</v>
      </c>
    </row>
    <row r="233" spans="3:10" x14ac:dyDescent="0.3">
      <c r="C233" t="s">
        <v>41</v>
      </c>
      <c r="D233" t="s">
        <v>36</v>
      </c>
      <c r="E233" t="s">
        <v>30</v>
      </c>
      <c r="F233" s="2">
        <v>6118</v>
      </c>
      <c r="G233" s="3">
        <v>174</v>
      </c>
      <c r="H233" s="40">
        <f>VLOOKUP(Raw_Data[[#This Row],[Product]],products[],2,K232)</f>
        <v>14.49</v>
      </c>
      <c r="I233" s="40">
        <f>Raw_Data[[#This Row],[Cost per unit]]*Raw_Data[[#This Row],[Units]]</f>
        <v>2521.2600000000002</v>
      </c>
      <c r="J233" s="40">
        <f>Raw_Data[[#This Row],[Amount]]-Raw_Data[[#This Row],[Total Cost]]</f>
        <v>3596.74</v>
      </c>
    </row>
    <row r="234" spans="3:10" x14ac:dyDescent="0.3">
      <c r="C234" t="s">
        <v>2</v>
      </c>
      <c r="D234" t="s">
        <v>39</v>
      </c>
      <c r="E234" t="s">
        <v>15</v>
      </c>
      <c r="F234" s="2">
        <v>4802</v>
      </c>
      <c r="G234" s="3">
        <v>36</v>
      </c>
      <c r="H234" s="40">
        <f>VLOOKUP(Raw_Data[[#This Row],[Product]],products[],2,K233)</f>
        <v>11.73</v>
      </c>
      <c r="I234" s="40">
        <f>Raw_Data[[#This Row],[Cost per unit]]*Raw_Data[[#This Row],[Units]]</f>
        <v>422.28000000000003</v>
      </c>
      <c r="J234" s="40">
        <f>Raw_Data[[#This Row],[Amount]]-Raw_Data[[#This Row],[Total Cost]]</f>
        <v>4379.72</v>
      </c>
    </row>
    <row r="235" spans="3:10" x14ac:dyDescent="0.3">
      <c r="C235" t="s">
        <v>9</v>
      </c>
      <c r="D235" t="s">
        <v>38</v>
      </c>
      <c r="E235" t="s">
        <v>24</v>
      </c>
      <c r="F235" s="2">
        <v>4137</v>
      </c>
      <c r="G235" s="3">
        <v>60</v>
      </c>
      <c r="H235" s="40">
        <f>VLOOKUP(Raw_Data[[#This Row],[Product]],products[],2,K234)</f>
        <v>4.97</v>
      </c>
      <c r="I235" s="40">
        <f>Raw_Data[[#This Row],[Cost per unit]]*Raw_Data[[#This Row],[Units]]</f>
        <v>298.2</v>
      </c>
      <c r="J235" s="40">
        <f>Raw_Data[[#This Row],[Amount]]-Raw_Data[[#This Row],[Total Cost]]</f>
        <v>3838.8</v>
      </c>
    </row>
    <row r="236" spans="3:10" x14ac:dyDescent="0.3">
      <c r="C236" t="s">
        <v>3</v>
      </c>
      <c r="D236" t="s">
        <v>35</v>
      </c>
      <c r="E236" t="s">
        <v>23</v>
      </c>
      <c r="F236" s="2">
        <v>2023</v>
      </c>
      <c r="G236" s="3">
        <v>78</v>
      </c>
      <c r="H236" s="40">
        <f>VLOOKUP(Raw_Data[[#This Row],[Product]],products[],2,K235)</f>
        <v>6.49</v>
      </c>
      <c r="I236" s="40">
        <f>Raw_Data[[#This Row],[Cost per unit]]*Raw_Data[[#This Row],[Units]]</f>
        <v>506.22</v>
      </c>
      <c r="J236" s="40">
        <f>Raw_Data[[#This Row],[Amount]]-Raw_Data[[#This Row],[Total Cost]]</f>
        <v>1516.78</v>
      </c>
    </row>
    <row r="237" spans="3:10" x14ac:dyDescent="0.3">
      <c r="C237" t="s">
        <v>9</v>
      </c>
      <c r="D237" t="s">
        <v>36</v>
      </c>
      <c r="E237" t="s">
        <v>30</v>
      </c>
      <c r="F237" s="2">
        <v>9051</v>
      </c>
      <c r="G237" s="3">
        <v>57</v>
      </c>
      <c r="H237" s="40">
        <f>VLOOKUP(Raw_Data[[#This Row],[Product]],products[],2,K236)</f>
        <v>14.49</v>
      </c>
      <c r="I237" s="40">
        <f>Raw_Data[[#This Row],[Cost per unit]]*Raw_Data[[#This Row],[Units]]</f>
        <v>825.93000000000006</v>
      </c>
      <c r="J237" s="40">
        <f>Raw_Data[[#This Row],[Amount]]-Raw_Data[[#This Row],[Total Cost]]</f>
        <v>8225.07</v>
      </c>
    </row>
    <row r="238" spans="3:10" x14ac:dyDescent="0.3">
      <c r="C238" t="s">
        <v>9</v>
      </c>
      <c r="D238" t="s">
        <v>37</v>
      </c>
      <c r="E238" t="s">
        <v>28</v>
      </c>
      <c r="F238" s="2">
        <v>2919</v>
      </c>
      <c r="G238" s="3">
        <v>45</v>
      </c>
      <c r="H238" s="40">
        <f>VLOOKUP(Raw_Data[[#This Row],[Product]],products[],2,K237)</f>
        <v>10.38</v>
      </c>
      <c r="I238" s="40">
        <f>Raw_Data[[#This Row],[Cost per unit]]*Raw_Data[[#This Row],[Units]]</f>
        <v>467.1</v>
      </c>
      <c r="J238" s="40">
        <f>Raw_Data[[#This Row],[Amount]]-Raw_Data[[#This Row],[Total Cost]]</f>
        <v>2451.9</v>
      </c>
    </row>
    <row r="239" spans="3:10" x14ac:dyDescent="0.3">
      <c r="C239" t="s">
        <v>41</v>
      </c>
      <c r="D239" t="s">
        <v>38</v>
      </c>
      <c r="E239" t="s">
        <v>22</v>
      </c>
      <c r="F239" s="2">
        <v>5915</v>
      </c>
      <c r="G239" s="3">
        <v>3</v>
      </c>
      <c r="H239" s="40">
        <f>VLOOKUP(Raw_Data[[#This Row],[Product]],products[],2,K238)</f>
        <v>9.77</v>
      </c>
      <c r="I239" s="40">
        <f>Raw_Data[[#This Row],[Cost per unit]]*Raw_Data[[#This Row],[Units]]</f>
        <v>29.31</v>
      </c>
      <c r="J239" s="40">
        <f>Raw_Data[[#This Row],[Amount]]-Raw_Data[[#This Row],[Total Cost]]</f>
        <v>5885.69</v>
      </c>
    </row>
    <row r="240" spans="3:10" x14ac:dyDescent="0.3">
      <c r="C240" t="s">
        <v>10</v>
      </c>
      <c r="D240" t="s">
        <v>35</v>
      </c>
      <c r="E240" t="s">
        <v>15</v>
      </c>
      <c r="F240" s="2">
        <v>2562</v>
      </c>
      <c r="G240" s="3">
        <v>6</v>
      </c>
      <c r="H240" s="40">
        <f>VLOOKUP(Raw_Data[[#This Row],[Product]],products[],2,K239)</f>
        <v>11.73</v>
      </c>
      <c r="I240" s="40">
        <f>Raw_Data[[#This Row],[Cost per unit]]*Raw_Data[[#This Row],[Units]]</f>
        <v>70.38</v>
      </c>
      <c r="J240" s="40">
        <f>Raw_Data[[#This Row],[Amount]]-Raw_Data[[#This Row],[Total Cost]]</f>
        <v>2491.62</v>
      </c>
    </row>
    <row r="241" spans="3:10" x14ac:dyDescent="0.3">
      <c r="C241" t="s">
        <v>5</v>
      </c>
      <c r="D241" t="s">
        <v>37</v>
      </c>
      <c r="E241" t="s">
        <v>25</v>
      </c>
      <c r="F241" s="2">
        <v>8813</v>
      </c>
      <c r="G241" s="3">
        <v>21</v>
      </c>
      <c r="H241" s="40">
        <f>VLOOKUP(Raw_Data[[#This Row],[Product]],products[],2,K240)</f>
        <v>13.15</v>
      </c>
      <c r="I241" s="40">
        <f>Raw_Data[[#This Row],[Cost per unit]]*Raw_Data[[#This Row],[Units]]</f>
        <v>276.15000000000003</v>
      </c>
      <c r="J241" s="40">
        <f>Raw_Data[[#This Row],[Amount]]-Raw_Data[[#This Row],[Total Cost]]</f>
        <v>8536.85</v>
      </c>
    </row>
    <row r="242" spans="3:10" x14ac:dyDescent="0.3">
      <c r="C242" t="s">
        <v>5</v>
      </c>
      <c r="D242" t="s">
        <v>36</v>
      </c>
      <c r="E242" t="s">
        <v>18</v>
      </c>
      <c r="F242" s="2">
        <v>6111</v>
      </c>
      <c r="G242" s="3">
        <v>3</v>
      </c>
      <c r="H242" s="40">
        <f>VLOOKUP(Raw_Data[[#This Row],[Product]],products[],2,K241)</f>
        <v>6.47</v>
      </c>
      <c r="I242" s="40">
        <f>Raw_Data[[#This Row],[Cost per unit]]*Raw_Data[[#This Row],[Units]]</f>
        <v>19.41</v>
      </c>
      <c r="J242" s="40">
        <f>Raw_Data[[#This Row],[Amount]]-Raw_Data[[#This Row],[Total Cost]]</f>
        <v>6091.59</v>
      </c>
    </row>
    <row r="243" spans="3:10" x14ac:dyDescent="0.3">
      <c r="C243" t="s">
        <v>8</v>
      </c>
      <c r="D243" t="s">
        <v>34</v>
      </c>
      <c r="E243" t="s">
        <v>31</v>
      </c>
      <c r="F243" s="2">
        <v>3507</v>
      </c>
      <c r="G243" s="3">
        <v>288</v>
      </c>
      <c r="H243" s="40">
        <f>VLOOKUP(Raw_Data[[#This Row],[Product]],products[],2,K242)</f>
        <v>5.79</v>
      </c>
      <c r="I243" s="40">
        <f>Raw_Data[[#This Row],[Cost per unit]]*Raw_Data[[#This Row],[Units]]</f>
        <v>1667.52</v>
      </c>
      <c r="J243" s="40">
        <f>Raw_Data[[#This Row],[Amount]]-Raw_Data[[#This Row],[Total Cost]]</f>
        <v>1839.48</v>
      </c>
    </row>
    <row r="244" spans="3:10" x14ac:dyDescent="0.3">
      <c r="C244" t="s">
        <v>6</v>
      </c>
      <c r="D244" t="s">
        <v>36</v>
      </c>
      <c r="E244" t="s">
        <v>13</v>
      </c>
      <c r="F244" s="2">
        <v>4319</v>
      </c>
      <c r="G244" s="3">
        <v>30</v>
      </c>
      <c r="H244" s="40">
        <f>VLOOKUP(Raw_Data[[#This Row],[Product]],products[],2,K243)</f>
        <v>9.33</v>
      </c>
      <c r="I244" s="40">
        <f>Raw_Data[[#This Row],[Cost per unit]]*Raw_Data[[#This Row],[Units]]</f>
        <v>279.89999999999998</v>
      </c>
      <c r="J244" s="40">
        <f>Raw_Data[[#This Row],[Amount]]-Raw_Data[[#This Row],[Total Cost]]</f>
        <v>4039.1</v>
      </c>
    </row>
    <row r="245" spans="3:10" x14ac:dyDescent="0.3">
      <c r="C245" t="s">
        <v>40</v>
      </c>
      <c r="D245" t="s">
        <v>38</v>
      </c>
      <c r="E245" t="s">
        <v>26</v>
      </c>
      <c r="F245" s="2">
        <v>609</v>
      </c>
      <c r="G245" s="3">
        <v>87</v>
      </c>
      <c r="H245" s="40">
        <f>VLOOKUP(Raw_Data[[#This Row],[Product]],products[],2,K244)</f>
        <v>5.6</v>
      </c>
      <c r="I245" s="40">
        <f>Raw_Data[[#This Row],[Cost per unit]]*Raw_Data[[#This Row],[Units]]</f>
        <v>487.2</v>
      </c>
      <c r="J245" s="40">
        <f>Raw_Data[[#This Row],[Amount]]-Raw_Data[[#This Row],[Total Cost]]</f>
        <v>121.80000000000001</v>
      </c>
    </row>
    <row r="246" spans="3:10" x14ac:dyDescent="0.3">
      <c r="C246" t="s">
        <v>40</v>
      </c>
      <c r="D246" t="s">
        <v>39</v>
      </c>
      <c r="E246" t="s">
        <v>27</v>
      </c>
      <c r="F246" s="2">
        <v>6370</v>
      </c>
      <c r="G246" s="3">
        <v>30</v>
      </c>
      <c r="H246" s="40">
        <f>VLOOKUP(Raw_Data[[#This Row],[Product]],products[],2,K245)</f>
        <v>16.73</v>
      </c>
      <c r="I246" s="40">
        <f>Raw_Data[[#This Row],[Cost per unit]]*Raw_Data[[#This Row],[Units]]</f>
        <v>501.90000000000003</v>
      </c>
      <c r="J246" s="40">
        <f>Raw_Data[[#This Row],[Amount]]-Raw_Data[[#This Row],[Total Cost]]</f>
        <v>5868.1</v>
      </c>
    </row>
    <row r="247" spans="3:10" x14ac:dyDescent="0.3">
      <c r="C247" t="s">
        <v>5</v>
      </c>
      <c r="D247" t="s">
        <v>38</v>
      </c>
      <c r="E247" t="s">
        <v>19</v>
      </c>
      <c r="F247" s="2">
        <v>5474</v>
      </c>
      <c r="G247" s="3">
        <v>168</v>
      </c>
      <c r="H247" s="40">
        <f>VLOOKUP(Raw_Data[[#This Row],[Product]],products[],2,K246)</f>
        <v>7.64</v>
      </c>
      <c r="I247" s="40">
        <f>Raw_Data[[#This Row],[Cost per unit]]*Raw_Data[[#This Row],[Units]]</f>
        <v>1283.52</v>
      </c>
      <c r="J247" s="40">
        <f>Raw_Data[[#This Row],[Amount]]-Raw_Data[[#This Row],[Total Cost]]</f>
        <v>4190.4799999999996</v>
      </c>
    </row>
    <row r="248" spans="3:10" x14ac:dyDescent="0.3">
      <c r="C248" t="s">
        <v>40</v>
      </c>
      <c r="D248" t="s">
        <v>36</v>
      </c>
      <c r="E248" t="s">
        <v>27</v>
      </c>
      <c r="F248" s="2">
        <v>3164</v>
      </c>
      <c r="G248" s="3">
        <v>306</v>
      </c>
      <c r="H248" s="40">
        <f>VLOOKUP(Raw_Data[[#This Row],[Product]],products[],2,K247)</f>
        <v>16.73</v>
      </c>
      <c r="I248" s="40">
        <f>Raw_Data[[#This Row],[Cost per unit]]*Raw_Data[[#This Row],[Units]]</f>
        <v>5119.38</v>
      </c>
      <c r="J248" s="40">
        <f>Raw_Data[[#This Row],[Amount]]-Raw_Data[[#This Row],[Total Cost]]</f>
        <v>-1955.38</v>
      </c>
    </row>
    <row r="249" spans="3:10" x14ac:dyDescent="0.3">
      <c r="C249" t="s">
        <v>6</v>
      </c>
      <c r="D249" t="s">
        <v>35</v>
      </c>
      <c r="E249" t="s">
        <v>4</v>
      </c>
      <c r="F249" s="2">
        <v>1302</v>
      </c>
      <c r="G249" s="3">
        <v>402</v>
      </c>
      <c r="H249" s="40">
        <f>VLOOKUP(Raw_Data[[#This Row],[Product]],products[],2,K248)</f>
        <v>11.88</v>
      </c>
      <c r="I249" s="40">
        <f>Raw_Data[[#This Row],[Cost per unit]]*Raw_Data[[#This Row],[Units]]</f>
        <v>4775.76</v>
      </c>
      <c r="J249" s="40">
        <f>Raw_Data[[#This Row],[Amount]]-Raw_Data[[#This Row],[Total Cost]]</f>
        <v>-3473.76</v>
      </c>
    </row>
    <row r="250" spans="3:10" x14ac:dyDescent="0.3">
      <c r="C250" t="s">
        <v>3</v>
      </c>
      <c r="D250" t="s">
        <v>37</v>
      </c>
      <c r="E250" t="s">
        <v>28</v>
      </c>
      <c r="F250" s="2">
        <v>7308</v>
      </c>
      <c r="G250" s="3">
        <v>327</v>
      </c>
      <c r="H250" s="40">
        <f>VLOOKUP(Raw_Data[[#This Row],[Product]],products[],2,K249)</f>
        <v>10.38</v>
      </c>
      <c r="I250" s="40">
        <f>Raw_Data[[#This Row],[Cost per unit]]*Raw_Data[[#This Row],[Units]]</f>
        <v>3394.26</v>
      </c>
      <c r="J250" s="40">
        <f>Raw_Data[[#This Row],[Amount]]-Raw_Data[[#This Row],[Total Cost]]</f>
        <v>3913.74</v>
      </c>
    </row>
    <row r="251" spans="3:10" x14ac:dyDescent="0.3">
      <c r="C251" t="s">
        <v>40</v>
      </c>
      <c r="D251" t="s">
        <v>37</v>
      </c>
      <c r="E251" t="s">
        <v>27</v>
      </c>
      <c r="F251" s="2">
        <v>6132</v>
      </c>
      <c r="G251" s="3">
        <v>93</v>
      </c>
      <c r="H251" s="40">
        <f>VLOOKUP(Raw_Data[[#This Row],[Product]],products[],2,K250)</f>
        <v>16.73</v>
      </c>
      <c r="I251" s="40">
        <f>Raw_Data[[#This Row],[Cost per unit]]*Raw_Data[[#This Row],[Units]]</f>
        <v>1555.89</v>
      </c>
      <c r="J251" s="40">
        <f>Raw_Data[[#This Row],[Amount]]-Raw_Data[[#This Row],[Total Cost]]</f>
        <v>4576.1099999999997</v>
      </c>
    </row>
    <row r="252" spans="3:10" x14ac:dyDescent="0.3">
      <c r="C252" t="s">
        <v>10</v>
      </c>
      <c r="D252" t="s">
        <v>35</v>
      </c>
      <c r="E252" t="s">
        <v>14</v>
      </c>
      <c r="F252" s="2">
        <v>3472</v>
      </c>
      <c r="G252" s="3">
        <v>96</v>
      </c>
      <c r="H252" s="40">
        <f>VLOOKUP(Raw_Data[[#This Row],[Product]],products[],2,K251)</f>
        <v>11.7</v>
      </c>
      <c r="I252" s="40">
        <f>Raw_Data[[#This Row],[Cost per unit]]*Raw_Data[[#This Row],[Units]]</f>
        <v>1123.1999999999998</v>
      </c>
      <c r="J252" s="40">
        <f>Raw_Data[[#This Row],[Amount]]-Raw_Data[[#This Row],[Total Cost]]</f>
        <v>2348.8000000000002</v>
      </c>
    </row>
    <row r="253" spans="3:10" x14ac:dyDescent="0.3">
      <c r="C253" t="s">
        <v>8</v>
      </c>
      <c r="D253" t="s">
        <v>39</v>
      </c>
      <c r="E253" t="s">
        <v>18</v>
      </c>
      <c r="F253" s="2">
        <v>9660</v>
      </c>
      <c r="G253" s="3">
        <v>27</v>
      </c>
      <c r="H253" s="40">
        <f>VLOOKUP(Raw_Data[[#This Row],[Product]],products[],2,K252)</f>
        <v>6.47</v>
      </c>
      <c r="I253" s="40">
        <f>Raw_Data[[#This Row],[Cost per unit]]*Raw_Data[[#This Row],[Units]]</f>
        <v>174.69</v>
      </c>
      <c r="J253" s="40">
        <f>Raw_Data[[#This Row],[Amount]]-Raw_Data[[#This Row],[Total Cost]]</f>
        <v>9485.31</v>
      </c>
    </row>
    <row r="254" spans="3:10" x14ac:dyDescent="0.3">
      <c r="C254" t="s">
        <v>9</v>
      </c>
      <c r="D254" t="s">
        <v>38</v>
      </c>
      <c r="E254" t="s">
        <v>26</v>
      </c>
      <c r="F254" s="2">
        <v>2436</v>
      </c>
      <c r="G254" s="3">
        <v>99</v>
      </c>
      <c r="H254" s="40">
        <f>VLOOKUP(Raw_Data[[#This Row],[Product]],products[],2,K253)</f>
        <v>5.6</v>
      </c>
      <c r="I254" s="40">
        <f>Raw_Data[[#This Row],[Cost per unit]]*Raw_Data[[#This Row],[Units]]</f>
        <v>554.4</v>
      </c>
      <c r="J254" s="40">
        <f>Raw_Data[[#This Row],[Amount]]-Raw_Data[[#This Row],[Total Cost]]</f>
        <v>1881.6</v>
      </c>
    </row>
    <row r="255" spans="3:10" x14ac:dyDescent="0.3">
      <c r="C255" t="s">
        <v>9</v>
      </c>
      <c r="D255" t="s">
        <v>38</v>
      </c>
      <c r="E255" t="s">
        <v>33</v>
      </c>
      <c r="F255" s="2">
        <v>9506</v>
      </c>
      <c r="G255" s="3">
        <v>87</v>
      </c>
      <c r="H255" s="40">
        <f>VLOOKUP(Raw_Data[[#This Row],[Product]],products[],2,K254)</f>
        <v>12.37</v>
      </c>
      <c r="I255" s="40">
        <f>Raw_Data[[#This Row],[Cost per unit]]*Raw_Data[[#This Row],[Units]]</f>
        <v>1076.1899999999998</v>
      </c>
      <c r="J255" s="40">
        <f>Raw_Data[[#This Row],[Amount]]-Raw_Data[[#This Row],[Total Cost]]</f>
        <v>8429.81</v>
      </c>
    </row>
    <row r="256" spans="3:10" x14ac:dyDescent="0.3">
      <c r="C256" t="s">
        <v>10</v>
      </c>
      <c r="D256" t="s">
        <v>37</v>
      </c>
      <c r="E256" t="s">
        <v>21</v>
      </c>
      <c r="F256" s="2">
        <v>245</v>
      </c>
      <c r="G256" s="3">
        <v>288</v>
      </c>
      <c r="H256" s="40">
        <f>VLOOKUP(Raw_Data[[#This Row],[Product]],products[],2,K255)</f>
        <v>9</v>
      </c>
      <c r="I256" s="40">
        <f>Raw_Data[[#This Row],[Cost per unit]]*Raw_Data[[#This Row],[Units]]</f>
        <v>2592</v>
      </c>
      <c r="J256" s="40">
        <f>Raw_Data[[#This Row],[Amount]]-Raw_Data[[#This Row],[Total Cost]]</f>
        <v>-2347</v>
      </c>
    </row>
    <row r="257" spans="3:10" x14ac:dyDescent="0.3">
      <c r="C257" t="s">
        <v>8</v>
      </c>
      <c r="D257" t="s">
        <v>35</v>
      </c>
      <c r="E257" t="s">
        <v>20</v>
      </c>
      <c r="F257" s="2">
        <v>2702</v>
      </c>
      <c r="G257" s="3">
        <v>363</v>
      </c>
      <c r="H257" s="40">
        <f>VLOOKUP(Raw_Data[[#This Row],[Product]],products[],2,K256)</f>
        <v>10.62</v>
      </c>
      <c r="I257" s="40">
        <f>Raw_Data[[#This Row],[Cost per unit]]*Raw_Data[[#This Row],[Units]]</f>
        <v>3855.0599999999995</v>
      </c>
      <c r="J257" s="40">
        <f>Raw_Data[[#This Row],[Amount]]-Raw_Data[[#This Row],[Total Cost]]</f>
        <v>-1153.0599999999995</v>
      </c>
    </row>
    <row r="258" spans="3:10" x14ac:dyDescent="0.3">
      <c r="C258" t="s">
        <v>10</v>
      </c>
      <c r="D258" t="s">
        <v>34</v>
      </c>
      <c r="E258" t="s">
        <v>17</v>
      </c>
      <c r="F258" s="2">
        <v>700</v>
      </c>
      <c r="G258" s="3">
        <v>87</v>
      </c>
      <c r="H258" s="40">
        <f>VLOOKUP(Raw_Data[[#This Row],[Product]],products[],2,K257)</f>
        <v>3.11</v>
      </c>
      <c r="I258" s="40">
        <f>Raw_Data[[#This Row],[Cost per unit]]*Raw_Data[[#This Row],[Units]]</f>
        <v>270.57</v>
      </c>
      <c r="J258" s="40">
        <f>Raw_Data[[#This Row],[Amount]]-Raw_Data[[#This Row],[Total Cost]]</f>
        <v>429.43</v>
      </c>
    </row>
    <row r="259" spans="3:10" x14ac:dyDescent="0.3">
      <c r="C259" t="s">
        <v>6</v>
      </c>
      <c r="D259" t="s">
        <v>34</v>
      </c>
      <c r="E259" t="s">
        <v>17</v>
      </c>
      <c r="F259" s="2">
        <v>3759</v>
      </c>
      <c r="G259" s="3">
        <v>150</v>
      </c>
      <c r="H259" s="40">
        <f>VLOOKUP(Raw_Data[[#This Row],[Product]],products[],2,K258)</f>
        <v>3.11</v>
      </c>
      <c r="I259" s="40">
        <f>Raw_Data[[#This Row],[Cost per unit]]*Raw_Data[[#This Row],[Units]]</f>
        <v>466.5</v>
      </c>
      <c r="J259" s="40">
        <f>Raw_Data[[#This Row],[Amount]]-Raw_Data[[#This Row],[Total Cost]]</f>
        <v>3292.5</v>
      </c>
    </row>
    <row r="260" spans="3:10" x14ac:dyDescent="0.3">
      <c r="C260" t="s">
        <v>2</v>
      </c>
      <c r="D260" t="s">
        <v>35</v>
      </c>
      <c r="E260" t="s">
        <v>17</v>
      </c>
      <c r="F260" s="2">
        <v>1589</v>
      </c>
      <c r="G260" s="3">
        <v>303</v>
      </c>
      <c r="H260" s="40">
        <f>VLOOKUP(Raw_Data[[#This Row],[Product]],products[],2,K259)</f>
        <v>3.11</v>
      </c>
      <c r="I260" s="40">
        <f>Raw_Data[[#This Row],[Cost per unit]]*Raw_Data[[#This Row],[Units]]</f>
        <v>942.32999999999993</v>
      </c>
      <c r="J260" s="40">
        <f>Raw_Data[[#This Row],[Amount]]-Raw_Data[[#This Row],[Total Cost]]</f>
        <v>646.67000000000007</v>
      </c>
    </row>
    <row r="261" spans="3:10" x14ac:dyDescent="0.3">
      <c r="C261" t="s">
        <v>7</v>
      </c>
      <c r="D261" t="s">
        <v>35</v>
      </c>
      <c r="E261" t="s">
        <v>28</v>
      </c>
      <c r="F261" s="2">
        <v>5194</v>
      </c>
      <c r="G261" s="3">
        <v>288</v>
      </c>
      <c r="H261" s="40">
        <f>VLOOKUP(Raw_Data[[#This Row],[Product]],products[],2,K260)</f>
        <v>10.38</v>
      </c>
      <c r="I261" s="40">
        <f>Raw_Data[[#This Row],[Cost per unit]]*Raw_Data[[#This Row],[Units]]</f>
        <v>2989.44</v>
      </c>
      <c r="J261" s="40">
        <f>Raw_Data[[#This Row],[Amount]]-Raw_Data[[#This Row],[Total Cost]]</f>
        <v>2204.56</v>
      </c>
    </row>
    <row r="262" spans="3:10" x14ac:dyDescent="0.3">
      <c r="C262" t="s">
        <v>10</v>
      </c>
      <c r="D262" t="s">
        <v>36</v>
      </c>
      <c r="E262" t="s">
        <v>13</v>
      </c>
      <c r="F262" s="2">
        <v>945</v>
      </c>
      <c r="G262" s="3">
        <v>75</v>
      </c>
      <c r="H262" s="40">
        <f>VLOOKUP(Raw_Data[[#This Row],[Product]],products[],2,K261)</f>
        <v>9.33</v>
      </c>
      <c r="I262" s="40">
        <f>Raw_Data[[#This Row],[Cost per unit]]*Raw_Data[[#This Row],[Units]]</f>
        <v>699.75</v>
      </c>
      <c r="J262" s="40">
        <f>Raw_Data[[#This Row],[Amount]]-Raw_Data[[#This Row],[Total Cost]]</f>
        <v>245.25</v>
      </c>
    </row>
    <row r="263" spans="3:10" x14ac:dyDescent="0.3">
      <c r="C263" t="s">
        <v>40</v>
      </c>
      <c r="D263" t="s">
        <v>38</v>
      </c>
      <c r="E263" t="s">
        <v>31</v>
      </c>
      <c r="F263" s="2">
        <v>1988</v>
      </c>
      <c r="G263" s="3">
        <v>39</v>
      </c>
      <c r="H263" s="40">
        <f>VLOOKUP(Raw_Data[[#This Row],[Product]],products[],2,K262)</f>
        <v>5.79</v>
      </c>
      <c r="I263" s="40">
        <f>Raw_Data[[#This Row],[Cost per unit]]*Raw_Data[[#This Row],[Units]]</f>
        <v>225.81</v>
      </c>
      <c r="J263" s="40">
        <f>Raw_Data[[#This Row],[Amount]]-Raw_Data[[#This Row],[Total Cost]]</f>
        <v>1762.19</v>
      </c>
    </row>
    <row r="264" spans="3:10" x14ac:dyDescent="0.3">
      <c r="C264" t="s">
        <v>6</v>
      </c>
      <c r="D264" t="s">
        <v>34</v>
      </c>
      <c r="E264" t="s">
        <v>32</v>
      </c>
      <c r="F264" s="2">
        <v>6734</v>
      </c>
      <c r="G264" s="3">
        <v>123</v>
      </c>
      <c r="H264" s="40">
        <f>VLOOKUP(Raw_Data[[#This Row],[Product]],products[],2,K263)</f>
        <v>8.65</v>
      </c>
      <c r="I264" s="40">
        <f>Raw_Data[[#This Row],[Cost per unit]]*Raw_Data[[#This Row],[Units]]</f>
        <v>1063.95</v>
      </c>
      <c r="J264" s="40">
        <f>Raw_Data[[#This Row],[Amount]]-Raw_Data[[#This Row],[Total Cost]]</f>
        <v>5670.05</v>
      </c>
    </row>
    <row r="265" spans="3:10" x14ac:dyDescent="0.3">
      <c r="C265" t="s">
        <v>40</v>
      </c>
      <c r="D265" t="s">
        <v>36</v>
      </c>
      <c r="E265" t="s">
        <v>4</v>
      </c>
      <c r="F265" s="2">
        <v>217</v>
      </c>
      <c r="G265" s="3">
        <v>36</v>
      </c>
      <c r="H265" s="40">
        <f>VLOOKUP(Raw_Data[[#This Row],[Product]],products[],2,K264)</f>
        <v>11.88</v>
      </c>
      <c r="I265" s="40">
        <f>Raw_Data[[#This Row],[Cost per unit]]*Raw_Data[[#This Row],[Units]]</f>
        <v>427.68</v>
      </c>
      <c r="J265" s="40">
        <f>Raw_Data[[#This Row],[Amount]]-Raw_Data[[#This Row],[Total Cost]]</f>
        <v>-210.68</v>
      </c>
    </row>
    <row r="266" spans="3:10" x14ac:dyDescent="0.3">
      <c r="C266" t="s">
        <v>5</v>
      </c>
      <c r="D266" t="s">
        <v>34</v>
      </c>
      <c r="E266" t="s">
        <v>22</v>
      </c>
      <c r="F266" s="2">
        <v>6279</v>
      </c>
      <c r="G266" s="3">
        <v>237</v>
      </c>
      <c r="H266" s="40">
        <f>VLOOKUP(Raw_Data[[#This Row],[Product]],products[],2,K265)</f>
        <v>9.77</v>
      </c>
      <c r="I266" s="40">
        <f>Raw_Data[[#This Row],[Cost per unit]]*Raw_Data[[#This Row],[Units]]</f>
        <v>2315.4899999999998</v>
      </c>
      <c r="J266" s="40">
        <f>Raw_Data[[#This Row],[Amount]]-Raw_Data[[#This Row],[Total Cost]]</f>
        <v>3963.51</v>
      </c>
    </row>
    <row r="267" spans="3:10" x14ac:dyDescent="0.3">
      <c r="C267" t="s">
        <v>40</v>
      </c>
      <c r="D267" t="s">
        <v>36</v>
      </c>
      <c r="E267" t="s">
        <v>13</v>
      </c>
      <c r="F267" s="2">
        <v>4424</v>
      </c>
      <c r="G267" s="3">
        <v>201</v>
      </c>
      <c r="H267" s="40">
        <f>VLOOKUP(Raw_Data[[#This Row],[Product]],products[],2,K266)</f>
        <v>9.33</v>
      </c>
      <c r="I267" s="40">
        <f>Raw_Data[[#This Row],[Cost per unit]]*Raw_Data[[#This Row],[Units]]</f>
        <v>1875.33</v>
      </c>
      <c r="J267" s="40">
        <f>Raw_Data[[#This Row],[Amount]]-Raw_Data[[#This Row],[Total Cost]]</f>
        <v>2548.67</v>
      </c>
    </row>
    <row r="268" spans="3:10" x14ac:dyDescent="0.3">
      <c r="C268" t="s">
        <v>2</v>
      </c>
      <c r="D268" t="s">
        <v>36</v>
      </c>
      <c r="E268" t="s">
        <v>17</v>
      </c>
      <c r="F268" s="2">
        <v>189</v>
      </c>
      <c r="G268" s="3">
        <v>48</v>
      </c>
      <c r="H268" s="40">
        <f>VLOOKUP(Raw_Data[[#This Row],[Product]],products[],2,K267)</f>
        <v>3.11</v>
      </c>
      <c r="I268" s="40">
        <f>Raw_Data[[#This Row],[Cost per unit]]*Raw_Data[[#This Row],[Units]]</f>
        <v>149.28</v>
      </c>
      <c r="J268" s="40">
        <f>Raw_Data[[#This Row],[Amount]]-Raw_Data[[#This Row],[Total Cost]]</f>
        <v>39.72</v>
      </c>
    </row>
    <row r="269" spans="3:10" x14ac:dyDescent="0.3">
      <c r="C269" t="s">
        <v>5</v>
      </c>
      <c r="D269" t="s">
        <v>35</v>
      </c>
      <c r="E269" t="s">
        <v>22</v>
      </c>
      <c r="F269" s="2">
        <v>490</v>
      </c>
      <c r="G269" s="3">
        <v>84</v>
      </c>
      <c r="H269" s="40">
        <f>VLOOKUP(Raw_Data[[#This Row],[Product]],products[],2,K268)</f>
        <v>9.77</v>
      </c>
      <c r="I269" s="40">
        <f>Raw_Data[[#This Row],[Cost per unit]]*Raw_Data[[#This Row],[Units]]</f>
        <v>820.68</v>
      </c>
      <c r="J269" s="40">
        <f>Raw_Data[[#This Row],[Amount]]-Raw_Data[[#This Row],[Total Cost]]</f>
        <v>-330.67999999999995</v>
      </c>
    </row>
    <row r="270" spans="3:10" x14ac:dyDescent="0.3">
      <c r="C270" t="s">
        <v>8</v>
      </c>
      <c r="D270" t="s">
        <v>37</v>
      </c>
      <c r="E270" t="s">
        <v>21</v>
      </c>
      <c r="F270" s="2">
        <v>434</v>
      </c>
      <c r="G270" s="3">
        <v>87</v>
      </c>
      <c r="H270" s="40">
        <f>VLOOKUP(Raw_Data[[#This Row],[Product]],products[],2,K269)</f>
        <v>9</v>
      </c>
      <c r="I270" s="40">
        <f>Raw_Data[[#This Row],[Cost per unit]]*Raw_Data[[#This Row],[Units]]</f>
        <v>783</v>
      </c>
      <c r="J270" s="40">
        <f>Raw_Data[[#This Row],[Amount]]-Raw_Data[[#This Row],[Total Cost]]</f>
        <v>-349</v>
      </c>
    </row>
    <row r="271" spans="3:10" x14ac:dyDescent="0.3">
      <c r="C271" t="s">
        <v>7</v>
      </c>
      <c r="D271" t="s">
        <v>38</v>
      </c>
      <c r="E271" t="s">
        <v>30</v>
      </c>
      <c r="F271" s="2">
        <v>10129</v>
      </c>
      <c r="G271" s="3">
        <v>312</v>
      </c>
      <c r="H271" s="40">
        <f>VLOOKUP(Raw_Data[[#This Row],[Product]],products[],2,K270)</f>
        <v>14.49</v>
      </c>
      <c r="I271" s="40">
        <f>Raw_Data[[#This Row],[Cost per unit]]*Raw_Data[[#This Row],[Units]]</f>
        <v>4520.88</v>
      </c>
      <c r="J271" s="40">
        <f>Raw_Data[[#This Row],[Amount]]-Raw_Data[[#This Row],[Total Cost]]</f>
        <v>5608.12</v>
      </c>
    </row>
    <row r="272" spans="3:10" x14ac:dyDescent="0.3">
      <c r="C272" t="s">
        <v>3</v>
      </c>
      <c r="D272" t="s">
        <v>39</v>
      </c>
      <c r="E272" t="s">
        <v>28</v>
      </c>
      <c r="F272" s="2">
        <v>1652</v>
      </c>
      <c r="G272" s="3">
        <v>102</v>
      </c>
      <c r="H272" s="40">
        <f>VLOOKUP(Raw_Data[[#This Row],[Product]],products[],2,K271)</f>
        <v>10.38</v>
      </c>
      <c r="I272" s="40">
        <f>Raw_Data[[#This Row],[Cost per unit]]*Raw_Data[[#This Row],[Units]]</f>
        <v>1058.76</v>
      </c>
      <c r="J272" s="40">
        <f>Raw_Data[[#This Row],[Amount]]-Raw_Data[[#This Row],[Total Cost]]</f>
        <v>593.24</v>
      </c>
    </row>
    <row r="273" spans="3:10" x14ac:dyDescent="0.3">
      <c r="C273" t="s">
        <v>8</v>
      </c>
      <c r="D273" t="s">
        <v>38</v>
      </c>
      <c r="E273" t="s">
        <v>21</v>
      </c>
      <c r="F273" s="2">
        <v>6433</v>
      </c>
      <c r="G273" s="3">
        <v>78</v>
      </c>
      <c r="H273" s="40">
        <f>VLOOKUP(Raw_Data[[#This Row],[Product]],products[],2,K272)</f>
        <v>9</v>
      </c>
      <c r="I273" s="40">
        <f>Raw_Data[[#This Row],[Cost per unit]]*Raw_Data[[#This Row],[Units]]</f>
        <v>702</v>
      </c>
      <c r="J273" s="40">
        <f>Raw_Data[[#This Row],[Amount]]-Raw_Data[[#This Row],[Total Cost]]</f>
        <v>5731</v>
      </c>
    </row>
    <row r="274" spans="3:10" x14ac:dyDescent="0.3">
      <c r="C274" t="s">
        <v>3</v>
      </c>
      <c r="D274" t="s">
        <v>34</v>
      </c>
      <c r="E274" t="s">
        <v>23</v>
      </c>
      <c r="F274" s="2">
        <v>2212</v>
      </c>
      <c r="G274" s="3">
        <v>117</v>
      </c>
      <c r="H274" s="40">
        <f>VLOOKUP(Raw_Data[[#This Row],[Product]],products[],2,K273)</f>
        <v>6.49</v>
      </c>
      <c r="I274" s="40">
        <f>Raw_Data[[#This Row],[Cost per unit]]*Raw_Data[[#This Row],[Units]]</f>
        <v>759.33</v>
      </c>
      <c r="J274" s="40">
        <f>Raw_Data[[#This Row],[Amount]]-Raw_Data[[#This Row],[Total Cost]]</f>
        <v>1452.67</v>
      </c>
    </row>
    <row r="275" spans="3:10" x14ac:dyDescent="0.3">
      <c r="C275" t="s">
        <v>41</v>
      </c>
      <c r="D275" t="s">
        <v>35</v>
      </c>
      <c r="E275" t="s">
        <v>19</v>
      </c>
      <c r="F275" s="2">
        <v>609</v>
      </c>
      <c r="G275" s="3">
        <v>99</v>
      </c>
      <c r="H275" s="40">
        <f>VLOOKUP(Raw_Data[[#This Row],[Product]],products[],2,K274)</f>
        <v>7.64</v>
      </c>
      <c r="I275" s="40">
        <f>Raw_Data[[#This Row],[Cost per unit]]*Raw_Data[[#This Row],[Units]]</f>
        <v>756.36</v>
      </c>
      <c r="J275" s="40">
        <f>Raw_Data[[#This Row],[Amount]]-Raw_Data[[#This Row],[Total Cost]]</f>
        <v>-147.36000000000001</v>
      </c>
    </row>
    <row r="276" spans="3:10" x14ac:dyDescent="0.3">
      <c r="C276" t="s">
        <v>40</v>
      </c>
      <c r="D276" t="s">
        <v>35</v>
      </c>
      <c r="E276" t="s">
        <v>24</v>
      </c>
      <c r="F276" s="2">
        <v>1638</v>
      </c>
      <c r="G276" s="3">
        <v>48</v>
      </c>
      <c r="H276" s="40">
        <f>VLOOKUP(Raw_Data[[#This Row],[Product]],products[],2,K275)</f>
        <v>4.97</v>
      </c>
      <c r="I276" s="40">
        <f>Raw_Data[[#This Row],[Cost per unit]]*Raw_Data[[#This Row],[Units]]</f>
        <v>238.56</v>
      </c>
      <c r="J276" s="40">
        <f>Raw_Data[[#This Row],[Amount]]-Raw_Data[[#This Row],[Total Cost]]</f>
        <v>1399.44</v>
      </c>
    </row>
    <row r="277" spans="3:10" x14ac:dyDescent="0.3">
      <c r="C277" t="s">
        <v>7</v>
      </c>
      <c r="D277" t="s">
        <v>34</v>
      </c>
      <c r="E277" t="s">
        <v>15</v>
      </c>
      <c r="F277" s="2">
        <v>3829</v>
      </c>
      <c r="G277" s="3">
        <v>24</v>
      </c>
      <c r="H277" s="40">
        <f>VLOOKUP(Raw_Data[[#This Row],[Product]],products[],2,K276)</f>
        <v>11.73</v>
      </c>
      <c r="I277" s="40">
        <f>Raw_Data[[#This Row],[Cost per unit]]*Raw_Data[[#This Row],[Units]]</f>
        <v>281.52</v>
      </c>
      <c r="J277" s="40">
        <f>Raw_Data[[#This Row],[Amount]]-Raw_Data[[#This Row],[Total Cost]]</f>
        <v>3547.48</v>
      </c>
    </row>
    <row r="278" spans="3:10" x14ac:dyDescent="0.3">
      <c r="C278" t="s">
        <v>40</v>
      </c>
      <c r="D278" t="s">
        <v>39</v>
      </c>
      <c r="E278" t="s">
        <v>15</v>
      </c>
      <c r="F278" s="2">
        <v>5775</v>
      </c>
      <c r="G278" s="3">
        <v>42</v>
      </c>
      <c r="H278" s="40">
        <f>VLOOKUP(Raw_Data[[#This Row],[Product]],products[],2,K277)</f>
        <v>11.73</v>
      </c>
      <c r="I278" s="40">
        <f>Raw_Data[[#This Row],[Cost per unit]]*Raw_Data[[#This Row],[Units]]</f>
        <v>492.66</v>
      </c>
      <c r="J278" s="40">
        <f>Raw_Data[[#This Row],[Amount]]-Raw_Data[[#This Row],[Total Cost]]</f>
        <v>5282.34</v>
      </c>
    </row>
    <row r="279" spans="3:10" x14ac:dyDescent="0.3">
      <c r="C279" t="s">
        <v>6</v>
      </c>
      <c r="D279" t="s">
        <v>35</v>
      </c>
      <c r="E279" t="s">
        <v>20</v>
      </c>
      <c r="F279" s="2">
        <v>1071</v>
      </c>
      <c r="G279" s="3">
        <v>270</v>
      </c>
      <c r="H279" s="40">
        <f>VLOOKUP(Raw_Data[[#This Row],[Product]],products[],2,K278)</f>
        <v>10.62</v>
      </c>
      <c r="I279" s="40">
        <f>Raw_Data[[#This Row],[Cost per unit]]*Raw_Data[[#This Row],[Units]]</f>
        <v>2867.3999999999996</v>
      </c>
      <c r="J279" s="40">
        <f>Raw_Data[[#This Row],[Amount]]-Raw_Data[[#This Row],[Total Cost]]</f>
        <v>-1796.3999999999996</v>
      </c>
    </row>
    <row r="280" spans="3:10" x14ac:dyDescent="0.3">
      <c r="C280" t="s">
        <v>8</v>
      </c>
      <c r="D280" t="s">
        <v>36</v>
      </c>
      <c r="E280" t="s">
        <v>23</v>
      </c>
      <c r="F280" s="2">
        <v>5019</v>
      </c>
      <c r="G280" s="3">
        <v>150</v>
      </c>
      <c r="H280" s="40">
        <f>VLOOKUP(Raw_Data[[#This Row],[Product]],products[],2,K279)</f>
        <v>6.49</v>
      </c>
      <c r="I280" s="40">
        <f>Raw_Data[[#This Row],[Cost per unit]]*Raw_Data[[#This Row],[Units]]</f>
        <v>973.5</v>
      </c>
      <c r="J280" s="40">
        <f>Raw_Data[[#This Row],[Amount]]-Raw_Data[[#This Row],[Total Cost]]</f>
        <v>4045.5</v>
      </c>
    </row>
    <row r="281" spans="3:10" x14ac:dyDescent="0.3">
      <c r="C281" t="s">
        <v>2</v>
      </c>
      <c r="D281" t="s">
        <v>37</v>
      </c>
      <c r="E281" t="s">
        <v>15</v>
      </c>
      <c r="F281" s="2">
        <v>2863</v>
      </c>
      <c r="G281" s="3">
        <v>42</v>
      </c>
      <c r="H281" s="40">
        <f>VLOOKUP(Raw_Data[[#This Row],[Product]],products[],2,K280)</f>
        <v>11.73</v>
      </c>
      <c r="I281" s="40">
        <f>Raw_Data[[#This Row],[Cost per unit]]*Raw_Data[[#This Row],[Units]]</f>
        <v>492.66</v>
      </c>
      <c r="J281" s="40">
        <f>Raw_Data[[#This Row],[Amount]]-Raw_Data[[#This Row],[Total Cost]]</f>
        <v>2370.34</v>
      </c>
    </row>
    <row r="282" spans="3:10" x14ac:dyDescent="0.3">
      <c r="C282" t="s">
        <v>40</v>
      </c>
      <c r="D282" t="s">
        <v>35</v>
      </c>
      <c r="E282" t="s">
        <v>29</v>
      </c>
      <c r="F282" s="2">
        <v>1617</v>
      </c>
      <c r="G282" s="3">
        <v>126</v>
      </c>
      <c r="H282" s="40">
        <f>VLOOKUP(Raw_Data[[#This Row],[Product]],products[],2,K281)</f>
        <v>7.16</v>
      </c>
      <c r="I282" s="40">
        <f>Raw_Data[[#This Row],[Cost per unit]]*Raw_Data[[#This Row],[Units]]</f>
        <v>902.16</v>
      </c>
      <c r="J282" s="40">
        <f>Raw_Data[[#This Row],[Amount]]-Raw_Data[[#This Row],[Total Cost]]</f>
        <v>714.84</v>
      </c>
    </row>
    <row r="283" spans="3:10" x14ac:dyDescent="0.3">
      <c r="C283" t="s">
        <v>6</v>
      </c>
      <c r="D283" t="s">
        <v>37</v>
      </c>
      <c r="E283" t="s">
        <v>26</v>
      </c>
      <c r="F283" s="2">
        <v>6818</v>
      </c>
      <c r="G283" s="3">
        <v>6</v>
      </c>
      <c r="H283" s="40">
        <f>VLOOKUP(Raw_Data[[#This Row],[Product]],products[],2,K282)</f>
        <v>5.6</v>
      </c>
      <c r="I283" s="40">
        <f>Raw_Data[[#This Row],[Cost per unit]]*Raw_Data[[#This Row],[Units]]</f>
        <v>33.599999999999994</v>
      </c>
      <c r="J283" s="40">
        <f>Raw_Data[[#This Row],[Amount]]-Raw_Data[[#This Row],[Total Cost]]</f>
        <v>6784.4</v>
      </c>
    </row>
    <row r="284" spans="3:10" x14ac:dyDescent="0.3">
      <c r="C284" t="s">
        <v>3</v>
      </c>
      <c r="D284" t="s">
        <v>35</v>
      </c>
      <c r="E284" t="s">
        <v>15</v>
      </c>
      <c r="F284" s="2">
        <v>6657</v>
      </c>
      <c r="G284" s="3">
        <v>276</v>
      </c>
      <c r="H284" s="40">
        <f>VLOOKUP(Raw_Data[[#This Row],[Product]],products[],2,K283)</f>
        <v>11.73</v>
      </c>
      <c r="I284" s="40">
        <f>Raw_Data[[#This Row],[Cost per unit]]*Raw_Data[[#This Row],[Units]]</f>
        <v>3237.48</v>
      </c>
      <c r="J284" s="40">
        <f>Raw_Data[[#This Row],[Amount]]-Raw_Data[[#This Row],[Total Cost]]</f>
        <v>3419.52</v>
      </c>
    </row>
    <row r="285" spans="3:10" x14ac:dyDescent="0.3">
      <c r="C285" t="s">
        <v>3</v>
      </c>
      <c r="D285" t="s">
        <v>34</v>
      </c>
      <c r="E285" t="s">
        <v>17</v>
      </c>
      <c r="F285" s="2">
        <v>2919</v>
      </c>
      <c r="G285" s="3">
        <v>93</v>
      </c>
      <c r="H285" s="40">
        <f>VLOOKUP(Raw_Data[[#This Row],[Product]],products[],2,K284)</f>
        <v>3.11</v>
      </c>
      <c r="I285" s="40">
        <f>Raw_Data[[#This Row],[Cost per unit]]*Raw_Data[[#This Row],[Units]]</f>
        <v>289.22999999999996</v>
      </c>
      <c r="J285" s="40">
        <f>Raw_Data[[#This Row],[Amount]]-Raw_Data[[#This Row],[Total Cost]]</f>
        <v>2629.77</v>
      </c>
    </row>
    <row r="286" spans="3:10" x14ac:dyDescent="0.3">
      <c r="C286" t="s">
        <v>2</v>
      </c>
      <c r="D286" t="s">
        <v>36</v>
      </c>
      <c r="E286" t="s">
        <v>31</v>
      </c>
      <c r="F286" s="2">
        <v>3094</v>
      </c>
      <c r="G286" s="3">
        <v>246</v>
      </c>
      <c r="H286" s="40">
        <f>VLOOKUP(Raw_Data[[#This Row],[Product]],products[],2,K285)</f>
        <v>5.79</v>
      </c>
      <c r="I286" s="40">
        <f>Raw_Data[[#This Row],[Cost per unit]]*Raw_Data[[#This Row],[Units]]</f>
        <v>1424.34</v>
      </c>
      <c r="J286" s="40">
        <f>Raw_Data[[#This Row],[Amount]]-Raw_Data[[#This Row],[Total Cost]]</f>
        <v>1669.66</v>
      </c>
    </row>
    <row r="287" spans="3:10" x14ac:dyDescent="0.3">
      <c r="C287" t="s">
        <v>6</v>
      </c>
      <c r="D287" t="s">
        <v>39</v>
      </c>
      <c r="E287" t="s">
        <v>24</v>
      </c>
      <c r="F287" s="2">
        <v>2989</v>
      </c>
      <c r="G287" s="3">
        <v>3</v>
      </c>
      <c r="H287" s="40">
        <f>VLOOKUP(Raw_Data[[#This Row],[Product]],products[],2,K286)</f>
        <v>4.97</v>
      </c>
      <c r="I287" s="40">
        <f>Raw_Data[[#This Row],[Cost per unit]]*Raw_Data[[#This Row],[Units]]</f>
        <v>14.91</v>
      </c>
      <c r="J287" s="40">
        <f>Raw_Data[[#This Row],[Amount]]-Raw_Data[[#This Row],[Total Cost]]</f>
        <v>2974.09</v>
      </c>
    </row>
    <row r="288" spans="3:10" x14ac:dyDescent="0.3">
      <c r="C288" t="s">
        <v>8</v>
      </c>
      <c r="D288" t="s">
        <v>38</v>
      </c>
      <c r="E288" t="s">
        <v>27</v>
      </c>
      <c r="F288" s="2">
        <v>2268</v>
      </c>
      <c r="G288" s="3">
        <v>63</v>
      </c>
      <c r="H288" s="40">
        <f>VLOOKUP(Raw_Data[[#This Row],[Product]],products[],2,K287)</f>
        <v>16.73</v>
      </c>
      <c r="I288" s="40">
        <f>Raw_Data[[#This Row],[Cost per unit]]*Raw_Data[[#This Row],[Units]]</f>
        <v>1053.99</v>
      </c>
      <c r="J288" s="40">
        <f>Raw_Data[[#This Row],[Amount]]-Raw_Data[[#This Row],[Total Cost]]</f>
        <v>1214.01</v>
      </c>
    </row>
    <row r="289" spans="3:10" x14ac:dyDescent="0.3">
      <c r="C289" t="s">
        <v>5</v>
      </c>
      <c r="D289" t="s">
        <v>35</v>
      </c>
      <c r="E289" t="s">
        <v>31</v>
      </c>
      <c r="F289" s="2">
        <v>4753</v>
      </c>
      <c r="G289" s="3">
        <v>246</v>
      </c>
      <c r="H289" s="40">
        <f>VLOOKUP(Raw_Data[[#This Row],[Product]],products[],2,K288)</f>
        <v>5.79</v>
      </c>
      <c r="I289" s="40">
        <f>Raw_Data[[#This Row],[Cost per unit]]*Raw_Data[[#This Row],[Units]]</f>
        <v>1424.34</v>
      </c>
      <c r="J289" s="40">
        <f>Raw_Data[[#This Row],[Amount]]-Raw_Data[[#This Row],[Total Cost]]</f>
        <v>3328.66</v>
      </c>
    </row>
    <row r="290" spans="3:10" x14ac:dyDescent="0.3">
      <c r="C290" t="s">
        <v>2</v>
      </c>
      <c r="D290" t="s">
        <v>34</v>
      </c>
      <c r="E290" t="s">
        <v>19</v>
      </c>
      <c r="F290" s="2">
        <v>7511</v>
      </c>
      <c r="G290" s="3">
        <v>120</v>
      </c>
      <c r="H290" s="40">
        <f>VLOOKUP(Raw_Data[[#This Row],[Product]],products[],2,K289)</f>
        <v>7.64</v>
      </c>
      <c r="I290" s="40">
        <f>Raw_Data[[#This Row],[Cost per unit]]*Raw_Data[[#This Row],[Units]]</f>
        <v>916.8</v>
      </c>
      <c r="J290" s="40">
        <f>Raw_Data[[#This Row],[Amount]]-Raw_Data[[#This Row],[Total Cost]]</f>
        <v>6594.2</v>
      </c>
    </row>
    <row r="291" spans="3:10" x14ac:dyDescent="0.3">
      <c r="C291" t="s">
        <v>2</v>
      </c>
      <c r="D291" t="s">
        <v>38</v>
      </c>
      <c r="E291" t="s">
        <v>31</v>
      </c>
      <c r="F291" s="2">
        <v>4326</v>
      </c>
      <c r="G291" s="3">
        <v>348</v>
      </c>
      <c r="H291" s="40">
        <f>VLOOKUP(Raw_Data[[#This Row],[Product]],products[],2,K290)</f>
        <v>5.79</v>
      </c>
      <c r="I291" s="40">
        <f>Raw_Data[[#This Row],[Cost per unit]]*Raw_Data[[#This Row],[Units]]</f>
        <v>2014.92</v>
      </c>
      <c r="J291" s="40">
        <f>Raw_Data[[#This Row],[Amount]]-Raw_Data[[#This Row],[Total Cost]]</f>
        <v>2311.08</v>
      </c>
    </row>
    <row r="292" spans="3:10" x14ac:dyDescent="0.3">
      <c r="C292" t="s">
        <v>41</v>
      </c>
      <c r="D292" t="s">
        <v>34</v>
      </c>
      <c r="E292" t="s">
        <v>23</v>
      </c>
      <c r="F292" s="2">
        <v>4935</v>
      </c>
      <c r="G292" s="3">
        <v>126</v>
      </c>
      <c r="H292" s="40">
        <f>VLOOKUP(Raw_Data[[#This Row],[Product]],products[],2,K291)</f>
        <v>6.49</v>
      </c>
      <c r="I292" s="40">
        <f>Raw_Data[[#This Row],[Cost per unit]]*Raw_Data[[#This Row],[Units]]</f>
        <v>817.74</v>
      </c>
      <c r="J292" s="40">
        <f>Raw_Data[[#This Row],[Amount]]-Raw_Data[[#This Row],[Total Cost]]</f>
        <v>4117.26</v>
      </c>
    </row>
    <row r="293" spans="3:10" x14ac:dyDescent="0.3">
      <c r="C293" t="s">
        <v>6</v>
      </c>
      <c r="D293" t="s">
        <v>35</v>
      </c>
      <c r="E293" t="s">
        <v>30</v>
      </c>
      <c r="F293" s="2">
        <v>4781</v>
      </c>
      <c r="G293" s="3">
        <v>123</v>
      </c>
      <c r="H293" s="40">
        <f>VLOOKUP(Raw_Data[[#This Row],[Product]],products[],2,K292)</f>
        <v>14.49</v>
      </c>
      <c r="I293" s="40">
        <f>Raw_Data[[#This Row],[Cost per unit]]*Raw_Data[[#This Row],[Units]]</f>
        <v>1782.27</v>
      </c>
      <c r="J293" s="40">
        <f>Raw_Data[[#This Row],[Amount]]-Raw_Data[[#This Row],[Total Cost]]</f>
        <v>2998.73</v>
      </c>
    </row>
    <row r="294" spans="3:10" x14ac:dyDescent="0.3">
      <c r="C294" t="s">
        <v>5</v>
      </c>
      <c r="D294" t="s">
        <v>38</v>
      </c>
      <c r="E294" t="s">
        <v>25</v>
      </c>
      <c r="F294" s="2">
        <v>7483</v>
      </c>
      <c r="G294" s="3">
        <v>45</v>
      </c>
      <c r="H294" s="40">
        <f>VLOOKUP(Raw_Data[[#This Row],[Product]],products[],2,K293)</f>
        <v>13.15</v>
      </c>
      <c r="I294" s="40">
        <f>Raw_Data[[#This Row],[Cost per unit]]*Raw_Data[[#This Row],[Units]]</f>
        <v>591.75</v>
      </c>
      <c r="J294" s="40">
        <f>Raw_Data[[#This Row],[Amount]]-Raw_Data[[#This Row],[Total Cost]]</f>
        <v>6891.25</v>
      </c>
    </row>
    <row r="295" spans="3:10" x14ac:dyDescent="0.3">
      <c r="C295" t="s">
        <v>10</v>
      </c>
      <c r="D295" t="s">
        <v>38</v>
      </c>
      <c r="E295" t="s">
        <v>4</v>
      </c>
      <c r="F295" s="2">
        <v>6860</v>
      </c>
      <c r="G295" s="3">
        <v>126</v>
      </c>
      <c r="H295" s="40">
        <f>VLOOKUP(Raw_Data[[#This Row],[Product]],products[],2,K294)</f>
        <v>11.88</v>
      </c>
      <c r="I295" s="40">
        <f>Raw_Data[[#This Row],[Cost per unit]]*Raw_Data[[#This Row],[Units]]</f>
        <v>1496.88</v>
      </c>
      <c r="J295" s="40">
        <f>Raw_Data[[#This Row],[Amount]]-Raw_Data[[#This Row],[Total Cost]]</f>
        <v>5363.12</v>
      </c>
    </row>
    <row r="296" spans="3:10" x14ac:dyDescent="0.3">
      <c r="C296" t="s">
        <v>40</v>
      </c>
      <c r="D296" t="s">
        <v>37</v>
      </c>
      <c r="E296" t="s">
        <v>29</v>
      </c>
      <c r="F296" s="2">
        <v>9002</v>
      </c>
      <c r="G296" s="3">
        <v>72</v>
      </c>
      <c r="H296" s="40">
        <f>VLOOKUP(Raw_Data[[#This Row],[Product]],products[],2,K295)</f>
        <v>7.16</v>
      </c>
      <c r="I296" s="40">
        <f>Raw_Data[[#This Row],[Cost per unit]]*Raw_Data[[#This Row],[Units]]</f>
        <v>515.52</v>
      </c>
      <c r="J296" s="40">
        <f>Raw_Data[[#This Row],[Amount]]-Raw_Data[[#This Row],[Total Cost]]</f>
        <v>8486.48</v>
      </c>
    </row>
    <row r="297" spans="3:10" x14ac:dyDescent="0.3">
      <c r="C297" t="s">
        <v>6</v>
      </c>
      <c r="D297" t="s">
        <v>36</v>
      </c>
      <c r="E297" t="s">
        <v>29</v>
      </c>
      <c r="F297" s="2">
        <v>1400</v>
      </c>
      <c r="G297" s="3">
        <v>135</v>
      </c>
      <c r="H297" s="40">
        <f>VLOOKUP(Raw_Data[[#This Row],[Product]],products[],2,K296)</f>
        <v>7.16</v>
      </c>
      <c r="I297" s="40">
        <f>Raw_Data[[#This Row],[Cost per unit]]*Raw_Data[[#This Row],[Units]]</f>
        <v>966.6</v>
      </c>
      <c r="J297" s="40">
        <f>Raw_Data[[#This Row],[Amount]]-Raw_Data[[#This Row],[Total Cost]]</f>
        <v>433.4</v>
      </c>
    </row>
    <row r="298" spans="3:10" x14ac:dyDescent="0.3">
      <c r="C298" t="s">
        <v>10</v>
      </c>
      <c r="D298" t="s">
        <v>34</v>
      </c>
      <c r="E298" t="s">
        <v>22</v>
      </c>
      <c r="F298" s="2">
        <v>4053</v>
      </c>
      <c r="G298" s="3">
        <v>24</v>
      </c>
      <c r="H298" s="40">
        <f>VLOOKUP(Raw_Data[[#This Row],[Product]],products[],2,K297)</f>
        <v>9.77</v>
      </c>
      <c r="I298" s="40">
        <f>Raw_Data[[#This Row],[Cost per unit]]*Raw_Data[[#This Row],[Units]]</f>
        <v>234.48</v>
      </c>
      <c r="J298" s="40">
        <f>Raw_Data[[#This Row],[Amount]]-Raw_Data[[#This Row],[Total Cost]]</f>
        <v>3818.52</v>
      </c>
    </row>
    <row r="299" spans="3:10" x14ac:dyDescent="0.3">
      <c r="C299" t="s">
        <v>7</v>
      </c>
      <c r="D299" t="s">
        <v>36</v>
      </c>
      <c r="E299" t="s">
        <v>31</v>
      </c>
      <c r="F299" s="2">
        <v>2149</v>
      </c>
      <c r="G299" s="3">
        <v>117</v>
      </c>
      <c r="H299" s="40">
        <f>VLOOKUP(Raw_Data[[#This Row],[Product]],products[],2,K298)</f>
        <v>5.79</v>
      </c>
      <c r="I299" s="40">
        <f>Raw_Data[[#This Row],[Cost per unit]]*Raw_Data[[#This Row],[Units]]</f>
        <v>677.43</v>
      </c>
      <c r="J299" s="40">
        <f>Raw_Data[[#This Row],[Amount]]-Raw_Data[[#This Row],[Total Cost]]</f>
        <v>1471.5700000000002</v>
      </c>
    </row>
    <row r="300" spans="3:10" x14ac:dyDescent="0.3">
      <c r="C300" t="s">
        <v>3</v>
      </c>
      <c r="D300" t="s">
        <v>39</v>
      </c>
      <c r="E300" t="s">
        <v>29</v>
      </c>
      <c r="F300" s="2">
        <v>3640</v>
      </c>
      <c r="G300" s="3">
        <v>51</v>
      </c>
      <c r="H300" s="40">
        <f>VLOOKUP(Raw_Data[[#This Row],[Product]],products[],2,K299)</f>
        <v>7.16</v>
      </c>
      <c r="I300" s="40">
        <f>Raw_Data[[#This Row],[Cost per unit]]*Raw_Data[[#This Row],[Units]]</f>
        <v>365.16</v>
      </c>
      <c r="J300" s="40">
        <f>Raw_Data[[#This Row],[Amount]]-Raw_Data[[#This Row],[Total Cost]]</f>
        <v>3274.84</v>
      </c>
    </row>
    <row r="301" spans="3:10" x14ac:dyDescent="0.3">
      <c r="C301" t="s">
        <v>2</v>
      </c>
      <c r="D301" t="s">
        <v>39</v>
      </c>
      <c r="E301" t="s">
        <v>23</v>
      </c>
      <c r="F301" s="2">
        <v>630</v>
      </c>
      <c r="G301" s="3">
        <v>36</v>
      </c>
      <c r="H301" s="40">
        <f>VLOOKUP(Raw_Data[[#This Row],[Product]],products[],2,K300)</f>
        <v>6.49</v>
      </c>
      <c r="I301" s="40">
        <f>Raw_Data[[#This Row],[Cost per unit]]*Raw_Data[[#This Row],[Units]]</f>
        <v>233.64000000000001</v>
      </c>
      <c r="J301" s="40">
        <f>Raw_Data[[#This Row],[Amount]]-Raw_Data[[#This Row],[Total Cost]]</f>
        <v>396.36</v>
      </c>
    </row>
    <row r="302" spans="3:10" x14ac:dyDescent="0.3">
      <c r="C302" t="s">
        <v>9</v>
      </c>
      <c r="D302" t="s">
        <v>35</v>
      </c>
      <c r="E302" t="s">
        <v>27</v>
      </c>
      <c r="F302" s="2">
        <v>2429</v>
      </c>
      <c r="G302" s="3">
        <v>144</v>
      </c>
      <c r="H302" s="40">
        <f>VLOOKUP(Raw_Data[[#This Row],[Product]],products[],2,K301)</f>
        <v>16.73</v>
      </c>
      <c r="I302" s="40">
        <f>Raw_Data[[#This Row],[Cost per unit]]*Raw_Data[[#This Row],[Units]]</f>
        <v>2409.12</v>
      </c>
      <c r="J302" s="40">
        <f>Raw_Data[[#This Row],[Amount]]-Raw_Data[[#This Row],[Total Cost]]</f>
        <v>19.880000000000109</v>
      </c>
    </row>
    <row r="303" spans="3:10" x14ac:dyDescent="0.3">
      <c r="C303" t="s">
        <v>9</v>
      </c>
      <c r="D303" t="s">
        <v>36</v>
      </c>
      <c r="E303" t="s">
        <v>25</v>
      </c>
      <c r="F303" s="2">
        <v>2142</v>
      </c>
      <c r="G303" s="3">
        <v>114</v>
      </c>
      <c r="H303" s="40">
        <f>VLOOKUP(Raw_Data[[#This Row],[Product]],products[],2,K302)</f>
        <v>13.15</v>
      </c>
      <c r="I303" s="40">
        <f>Raw_Data[[#This Row],[Cost per unit]]*Raw_Data[[#This Row],[Units]]</f>
        <v>1499.1000000000001</v>
      </c>
      <c r="J303" s="40">
        <f>Raw_Data[[#This Row],[Amount]]-Raw_Data[[#This Row],[Total Cost]]</f>
        <v>642.89999999999986</v>
      </c>
    </row>
    <row r="304" spans="3:10" x14ac:dyDescent="0.3">
      <c r="C304" t="s">
        <v>7</v>
      </c>
      <c r="D304" t="s">
        <v>37</v>
      </c>
      <c r="E304" t="s">
        <v>30</v>
      </c>
      <c r="F304" s="2">
        <v>6454</v>
      </c>
      <c r="G304" s="3">
        <v>54</v>
      </c>
      <c r="H304" s="40">
        <f>VLOOKUP(Raw_Data[[#This Row],[Product]],products[],2,K303)</f>
        <v>14.49</v>
      </c>
      <c r="I304" s="40">
        <f>Raw_Data[[#This Row],[Cost per unit]]*Raw_Data[[#This Row],[Units]]</f>
        <v>782.46</v>
      </c>
      <c r="J304" s="40">
        <f>Raw_Data[[#This Row],[Amount]]-Raw_Data[[#This Row],[Total Cost]]</f>
        <v>5671.54</v>
      </c>
    </row>
    <row r="305" spans="3:10" x14ac:dyDescent="0.3">
      <c r="C305" t="s">
        <v>7</v>
      </c>
      <c r="D305" t="s">
        <v>37</v>
      </c>
      <c r="E305" t="s">
        <v>16</v>
      </c>
      <c r="F305" s="2">
        <v>4487</v>
      </c>
      <c r="G305" s="3">
        <v>333</v>
      </c>
      <c r="H305" s="40">
        <f>VLOOKUP(Raw_Data[[#This Row],[Product]],products[],2,K304)</f>
        <v>8.7899999999999991</v>
      </c>
      <c r="I305" s="40">
        <f>Raw_Data[[#This Row],[Cost per unit]]*Raw_Data[[#This Row],[Units]]</f>
        <v>2927.0699999999997</v>
      </c>
      <c r="J305" s="40">
        <f>Raw_Data[[#This Row],[Amount]]-Raw_Data[[#This Row],[Total Cost]]</f>
        <v>1559.9300000000003</v>
      </c>
    </row>
    <row r="306" spans="3:10" x14ac:dyDescent="0.3">
      <c r="C306" t="s">
        <v>3</v>
      </c>
      <c r="D306" t="s">
        <v>37</v>
      </c>
      <c r="E306" t="s">
        <v>4</v>
      </c>
      <c r="F306" s="2">
        <v>938</v>
      </c>
      <c r="G306" s="3">
        <v>366</v>
      </c>
      <c r="H306" s="40">
        <f>VLOOKUP(Raw_Data[[#This Row],[Product]],products[],2,K305)</f>
        <v>11.88</v>
      </c>
      <c r="I306" s="40">
        <f>Raw_Data[[#This Row],[Cost per unit]]*Raw_Data[[#This Row],[Units]]</f>
        <v>4348.08</v>
      </c>
      <c r="J306" s="40">
        <f>Raw_Data[[#This Row],[Amount]]-Raw_Data[[#This Row],[Total Cost]]</f>
        <v>-3410.08</v>
      </c>
    </row>
    <row r="307" spans="3:10" x14ac:dyDescent="0.3">
      <c r="C307" t="s">
        <v>3</v>
      </c>
      <c r="D307" t="s">
        <v>38</v>
      </c>
      <c r="E307" t="s">
        <v>26</v>
      </c>
      <c r="F307" s="2">
        <v>8841</v>
      </c>
      <c r="G307" s="3">
        <v>303</v>
      </c>
      <c r="H307" s="40">
        <f>VLOOKUP(Raw_Data[[#This Row],[Product]],products[],2,K306)</f>
        <v>5.6</v>
      </c>
      <c r="I307" s="40">
        <f>Raw_Data[[#This Row],[Cost per unit]]*Raw_Data[[#This Row],[Units]]</f>
        <v>1696.8</v>
      </c>
      <c r="J307" s="40">
        <f>Raw_Data[[#This Row],[Amount]]-Raw_Data[[#This Row],[Total Cost]]</f>
        <v>7144.2</v>
      </c>
    </row>
    <row r="308" spans="3:10" x14ac:dyDescent="0.3">
      <c r="C308" t="s">
        <v>2</v>
      </c>
      <c r="D308" t="s">
        <v>39</v>
      </c>
      <c r="E308" t="s">
        <v>33</v>
      </c>
      <c r="F308" s="2">
        <v>4018</v>
      </c>
      <c r="G308" s="3">
        <v>126</v>
      </c>
      <c r="H308" s="40">
        <f>VLOOKUP(Raw_Data[[#This Row],[Product]],products[],2,K307)</f>
        <v>12.37</v>
      </c>
      <c r="I308" s="40">
        <f>Raw_Data[[#This Row],[Cost per unit]]*Raw_Data[[#This Row],[Units]]</f>
        <v>1558.62</v>
      </c>
      <c r="J308" s="40">
        <f>Raw_Data[[#This Row],[Amount]]-Raw_Data[[#This Row],[Total Cost]]</f>
        <v>2459.38</v>
      </c>
    </row>
    <row r="309" spans="3:10" x14ac:dyDescent="0.3">
      <c r="C309" t="s">
        <v>41</v>
      </c>
      <c r="D309" t="s">
        <v>37</v>
      </c>
      <c r="E309" t="s">
        <v>15</v>
      </c>
      <c r="F309" s="2">
        <v>714</v>
      </c>
      <c r="G309" s="3">
        <v>231</v>
      </c>
      <c r="H309" s="40">
        <f>VLOOKUP(Raw_Data[[#This Row],[Product]],products[],2,K308)</f>
        <v>11.73</v>
      </c>
      <c r="I309" s="40">
        <f>Raw_Data[[#This Row],[Cost per unit]]*Raw_Data[[#This Row],[Units]]</f>
        <v>2709.63</v>
      </c>
      <c r="J309" s="40">
        <f>Raw_Data[[#This Row],[Amount]]-Raw_Data[[#This Row],[Total Cost]]</f>
        <v>-1995.63</v>
      </c>
    </row>
    <row r="310" spans="3:10" x14ac:dyDescent="0.3">
      <c r="C310" t="s">
        <v>9</v>
      </c>
      <c r="D310" t="s">
        <v>38</v>
      </c>
      <c r="E310" t="s">
        <v>25</v>
      </c>
      <c r="F310" s="2">
        <v>3850</v>
      </c>
      <c r="G310" s="3">
        <v>102</v>
      </c>
      <c r="H310" s="40">
        <f>VLOOKUP(Raw_Data[[#This Row],[Product]],products[],2,K309)</f>
        <v>13.15</v>
      </c>
      <c r="I310" s="40">
        <f>Raw_Data[[#This Row],[Cost per unit]]*Raw_Data[[#This Row],[Units]]</f>
        <v>1341.3</v>
      </c>
      <c r="J310" s="40">
        <f>Raw_Data[[#This Row],[Amount]]-Raw_Data[[#This Row],[Total Cost]]</f>
        <v>2508.6999999999998</v>
      </c>
    </row>
    <row r="311" spans="3:10" x14ac:dyDescent="0.3">
      <c r="F311" s="2"/>
      <c r="G311" s="3"/>
    </row>
    <row r="312" spans="3:10" x14ac:dyDescent="0.3">
      <c r="F312" s="2"/>
      <c r="G312" s="3"/>
    </row>
    <row r="313" spans="3:10" x14ac:dyDescent="0.3">
      <c r="F313" s="2"/>
      <c r="G313" s="3"/>
    </row>
    <row r="314" spans="3:10" x14ac:dyDescent="0.3">
      <c r="F314" s="2"/>
      <c r="G314" s="3"/>
    </row>
    <row r="315" spans="3:10" x14ac:dyDescent="0.3">
      <c r="F315" s="2"/>
      <c r="G315" s="3"/>
    </row>
    <row r="316" spans="3:10" x14ac:dyDescent="0.3">
      <c r="F316" s="2"/>
      <c r="G316" s="3"/>
    </row>
    <row r="317" spans="3:10" x14ac:dyDescent="0.3">
      <c r="F317" s="2"/>
      <c r="G317" s="3"/>
    </row>
    <row r="318" spans="3:10" x14ac:dyDescent="0.3">
      <c r="F318" s="2"/>
      <c r="G318" s="3"/>
    </row>
    <row r="319" spans="3:10" x14ac:dyDescent="0.3">
      <c r="F319" s="2"/>
      <c r="G319" s="3"/>
    </row>
    <row r="320" spans="3:10" x14ac:dyDescent="0.3">
      <c r="F320" s="2"/>
      <c r="G320" s="3"/>
    </row>
    <row r="321" spans="6:7" x14ac:dyDescent="0.3">
      <c r="F321" s="2"/>
      <c r="G321" s="3"/>
    </row>
    <row r="322" spans="6:7" x14ac:dyDescent="0.3">
      <c r="F322" s="2"/>
      <c r="G322" s="3"/>
    </row>
    <row r="323" spans="6:7" x14ac:dyDescent="0.3">
      <c r="F323" s="2"/>
      <c r="G323" s="3"/>
    </row>
    <row r="324" spans="6:7" x14ac:dyDescent="0.3">
      <c r="F324" s="2"/>
      <c r="G324" s="3"/>
    </row>
    <row r="325" spans="6:7" x14ac:dyDescent="0.3">
      <c r="F325" s="2"/>
      <c r="G325" s="3"/>
    </row>
    <row r="326" spans="6:7" x14ac:dyDescent="0.3">
      <c r="F326" s="2"/>
      <c r="G326" s="3"/>
    </row>
    <row r="327" spans="6:7" x14ac:dyDescent="0.3">
      <c r="F327" s="2"/>
      <c r="G327" s="3"/>
    </row>
    <row r="328" spans="6:7" x14ac:dyDescent="0.3">
      <c r="F328" s="2"/>
      <c r="G328" s="3"/>
    </row>
    <row r="329" spans="6:7" x14ac:dyDescent="0.3">
      <c r="F329" s="2"/>
      <c r="G329" s="3"/>
    </row>
    <row r="330" spans="6:7" x14ac:dyDescent="0.3">
      <c r="F330" s="2"/>
      <c r="G330" s="3"/>
    </row>
    <row r="331" spans="6:7" x14ac:dyDescent="0.3">
      <c r="F331" s="2"/>
      <c r="G331" s="3"/>
    </row>
    <row r="332" spans="6:7" x14ac:dyDescent="0.3">
      <c r="F332" s="2"/>
      <c r="G332" s="3"/>
    </row>
    <row r="333" spans="6:7" x14ac:dyDescent="0.3">
      <c r="F333" s="2"/>
      <c r="G333" s="3"/>
    </row>
    <row r="334" spans="6:7" x14ac:dyDescent="0.3">
      <c r="F334" s="2"/>
      <c r="G334" s="3"/>
    </row>
    <row r="335" spans="6:7" x14ac:dyDescent="0.3">
      <c r="F335" s="2"/>
      <c r="G335" s="3"/>
    </row>
    <row r="336" spans="6:7" x14ac:dyDescent="0.3">
      <c r="F336" s="2"/>
      <c r="G336" s="3"/>
    </row>
    <row r="337" spans="6:7" x14ac:dyDescent="0.3">
      <c r="F337" s="2"/>
      <c r="G337" s="3"/>
    </row>
    <row r="338" spans="6:7" x14ac:dyDescent="0.3">
      <c r="F338" s="2"/>
      <c r="G338" s="3"/>
    </row>
    <row r="339" spans="6:7" x14ac:dyDescent="0.3">
      <c r="F339" s="2"/>
      <c r="G339" s="3"/>
    </row>
    <row r="340" spans="6:7" x14ac:dyDescent="0.3">
      <c r="F340" s="2"/>
      <c r="G340" s="3"/>
    </row>
    <row r="341" spans="6:7" x14ac:dyDescent="0.3">
      <c r="F341" s="2"/>
      <c r="G341" s="3"/>
    </row>
    <row r="342" spans="6:7" x14ac:dyDescent="0.3">
      <c r="F342" s="2"/>
      <c r="G342" s="3"/>
    </row>
    <row r="343" spans="6:7" x14ac:dyDescent="0.3">
      <c r="F343" s="2"/>
      <c r="G343" s="3"/>
    </row>
    <row r="344" spans="6:7" x14ac:dyDescent="0.3">
      <c r="F344" s="2"/>
      <c r="G344" s="3"/>
    </row>
    <row r="345" spans="6:7" x14ac:dyDescent="0.3">
      <c r="F345" s="2"/>
      <c r="G345" s="3"/>
    </row>
    <row r="346" spans="6:7" x14ac:dyDescent="0.3">
      <c r="F346" s="2"/>
      <c r="G346" s="3"/>
    </row>
    <row r="347" spans="6:7" x14ac:dyDescent="0.3">
      <c r="F347" s="2"/>
      <c r="G347" s="3"/>
    </row>
    <row r="348" spans="6:7" x14ac:dyDescent="0.3">
      <c r="F348" s="2"/>
      <c r="G348" s="3"/>
    </row>
    <row r="349" spans="6:7" x14ac:dyDescent="0.3">
      <c r="F349" s="2"/>
      <c r="G349" s="3"/>
    </row>
    <row r="350" spans="6:7" x14ac:dyDescent="0.3">
      <c r="F350" s="2"/>
      <c r="G350" s="3"/>
    </row>
    <row r="351" spans="6:7" x14ac:dyDescent="0.3">
      <c r="F351" s="2"/>
      <c r="G351" s="3"/>
    </row>
    <row r="352" spans="6:7" x14ac:dyDescent="0.3">
      <c r="F352" s="2"/>
      <c r="G352" s="3"/>
    </row>
    <row r="353" spans="6:7" x14ac:dyDescent="0.3">
      <c r="F353" s="2"/>
      <c r="G353" s="3"/>
    </row>
    <row r="354" spans="6:7" x14ac:dyDescent="0.3">
      <c r="F354" s="2"/>
      <c r="G354" s="3"/>
    </row>
    <row r="355" spans="6:7" x14ac:dyDescent="0.3">
      <c r="F355" s="2"/>
      <c r="G355" s="3"/>
    </row>
    <row r="356" spans="6:7" x14ac:dyDescent="0.3">
      <c r="F356" s="2"/>
      <c r="G356" s="3"/>
    </row>
    <row r="357" spans="6:7" x14ac:dyDescent="0.3">
      <c r="F357" s="2"/>
      <c r="G357" s="3"/>
    </row>
    <row r="358" spans="6:7" x14ac:dyDescent="0.3">
      <c r="F358" s="2"/>
      <c r="G358" s="3"/>
    </row>
    <row r="359" spans="6:7" x14ac:dyDescent="0.3">
      <c r="F359" s="2"/>
      <c r="G359" s="3"/>
    </row>
    <row r="360" spans="6:7" x14ac:dyDescent="0.3">
      <c r="F360" s="2"/>
      <c r="G360" s="3"/>
    </row>
    <row r="361" spans="6:7" x14ac:dyDescent="0.3">
      <c r="F361" s="2"/>
      <c r="G361" s="3"/>
    </row>
    <row r="362" spans="6:7" x14ac:dyDescent="0.3">
      <c r="F362" s="2"/>
      <c r="G362" s="3"/>
    </row>
    <row r="363" spans="6:7" x14ac:dyDescent="0.3">
      <c r="F363" s="2"/>
      <c r="G363" s="3"/>
    </row>
    <row r="364" spans="6:7" x14ac:dyDescent="0.3">
      <c r="F364" s="2"/>
      <c r="G364" s="3"/>
    </row>
    <row r="365" spans="6:7" x14ac:dyDescent="0.3">
      <c r="F365" s="2"/>
      <c r="G365" s="3"/>
    </row>
    <row r="366" spans="6:7" x14ac:dyDescent="0.3">
      <c r="F366" s="2"/>
      <c r="G366" s="3"/>
    </row>
    <row r="367" spans="6:7" x14ac:dyDescent="0.3">
      <c r="F367" s="2"/>
      <c r="G367" s="3"/>
    </row>
    <row r="368" spans="6:7" x14ac:dyDescent="0.3">
      <c r="F368" s="2"/>
      <c r="G368" s="3"/>
    </row>
    <row r="369" spans="6:7" x14ac:dyDescent="0.3">
      <c r="F369" s="2"/>
      <c r="G369" s="3"/>
    </row>
    <row r="370" spans="6:7" x14ac:dyDescent="0.3">
      <c r="F370" s="2"/>
      <c r="G370" s="3"/>
    </row>
    <row r="371" spans="6:7" x14ac:dyDescent="0.3">
      <c r="F371" s="2"/>
      <c r="G371" s="3"/>
    </row>
    <row r="372" spans="6:7" x14ac:dyDescent="0.3">
      <c r="F372" s="2"/>
      <c r="G372" s="3"/>
    </row>
    <row r="373" spans="6:7" x14ac:dyDescent="0.3">
      <c r="F373" s="2"/>
      <c r="G373" s="3"/>
    </row>
    <row r="374" spans="6:7" x14ac:dyDescent="0.3">
      <c r="F374" s="2"/>
      <c r="G374" s="3"/>
    </row>
    <row r="375" spans="6:7" x14ac:dyDescent="0.3">
      <c r="F375" s="2"/>
      <c r="G375" s="3"/>
    </row>
    <row r="376" spans="6:7" x14ac:dyDescent="0.3">
      <c r="F376" s="2"/>
      <c r="G376" s="3"/>
    </row>
    <row r="377" spans="6:7" x14ac:dyDescent="0.3">
      <c r="F377" s="2"/>
      <c r="G377" s="3"/>
    </row>
    <row r="378" spans="6:7" x14ac:dyDescent="0.3">
      <c r="F378" s="2"/>
      <c r="G378" s="3"/>
    </row>
    <row r="379" spans="6:7" x14ac:dyDescent="0.3">
      <c r="F379" s="2"/>
      <c r="G379" s="3"/>
    </row>
    <row r="380" spans="6:7" x14ac:dyDescent="0.3">
      <c r="F380" s="2"/>
      <c r="G380" s="3"/>
    </row>
    <row r="381" spans="6:7" x14ac:dyDescent="0.3">
      <c r="F381" s="2"/>
      <c r="G381" s="3"/>
    </row>
    <row r="382" spans="6:7" x14ac:dyDescent="0.3">
      <c r="F382" s="2"/>
      <c r="G382" s="3"/>
    </row>
    <row r="383" spans="6:7" x14ac:dyDescent="0.3">
      <c r="F383" s="2"/>
      <c r="G383" s="3"/>
    </row>
    <row r="384" spans="6:7" x14ac:dyDescent="0.3">
      <c r="F384" s="2"/>
      <c r="G384" s="3"/>
    </row>
    <row r="385" spans="6:7" x14ac:dyDescent="0.3">
      <c r="F385" s="2"/>
      <c r="G385" s="3"/>
    </row>
    <row r="386" spans="6:7" x14ac:dyDescent="0.3">
      <c r="F386" s="2"/>
      <c r="G386" s="3"/>
    </row>
    <row r="387" spans="6:7" x14ac:dyDescent="0.3">
      <c r="F387" s="2"/>
      <c r="G387" s="3"/>
    </row>
    <row r="388" spans="6:7" x14ac:dyDescent="0.3">
      <c r="F388" s="2"/>
      <c r="G388" s="3"/>
    </row>
    <row r="389" spans="6:7" x14ac:dyDescent="0.3">
      <c r="F389" s="2"/>
      <c r="G389" s="3"/>
    </row>
    <row r="390" spans="6:7" x14ac:dyDescent="0.3">
      <c r="F390" s="2"/>
      <c r="G390" s="3"/>
    </row>
    <row r="391" spans="6:7" x14ac:dyDescent="0.3">
      <c r="F391" s="2"/>
      <c r="G391" s="3"/>
    </row>
    <row r="392" spans="6:7" x14ac:dyDescent="0.3">
      <c r="F392" s="2"/>
      <c r="G392" s="3"/>
    </row>
    <row r="393" spans="6:7" x14ac:dyDescent="0.3">
      <c r="F393" s="2"/>
      <c r="G393" s="3"/>
    </row>
    <row r="394" spans="6:7" x14ac:dyDescent="0.3">
      <c r="F394" s="2"/>
      <c r="G394" s="3"/>
    </row>
    <row r="395" spans="6:7" x14ac:dyDescent="0.3">
      <c r="F395" s="2"/>
      <c r="G395" s="3"/>
    </row>
    <row r="396" spans="6:7" x14ac:dyDescent="0.3">
      <c r="F396" s="2"/>
      <c r="G396" s="3"/>
    </row>
    <row r="397" spans="6:7" x14ac:dyDescent="0.3">
      <c r="F397" s="2"/>
      <c r="G397" s="3"/>
    </row>
    <row r="398" spans="6:7" x14ac:dyDescent="0.3">
      <c r="F398" s="2"/>
      <c r="G398" s="3"/>
    </row>
    <row r="399" spans="6:7" x14ac:dyDescent="0.3">
      <c r="F399" s="2"/>
      <c r="G399" s="3"/>
    </row>
    <row r="400" spans="6:7" x14ac:dyDescent="0.3">
      <c r="F400" s="2"/>
      <c r="G400" s="3"/>
    </row>
    <row r="401" spans="6:7" x14ac:dyDescent="0.3">
      <c r="F401" s="2"/>
      <c r="G401" s="3"/>
    </row>
    <row r="402" spans="6:7" x14ac:dyDescent="0.3">
      <c r="F402" s="2"/>
      <c r="G402" s="3"/>
    </row>
    <row r="403" spans="6:7" x14ac:dyDescent="0.3">
      <c r="F403" s="2"/>
      <c r="G403" s="3"/>
    </row>
    <row r="404" spans="6:7" x14ac:dyDescent="0.3">
      <c r="F404" s="2"/>
      <c r="G404" s="3"/>
    </row>
    <row r="405" spans="6:7" x14ac:dyDescent="0.3">
      <c r="F405" s="2"/>
      <c r="G405" s="3"/>
    </row>
    <row r="406" spans="6:7" x14ac:dyDescent="0.3">
      <c r="F406" s="2"/>
      <c r="G406" s="3"/>
    </row>
    <row r="407" spans="6:7" x14ac:dyDescent="0.3">
      <c r="F407" s="2"/>
      <c r="G407" s="3"/>
    </row>
    <row r="408" spans="6:7" x14ac:dyDescent="0.3">
      <c r="F408" s="2"/>
      <c r="G408" s="3"/>
    </row>
    <row r="409" spans="6:7" x14ac:dyDescent="0.3">
      <c r="F409" s="2"/>
      <c r="G409" s="3"/>
    </row>
    <row r="410" spans="6:7" x14ac:dyDescent="0.3">
      <c r="F410" s="2"/>
      <c r="G410" s="3"/>
    </row>
    <row r="411" spans="6:7" x14ac:dyDescent="0.3">
      <c r="F411" s="2"/>
      <c r="G411" s="3"/>
    </row>
    <row r="412" spans="6:7" x14ac:dyDescent="0.3">
      <c r="F412" s="2"/>
      <c r="G412" s="3"/>
    </row>
    <row r="413" spans="6:7" x14ac:dyDescent="0.3">
      <c r="F413" s="2"/>
      <c r="G413" s="3"/>
    </row>
    <row r="414" spans="6:7" x14ac:dyDescent="0.3">
      <c r="F414" s="2"/>
      <c r="G414" s="3"/>
    </row>
    <row r="415" spans="6:7" x14ac:dyDescent="0.3">
      <c r="F415" s="2"/>
      <c r="G415" s="3"/>
    </row>
    <row r="416" spans="6:7" x14ac:dyDescent="0.3">
      <c r="F416" s="2"/>
      <c r="G416" s="3"/>
    </row>
    <row r="417" spans="6:7" x14ac:dyDescent="0.3">
      <c r="F417" s="2"/>
      <c r="G417" s="3"/>
    </row>
    <row r="418" spans="6:7" x14ac:dyDescent="0.3">
      <c r="F418" s="2"/>
      <c r="G418" s="3"/>
    </row>
    <row r="419" spans="6:7" x14ac:dyDescent="0.3">
      <c r="F419" s="2"/>
      <c r="G419" s="3"/>
    </row>
    <row r="420" spans="6:7" x14ac:dyDescent="0.3">
      <c r="F420" s="2"/>
      <c r="G420" s="3"/>
    </row>
    <row r="421" spans="6:7" x14ac:dyDescent="0.3">
      <c r="F421" s="2"/>
      <c r="G421" s="3"/>
    </row>
    <row r="422" spans="6:7" x14ac:dyDescent="0.3">
      <c r="F422" s="2"/>
      <c r="G422" s="3"/>
    </row>
    <row r="423" spans="6:7" x14ac:dyDescent="0.3">
      <c r="F423" s="2"/>
      <c r="G423" s="3"/>
    </row>
    <row r="424" spans="6:7" x14ac:dyDescent="0.3">
      <c r="F424" s="2"/>
      <c r="G424" s="3"/>
    </row>
    <row r="425" spans="6:7" x14ac:dyDescent="0.3">
      <c r="F425" s="2"/>
      <c r="G425" s="3"/>
    </row>
    <row r="426" spans="6:7" x14ac:dyDescent="0.3">
      <c r="F426" s="2"/>
      <c r="G426" s="3"/>
    </row>
    <row r="427" spans="6:7" x14ac:dyDescent="0.3">
      <c r="F427" s="2"/>
      <c r="G427" s="3"/>
    </row>
    <row r="428" spans="6:7" x14ac:dyDescent="0.3">
      <c r="F428" s="2"/>
      <c r="G428" s="3"/>
    </row>
    <row r="429" spans="6:7" x14ac:dyDescent="0.3">
      <c r="F429" s="2"/>
      <c r="G429" s="3"/>
    </row>
    <row r="430" spans="6:7" x14ac:dyDescent="0.3">
      <c r="F430" s="2"/>
      <c r="G430" s="3"/>
    </row>
    <row r="431" spans="6:7" x14ac:dyDescent="0.3">
      <c r="F431" s="2"/>
      <c r="G431" s="3"/>
    </row>
    <row r="432" spans="6:7" x14ac:dyDescent="0.3">
      <c r="F432" s="2"/>
      <c r="G432" s="3"/>
    </row>
    <row r="433" spans="6:7" x14ac:dyDescent="0.3">
      <c r="F433" s="2"/>
      <c r="G433" s="3"/>
    </row>
    <row r="434" spans="6:7" x14ac:dyDescent="0.3">
      <c r="F434" s="2"/>
      <c r="G434" s="3"/>
    </row>
    <row r="435" spans="6:7" x14ac:dyDescent="0.3">
      <c r="F435" s="2"/>
      <c r="G435" s="3"/>
    </row>
    <row r="436" spans="6:7" x14ac:dyDescent="0.3">
      <c r="F436" s="2"/>
      <c r="G436" s="3"/>
    </row>
    <row r="437" spans="6:7" x14ac:dyDescent="0.3">
      <c r="F437" s="2"/>
      <c r="G437" s="3"/>
    </row>
    <row r="438" spans="6:7" x14ac:dyDescent="0.3">
      <c r="F438" s="2"/>
      <c r="G438" s="3"/>
    </row>
    <row r="439" spans="6:7" x14ac:dyDescent="0.3">
      <c r="F439" s="2"/>
      <c r="G439" s="3"/>
    </row>
    <row r="440" spans="6:7" x14ac:dyDescent="0.3">
      <c r="F440" s="2"/>
      <c r="G440" s="3"/>
    </row>
    <row r="441" spans="6:7" x14ac:dyDescent="0.3">
      <c r="F441" s="2"/>
      <c r="G441" s="3"/>
    </row>
    <row r="442" spans="6:7" x14ac:dyDescent="0.3">
      <c r="F442" s="2"/>
      <c r="G442" s="3"/>
    </row>
    <row r="443" spans="6:7" x14ac:dyDescent="0.3">
      <c r="F443" s="2"/>
      <c r="G443" s="3"/>
    </row>
    <row r="444" spans="6:7" x14ac:dyDescent="0.3">
      <c r="F444" s="2"/>
      <c r="G444" s="3"/>
    </row>
    <row r="445" spans="6:7" x14ac:dyDescent="0.3">
      <c r="F445" s="2"/>
      <c r="G445" s="3"/>
    </row>
    <row r="446" spans="6:7" x14ac:dyDescent="0.3">
      <c r="F446" s="2"/>
      <c r="G446" s="3"/>
    </row>
    <row r="447" spans="6:7" x14ac:dyDescent="0.3">
      <c r="F447" s="2"/>
      <c r="G447" s="3"/>
    </row>
    <row r="448" spans="6:7" x14ac:dyDescent="0.3">
      <c r="F448" s="2"/>
      <c r="G448" s="3"/>
    </row>
    <row r="449" spans="6:7" x14ac:dyDescent="0.3">
      <c r="F449" s="2"/>
      <c r="G449" s="3"/>
    </row>
    <row r="450" spans="6:7" x14ac:dyDescent="0.3">
      <c r="F450" s="2"/>
      <c r="G450" s="3"/>
    </row>
    <row r="451" spans="6:7" x14ac:dyDescent="0.3">
      <c r="F451" s="2"/>
      <c r="G451" s="3"/>
    </row>
    <row r="452" spans="6:7" x14ac:dyDescent="0.3">
      <c r="F452" s="2"/>
      <c r="G452" s="3"/>
    </row>
    <row r="453" spans="6:7" x14ac:dyDescent="0.3">
      <c r="F453" s="2"/>
      <c r="G453" s="3"/>
    </row>
    <row r="454" spans="6:7" x14ac:dyDescent="0.3">
      <c r="F454" s="2"/>
      <c r="G454" s="3"/>
    </row>
    <row r="455" spans="6:7" x14ac:dyDescent="0.3">
      <c r="F455" s="2"/>
      <c r="G455" s="3"/>
    </row>
    <row r="456" spans="6:7" x14ac:dyDescent="0.3">
      <c r="F456" s="2"/>
      <c r="G456" s="3"/>
    </row>
    <row r="457" spans="6:7" x14ac:dyDescent="0.3">
      <c r="F457" s="2"/>
      <c r="G457" s="3"/>
    </row>
    <row r="458" spans="6:7" x14ac:dyDescent="0.3">
      <c r="F458" s="2"/>
      <c r="G458" s="3"/>
    </row>
    <row r="459" spans="6:7" x14ac:dyDescent="0.3">
      <c r="F459" s="2"/>
      <c r="G459" s="3"/>
    </row>
    <row r="460" spans="6:7" x14ac:dyDescent="0.3">
      <c r="F460" s="2"/>
      <c r="G460" s="3"/>
    </row>
    <row r="461" spans="6:7" x14ac:dyDescent="0.3">
      <c r="F461" s="2"/>
      <c r="G461" s="3"/>
    </row>
    <row r="462" spans="6:7" x14ac:dyDescent="0.3">
      <c r="F462" s="2"/>
      <c r="G462" s="3"/>
    </row>
    <row r="463" spans="6:7" x14ac:dyDescent="0.3">
      <c r="F463" s="2"/>
      <c r="G463" s="3"/>
    </row>
    <row r="464" spans="6:7" x14ac:dyDescent="0.3">
      <c r="F464" s="2"/>
      <c r="G464" s="3"/>
    </row>
    <row r="465" spans="6:7" x14ac:dyDescent="0.3">
      <c r="F465" s="2"/>
      <c r="G465" s="3"/>
    </row>
    <row r="466" spans="6:7" x14ac:dyDescent="0.3">
      <c r="F466" s="2"/>
      <c r="G466" s="3"/>
    </row>
    <row r="467" spans="6:7" x14ac:dyDescent="0.3">
      <c r="F467" s="2"/>
      <c r="G467" s="3"/>
    </row>
    <row r="468" spans="6:7" x14ac:dyDescent="0.3">
      <c r="F468" s="2"/>
      <c r="G468" s="3"/>
    </row>
    <row r="469" spans="6:7" x14ac:dyDescent="0.3">
      <c r="F469" s="2"/>
      <c r="G469" s="3"/>
    </row>
    <row r="470" spans="6:7" x14ac:dyDescent="0.3">
      <c r="F470" s="2"/>
      <c r="G470" s="3"/>
    </row>
    <row r="471" spans="6:7" x14ac:dyDescent="0.3">
      <c r="F471" s="2"/>
      <c r="G471" s="3"/>
    </row>
    <row r="472" spans="6:7" x14ac:dyDescent="0.3">
      <c r="F472" s="2"/>
      <c r="G472" s="3"/>
    </row>
    <row r="473" spans="6:7" x14ac:dyDescent="0.3">
      <c r="F473" s="2"/>
      <c r="G473" s="3"/>
    </row>
    <row r="474" spans="6:7" x14ac:dyDescent="0.3">
      <c r="F474" s="2"/>
      <c r="G474" s="3"/>
    </row>
    <row r="475" spans="6:7" x14ac:dyDescent="0.3">
      <c r="F475" s="2"/>
      <c r="G475" s="3"/>
    </row>
    <row r="476" spans="6:7" x14ac:dyDescent="0.3">
      <c r="F476" s="2"/>
      <c r="G476" s="3"/>
    </row>
    <row r="477" spans="6:7" x14ac:dyDescent="0.3">
      <c r="F477" s="2"/>
      <c r="G477" s="3"/>
    </row>
    <row r="478" spans="6:7" x14ac:dyDescent="0.3">
      <c r="F478" s="2"/>
      <c r="G478" s="3"/>
    </row>
    <row r="479" spans="6:7" x14ac:dyDescent="0.3">
      <c r="F479" s="2"/>
      <c r="G479" s="3"/>
    </row>
    <row r="480" spans="6:7" x14ac:dyDescent="0.3">
      <c r="F480" s="2"/>
      <c r="G480" s="3"/>
    </row>
    <row r="481" spans="6:7" x14ac:dyDescent="0.3">
      <c r="F481" s="2"/>
      <c r="G481" s="3"/>
    </row>
    <row r="482" spans="6:7" x14ac:dyDescent="0.3">
      <c r="F482" s="2"/>
      <c r="G482" s="3"/>
    </row>
    <row r="483" spans="6:7" x14ac:dyDescent="0.3">
      <c r="F483" s="2"/>
      <c r="G483" s="3"/>
    </row>
    <row r="484" spans="6:7" x14ac:dyDescent="0.3">
      <c r="F484" s="2"/>
      <c r="G484" s="3"/>
    </row>
    <row r="485" spans="6:7" x14ac:dyDescent="0.3">
      <c r="F485" s="2"/>
      <c r="G485" s="3"/>
    </row>
    <row r="486" spans="6:7" x14ac:dyDescent="0.3">
      <c r="F486" s="2"/>
      <c r="G486" s="3"/>
    </row>
    <row r="487" spans="6:7" x14ac:dyDescent="0.3">
      <c r="F487" s="2"/>
      <c r="G487" s="3"/>
    </row>
    <row r="488" spans="6:7" x14ac:dyDescent="0.3">
      <c r="F488" s="2"/>
      <c r="G488" s="3"/>
    </row>
    <row r="489" spans="6:7" x14ac:dyDescent="0.3">
      <c r="F489" s="2"/>
      <c r="G489" s="3"/>
    </row>
    <row r="490" spans="6:7" x14ac:dyDescent="0.3">
      <c r="F490" s="2"/>
      <c r="G490" s="3"/>
    </row>
    <row r="491" spans="6:7" x14ac:dyDescent="0.3">
      <c r="F491" s="2"/>
      <c r="G491" s="3"/>
    </row>
    <row r="492" spans="6:7" x14ac:dyDescent="0.3">
      <c r="F492" s="2"/>
      <c r="G492" s="3"/>
    </row>
    <row r="493" spans="6:7" x14ac:dyDescent="0.3">
      <c r="F493" s="2"/>
      <c r="G493" s="3"/>
    </row>
    <row r="494" spans="6:7" x14ac:dyDescent="0.3">
      <c r="F494" s="2"/>
      <c r="G494" s="3"/>
    </row>
    <row r="495" spans="6:7" x14ac:dyDescent="0.3">
      <c r="F495" s="2"/>
      <c r="G495" s="3"/>
    </row>
    <row r="496" spans="6:7" x14ac:dyDescent="0.3">
      <c r="F496" s="2"/>
      <c r="G496" s="3"/>
    </row>
    <row r="497" spans="6:7" x14ac:dyDescent="0.3">
      <c r="F497" s="2"/>
      <c r="G497" s="3"/>
    </row>
    <row r="498" spans="6:7" x14ac:dyDescent="0.3">
      <c r="F498" s="2"/>
      <c r="G498" s="3"/>
    </row>
    <row r="499" spans="6:7" x14ac:dyDescent="0.3">
      <c r="F499" s="2"/>
      <c r="G499" s="3"/>
    </row>
    <row r="500" spans="6:7" x14ac:dyDescent="0.3">
      <c r="F500" s="2"/>
      <c r="G500" s="3"/>
    </row>
    <row r="501" spans="6:7" x14ac:dyDescent="0.3">
      <c r="F501" s="2"/>
      <c r="G501" s="3"/>
    </row>
    <row r="502" spans="6:7" x14ac:dyDescent="0.3">
      <c r="F502" s="2"/>
      <c r="G502" s="3"/>
    </row>
    <row r="503" spans="6:7" x14ac:dyDescent="0.3">
      <c r="F503" s="2"/>
      <c r="G503" s="3"/>
    </row>
    <row r="504" spans="6:7" x14ac:dyDescent="0.3">
      <c r="F504" s="2"/>
      <c r="G504" s="3"/>
    </row>
    <row r="505" spans="6:7" x14ac:dyDescent="0.3">
      <c r="F505" s="2"/>
      <c r="G505" s="3"/>
    </row>
    <row r="506" spans="6:7" x14ac:dyDescent="0.3">
      <c r="F506" s="2"/>
      <c r="G506" s="3"/>
    </row>
    <row r="507" spans="6:7" x14ac:dyDescent="0.3">
      <c r="F507" s="2"/>
      <c r="G507" s="3"/>
    </row>
    <row r="508" spans="6:7" x14ac:dyDescent="0.3">
      <c r="F508" s="2"/>
      <c r="G508" s="3"/>
    </row>
    <row r="509" spans="6:7" x14ac:dyDescent="0.3">
      <c r="F509" s="2"/>
      <c r="G509" s="3"/>
    </row>
    <row r="510" spans="6:7" x14ac:dyDescent="0.3">
      <c r="F510" s="2"/>
      <c r="G510" s="3"/>
    </row>
    <row r="511" spans="6:7" x14ac:dyDescent="0.3">
      <c r="F511" s="2"/>
      <c r="G511" s="3"/>
    </row>
    <row r="512" spans="6:7" x14ac:dyDescent="0.3">
      <c r="F512" s="2"/>
      <c r="G512" s="3"/>
    </row>
    <row r="513" spans="6:7" x14ac:dyDescent="0.3">
      <c r="F513" s="2"/>
      <c r="G513" s="3"/>
    </row>
    <row r="514" spans="6:7" x14ac:dyDescent="0.3">
      <c r="F514" s="2"/>
      <c r="G514" s="3"/>
    </row>
    <row r="515" spans="6:7" x14ac:dyDescent="0.3">
      <c r="F515" s="2"/>
      <c r="G515" s="3"/>
    </row>
    <row r="516" spans="6:7" x14ac:dyDescent="0.3">
      <c r="F516" s="2"/>
      <c r="G516" s="3"/>
    </row>
    <row r="517" spans="6:7" x14ac:dyDescent="0.3">
      <c r="F517" s="2"/>
      <c r="G517" s="3"/>
    </row>
    <row r="518" spans="6:7" x14ac:dyDescent="0.3">
      <c r="F518" s="2"/>
      <c r="G518" s="3"/>
    </row>
    <row r="519" spans="6:7" x14ac:dyDescent="0.3">
      <c r="F519" s="2"/>
      <c r="G519" s="3"/>
    </row>
    <row r="520" spans="6:7" x14ac:dyDescent="0.3">
      <c r="F520" s="2"/>
      <c r="G520" s="3"/>
    </row>
    <row r="521" spans="6:7" x14ac:dyDescent="0.3">
      <c r="F521" s="2"/>
      <c r="G521" s="3"/>
    </row>
    <row r="522" spans="6:7" x14ac:dyDescent="0.3">
      <c r="F522" s="2"/>
      <c r="G522" s="3"/>
    </row>
    <row r="523" spans="6:7" x14ac:dyDescent="0.3">
      <c r="F523" s="2"/>
      <c r="G523" s="3"/>
    </row>
    <row r="524" spans="6:7" x14ac:dyDescent="0.3">
      <c r="F524" s="2"/>
      <c r="G524" s="3"/>
    </row>
    <row r="525" spans="6:7" x14ac:dyDescent="0.3">
      <c r="F525" s="2"/>
      <c r="G525" s="3"/>
    </row>
    <row r="526" spans="6:7" x14ac:dyDescent="0.3">
      <c r="F526" s="2"/>
      <c r="G526" s="3"/>
    </row>
    <row r="527" spans="6:7" x14ac:dyDescent="0.3">
      <c r="F527" s="2"/>
      <c r="G527" s="3"/>
    </row>
    <row r="528" spans="6:7" x14ac:dyDescent="0.3">
      <c r="F528" s="2"/>
      <c r="G528" s="3"/>
    </row>
    <row r="529" spans="6:7" x14ac:dyDescent="0.3">
      <c r="F529" s="2"/>
      <c r="G529" s="3"/>
    </row>
    <row r="530" spans="6:7" x14ac:dyDescent="0.3">
      <c r="F530" s="2"/>
      <c r="G530" s="3"/>
    </row>
    <row r="531" spans="6:7" x14ac:dyDescent="0.3">
      <c r="F531" s="2"/>
      <c r="G531" s="3"/>
    </row>
    <row r="532" spans="6:7" x14ac:dyDescent="0.3">
      <c r="F532" s="2"/>
      <c r="G532" s="3"/>
    </row>
    <row r="533" spans="6:7" x14ac:dyDescent="0.3">
      <c r="F533" s="2"/>
      <c r="G533" s="3"/>
    </row>
    <row r="534" spans="6:7" x14ac:dyDescent="0.3">
      <c r="F534" s="2"/>
      <c r="G534" s="3"/>
    </row>
    <row r="535" spans="6:7" x14ac:dyDescent="0.3">
      <c r="F535" s="2"/>
      <c r="G535" s="3"/>
    </row>
    <row r="536" spans="6:7" x14ac:dyDescent="0.3">
      <c r="F536" s="2"/>
      <c r="G536" s="3"/>
    </row>
    <row r="537" spans="6:7" x14ac:dyDescent="0.3">
      <c r="F537" s="2"/>
      <c r="G537" s="3"/>
    </row>
    <row r="538" spans="6:7" x14ac:dyDescent="0.3">
      <c r="F538" s="2"/>
      <c r="G538" s="3"/>
    </row>
    <row r="539" spans="6:7" x14ac:dyDescent="0.3">
      <c r="F539" s="2"/>
      <c r="G539" s="3"/>
    </row>
    <row r="540" spans="6:7" x14ac:dyDescent="0.3">
      <c r="F540" s="2"/>
      <c r="G540" s="3"/>
    </row>
    <row r="541" spans="6:7" x14ac:dyDescent="0.3">
      <c r="F541" s="2"/>
      <c r="G541" s="3"/>
    </row>
    <row r="542" spans="6:7" x14ac:dyDescent="0.3">
      <c r="F542" s="2"/>
      <c r="G542" s="3"/>
    </row>
    <row r="543" spans="6:7" x14ac:dyDescent="0.3">
      <c r="F543" s="2"/>
      <c r="G543" s="3"/>
    </row>
    <row r="544" spans="6:7" x14ac:dyDescent="0.3">
      <c r="F544" s="2"/>
      <c r="G544" s="3"/>
    </row>
    <row r="545" spans="6:7" x14ac:dyDescent="0.3">
      <c r="F545" s="2"/>
      <c r="G545" s="3"/>
    </row>
    <row r="546" spans="6:7" x14ac:dyDescent="0.3">
      <c r="F546" s="2"/>
      <c r="G546" s="3"/>
    </row>
    <row r="547" spans="6:7" x14ac:dyDescent="0.3">
      <c r="F547" s="2"/>
      <c r="G547" s="3"/>
    </row>
    <row r="548" spans="6:7" x14ac:dyDescent="0.3">
      <c r="F548" s="2"/>
      <c r="G548" s="3"/>
    </row>
    <row r="549" spans="6:7" x14ac:dyDescent="0.3">
      <c r="F549" s="2"/>
      <c r="G549" s="3"/>
    </row>
    <row r="550" spans="6:7" x14ac:dyDescent="0.3">
      <c r="F550" s="2"/>
      <c r="G550" s="3"/>
    </row>
    <row r="551" spans="6:7" x14ac:dyDescent="0.3">
      <c r="F551" s="2"/>
      <c r="G551" s="3"/>
    </row>
    <row r="552" spans="6:7" x14ac:dyDescent="0.3">
      <c r="F552" s="2"/>
      <c r="G552" s="3"/>
    </row>
    <row r="553" spans="6:7" x14ac:dyDescent="0.3">
      <c r="F553" s="2"/>
      <c r="G553" s="3"/>
    </row>
    <row r="554" spans="6:7" x14ac:dyDescent="0.3">
      <c r="F554" s="2"/>
      <c r="G554" s="3"/>
    </row>
    <row r="555" spans="6:7" x14ac:dyDescent="0.3">
      <c r="F555" s="2"/>
      <c r="G555" s="3"/>
    </row>
    <row r="556" spans="6:7" x14ac:dyDescent="0.3">
      <c r="F556" s="2"/>
      <c r="G556" s="3"/>
    </row>
    <row r="557" spans="6:7" x14ac:dyDescent="0.3">
      <c r="F557" s="2"/>
      <c r="G557" s="3"/>
    </row>
    <row r="558" spans="6:7" x14ac:dyDescent="0.3">
      <c r="F558" s="2"/>
      <c r="G558" s="3"/>
    </row>
    <row r="559" spans="6:7" x14ac:dyDescent="0.3">
      <c r="F559" s="2"/>
      <c r="G559" s="3"/>
    </row>
    <row r="560" spans="6:7" x14ac:dyDescent="0.3">
      <c r="F560" s="2"/>
      <c r="G560" s="3"/>
    </row>
    <row r="561" spans="6:7" x14ac:dyDescent="0.3">
      <c r="F561" s="2"/>
      <c r="G561" s="3"/>
    </row>
    <row r="562" spans="6:7" x14ac:dyDescent="0.3">
      <c r="F562" s="2"/>
      <c r="G562" s="3"/>
    </row>
    <row r="563" spans="6:7" x14ac:dyDescent="0.3">
      <c r="F563" s="2"/>
      <c r="G563" s="3"/>
    </row>
    <row r="564" spans="6:7" x14ac:dyDescent="0.3">
      <c r="F564" s="2"/>
      <c r="G564" s="3"/>
    </row>
    <row r="565" spans="6:7" x14ac:dyDescent="0.3">
      <c r="F565" s="2"/>
      <c r="G565" s="3"/>
    </row>
    <row r="566" spans="6:7" x14ac:dyDescent="0.3">
      <c r="F566" s="2"/>
      <c r="G566" s="3"/>
    </row>
    <row r="567" spans="6:7" x14ac:dyDescent="0.3">
      <c r="F567" s="2"/>
      <c r="G567" s="3"/>
    </row>
    <row r="568" spans="6:7" x14ac:dyDescent="0.3">
      <c r="F568" s="2"/>
      <c r="G568" s="3"/>
    </row>
    <row r="569" spans="6:7" x14ac:dyDescent="0.3">
      <c r="F569" s="2"/>
      <c r="G569" s="3"/>
    </row>
    <row r="570" spans="6:7" x14ac:dyDescent="0.3">
      <c r="F570" s="2"/>
      <c r="G570" s="3"/>
    </row>
    <row r="571" spans="6:7" x14ac:dyDescent="0.3">
      <c r="F571" s="2"/>
      <c r="G571" s="3"/>
    </row>
    <row r="572" spans="6:7" x14ac:dyDescent="0.3">
      <c r="F572" s="2"/>
      <c r="G572" s="3"/>
    </row>
    <row r="573" spans="6:7" x14ac:dyDescent="0.3">
      <c r="F573" s="2"/>
      <c r="G573" s="3"/>
    </row>
    <row r="574" spans="6:7" x14ac:dyDescent="0.3">
      <c r="F574" s="2"/>
      <c r="G574" s="3"/>
    </row>
    <row r="575" spans="6:7" x14ac:dyDescent="0.3">
      <c r="F575" s="2"/>
      <c r="G575" s="3"/>
    </row>
    <row r="576" spans="6:7" x14ac:dyDescent="0.3">
      <c r="F576" s="2"/>
      <c r="G576" s="3"/>
    </row>
    <row r="577" spans="6:7" x14ac:dyDescent="0.3">
      <c r="F577" s="2"/>
      <c r="G577" s="3"/>
    </row>
    <row r="578" spans="6:7" x14ac:dyDescent="0.3">
      <c r="F578" s="2"/>
      <c r="G578" s="3"/>
    </row>
    <row r="579" spans="6:7" x14ac:dyDescent="0.3">
      <c r="F579" s="2"/>
      <c r="G579" s="3"/>
    </row>
    <row r="580" spans="6:7" x14ac:dyDescent="0.3">
      <c r="F580" s="2"/>
      <c r="G580" s="3"/>
    </row>
    <row r="581" spans="6:7" x14ac:dyDescent="0.3">
      <c r="F581" s="2"/>
      <c r="G581" s="3"/>
    </row>
    <row r="582" spans="6:7" x14ac:dyDescent="0.3">
      <c r="F582" s="2"/>
      <c r="G582" s="3"/>
    </row>
    <row r="583" spans="6:7" x14ac:dyDescent="0.3">
      <c r="F583" s="2"/>
      <c r="G583" s="3"/>
    </row>
    <row r="584" spans="6:7" x14ac:dyDescent="0.3">
      <c r="F584" s="2"/>
      <c r="G584" s="3"/>
    </row>
    <row r="585" spans="6:7" x14ac:dyDescent="0.3">
      <c r="F585" s="2"/>
      <c r="G585" s="3"/>
    </row>
    <row r="586" spans="6:7" x14ac:dyDescent="0.3">
      <c r="F586" s="2"/>
      <c r="G586" s="3"/>
    </row>
    <row r="587" spans="6:7" x14ac:dyDescent="0.3">
      <c r="F587" s="2"/>
      <c r="G587" s="3"/>
    </row>
    <row r="588" spans="6:7" x14ac:dyDescent="0.3">
      <c r="F588" s="2"/>
      <c r="G588" s="3"/>
    </row>
    <row r="589" spans="6:7" x14ac:dyDescent="0.3">
      <c r="F589" s="2"/>
      <c r="G589" s="3"/>
    </row>
    <row r="590" spans="6:7" x14ac:dyDescent="0.3">
      <c r="F590" s="2"/>
      <c r="G590" s="3"/>
    </row>
    <row r="591" spans="6:7" x14ac:dyDescent="0.3">
      <c r="F591" s="2"/>
      <c r="G591" s="3"/>
    </row>
    <row r="592" spans="6:7" x14ac:dyDescent="0.3">
      <c r="F592" s="2"/>
      <c r="G592" s="3"/>
    </row>
    <row r="593" spans="6:7" x14ac:dyDescent="0.3">
      <c r="F593" s="2"/>
      <c r="G593" s="3"/>
    </row>
    <row r="594" spans="6:7" x14ac:dyDescent="0.3">
      <c r="F594" s="2"/>
      <c r="G594" s="3"/>
    </row>
    <row r="595" spans="6:7" x14ac:dyDescent="0.3">
      <c r="F595" s="2"/>
      <c r="G595" s="3"/>
    </row>
    <row r="596" spans="6:7" x14ac:dyDescent="0.3">
      <c r="F596" s="2"/>
      <c r="G596" s="3"/>
    </row>
    <row r="597" spans="6:7" x14ac:dyDescent="0.3">
      <c r="F597" s="2"/>
      <c r="G597" s="3"/>
    </row>
    <row r="598" spans="6:7" x14ac:dyDescent="0.3">
      <c r="F598" s="2"/>
      <c r="G598" s="3"/>
    </row>
    <row r="599" spans="6:7" x14ac:dyDescent="0.3">
      <c r="F599" s="2"/>
      <c r="G599" s="3"/>
    </row>
    <row r="600" spans="6:7" x14ac:dyDescent="0.3">
      <c r="F600" s="2"/>
      <c r="G600" s="3"/>
    </row>
    <row r="601" spans="6:7" x14ac:dyDescent="0.3">
      <c r="F601" s="2"/>
      <c r="G601" s="3"/>
    </row>
    <row r="602" spans="6:7" x14ac:dyDescent="0.3">
      <c r="F602" s="2"/>
      <c r="G602" s="3"/>
    </row>
    <row r="603" spans="6:7" x14ac:dyDescent="0.3">
      <c r="F603" s="2"/>
      <c r="G603" s="3"/>
    </row>
    <row r="604" spans="6:7" x14ac:dyDescent="0.3">
      <c r="F604" s="2"/>
      <c r="G604" s="3"/>
    </row>
    <row r="605" spans="6:7" x14ac:dyDescent="0.3">
      <c r="F605" s="2"/>
      <c r="G605" s="3"/>
    </row>
    <row r="606" spans="6:7" x14ac:dyDescent="0.3">
      <c r="F606" s="2"/>
      <c r="G606" s="3"/>
    </row>
    <row r="607" spans="6:7" x14ac:dyDescent="0.3">
      <c r="F607" s="2"/>
      <c r="G607" s="3"/>
    </row>
    <row r="608" spans="6:7" x14ac:dyDescent="0.3">
      <c r="F608" s="2"/>
      <c r="G608" s="3"/>
    </row>
    <row r="609" spans="6:7" x14ac:dyDescent="0.3">
      <c r="F609" s="2"/>
      <c r="G609" s="3"/>
    </row>
    <row r="610" spans="6:7" x14ac:dyDescent="0.3">
      <c r="F610" s="2"/>
      <c r="G610" s="3"/>
    </row>
    <row r="611" spans="6:7" x14ac:dyDescent="0.3">
      <c r="F611" s="2"/>
      <c r="G611" s="3"/>
    </row>
    <row r="612" spans="6:7" x14ac:dyDescent="0.3">
      <c r="F612" s="2"/>
      <c r="G612" s="3"/>
    </row>
    <row r="613" spans="6:7" x14ac:dyDescent="0.3">
      <c r="F613" s="2"/>
      <c r="G613" s="3"/>
    </row>
    <row r="614" spans="6:7" x14ac:dyDescent="0.3">
      <c r="F614" s="2"/>
      <c r="G614" s="3"/>
    </row>
    <row r="615" spans="6:7" x14ac:dyDescent="0.3">
      <c r="F615" s="2"/>
      <c r="G615" s="3"/>
    </row>
    <row r="616" spans="6:7" x14ac:dyDescent="0.3">
      <c r="F616" s="2"/>
      <c r="G616" s="3"/>
    </row>
    <row r="617" spans="6:7" x14ac:dyDescent="0.3">
      <c r="F617" s="2"/>
      <c r="G617" s="3"/>
    </row>
    <row r="618" spans="6:7" x14ac:dyDescent="0.3">
      <c r="F618" s="2"/>
      <c r="G618" s="3"/>
    </row>
    <row r="619" spans="6:7" x14ac:dyDescent="0.3">
      <c r="F619" s="2"/>
      <c r="G619" s="3"/>
    </row>
    <row r="620" spans="6:7" x14ac:dyDescent="0.3">
      <c r="F620" s="2"/>
      <c r="G620" s="3"/>
    </row>
    <row r="621" spans="6:7" x14ac:dyDescent="0.3">
      <c r="F621" s="2"/>
      <c r="G621" s="3"/>
    </row>
    <row r="622" spans="6:7" x14ac:dyDescent="0.3">
      <c r="F622" s="2"/>
      <c r="G622" s="3"/>
    </row>
    <row r="623" spans="6:7" x14ac:dyDescent="0.3">
      <c r="F623" s="2"/>
      <c r="G623" s="3"/>
    </row>
    <row r="624" spans="6:7" x14ac:dyDescent="0.3">
      <c r="F624" s="2"/>
      <c r="G624" s="3"/>
    </row>
    <row r="625" spans="6:7" x14ac:dyDescent="0.3">
      <c r="F625" s="2"/>
      <c r="G625" s="3"/>
    </row>
    <row r="626" spans="6:7" x14ac:dyDescent="0.3">
      <c r="F626" s="2"/>
      <c r="G626" s="3"/>
    </row>
    <row r="627" spans="6:7" x14ac:dyDescent="0.3">
      <c r="F627" s="2"/>
      <c r="G627" s="3"/>
    </row>
    <row r="628" spans="6:7" x14ac:dyDescent="0.3">
      <c r="F628" s="2"/>
      <c r="G628" s="3"/>
    </row>
    <row r="629" spans="6:7" x14ac:dyDescent="0.3">
      <c r="F629" s="2"/>
      <c r="G629" s="3"/>
    </row>
    <row r="630" spans="6:7" x14ac:dyDescent="0.3">
      <c r="F630" s="2"/>
      <c r="G630" s="3"/>
    </row>
    <row r="631" spans="6:7" x14ac:dyDescent="0.3">
      <c r="F631" s="2"/>
      <c r="G631" s="3"/>
    </row>
    <row r="632" spans="6:7" x14ac:dyDescent="0.3">
      <c r="F632" s="2"/>
      <c r="G632" s="3"/>
    </row>
    <row r="633" spans="6:7" x14ac:dyDescent="0.3">
      <c r="F633" s="2"/>
      <c r="G633" s="3"/>
    </row>
    <row r="634" spans="6:7" x14ac:dyDescent="0.3">
      <c r="F634" s="2"/>
      <c r="G634" s="3"/>
    </row>
    <row r="635" spans="6:7" x14ac:dyDescent="0.3">
      <c r="F635" s="2"/>
      <c r="G635" s="3"/>
    </row>
    <row r="636" spans="6:7" x14ac:dyDescent="0.3">
      <c r="F636" s="2"/>
      <c r="G636" s="3"/>
    </row>
    <row r="637" spans="6:7" x14ac:dyDescent="0.3">
      <c r="F637" s="2"/>
      <c r="G637" s="3"/>
    </row>
    <row r="638" spans="6:7" x14ac:dyDescent="0.3">
      <c r="F638" s="2"/>
      <c r="G638" s="3"/>
    </row>
    <row r="639" spans="6:7" x14ac:dyDescent="0.3">
      <c r="F639" s="2"/>
      <c r="G639" s="3"/>
    </row>
    <row r="640" spans="6:7" x14ac:dyDescent="0.3">
      <c r="F640" s="2"/>
      <c r="G640" s="3"/>
    </row>
    <row r="641" spans="6:7" x14ac:dyDescent="0.3">
      <c r="F641" s="2"/>
      <c r="G641" s="3"/>
    </row>
    <row r="642" spans="6:7" x14ac:dyDescent="0.3">
      <c r="F642" s="2"/>
      <c r="G642" s="3"/>
    </row>
    <row r="643" spans="6:7" x14ac:dyDescent="0.3">
      <c r="F643" s="2"/>
      <c r="G643" s="3"/>
    </row>
    <row r="644" spans="6:7" x14ac:dyDescent="0.3">
      <c r="F644" s="2"/>
      <c r="G644" s="3"/>
    </row>
    <row r="645" spans="6:7" x14ac:dyDescent="0.3">
      <c r="F645" s="2"/>
      <c r="G645" s="3"/>
    </row>
    <row r="646" spans="6:7" x14ac:dyDescent="0.3">
      <c r="F646" s="2"/>
      <c r="G646" s="3"/>
    </row>
    <row r="647" spans="6:7" x14ac:dyDescent="0.3">
      <c r="F647" s="2"/>
      <c r="G647" s="3"/>
    </row>
    <row r="648" spans="6:7" x14ac:dyDescent="0.3">
      <c r="F648" s="2"/>
      <c r="G648" s="3"/>
    </row>
    <row r="649" spans="6:7" x14ac:dyDescent="0.3">
      <c r="F649" s="2"/>
      <c r="G649" s="3"/>
    </row>
    <row r="650" spans="6:7" x14ac:dyDescent="0.3">
      <c r="F650" s="2"/>
      <c r="G650" s="3"/>
    </row>
    <row r="651" spans="6:7" x14ac:dyDescent="0.3">
      <c r="F651" s="2"/>
      <c r="G651" s="3"/>
    </row>
    <row r="652" spans="6:7" x14ac:dyDescent="0.3">
      <c r="F652" s="2"/>
      <c r="G652" s="3"/>
    </row>
    <row r="653" spans="6:7" x14ac:dyDescent="0.3">
      <c r="F653" s="2"/>
      <c r="G653" s="3"/>
    </row>
    <row r="654" spans="6:7" x14ac:dyDescent="0.3">
      <c r="F654" s="2"/>
      <c r="G654" s="3"/>
    </row>
    <row r="655" spans="6:7" x14ac:dyDescent="0.3">
      <c r="F655" s="2"/>
      <c r="G655" s="3"/>
    </row>
    <row r="656" spans="6:7" x14ac:dyDescent="0.3">
      <c r="F656" s="2"/>
      <c r="G656" s="3"/>
    </row>
    <row r="657" spans="6:7" x14ac:dyDescent="0.3">
      <c r="F657" s="2"/>
      <c r="G657" s="3"/>
    </row>
  </sheetData>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31"/>
  <sheetViews>
    <sheetView showGridLines="0" workbookViewId="0">
      <selection activeCell="O3" sqref="O3"/>
    </sheetView>
  </sheetViews>
  <sheetFormatPr defaultRowHeight="14.4" x14ac:dyDescent="0.3"/>
  <cols>
    <col min="1" max="1" width="19" bestFit="1" customWidth="1"/>
    <col min="2" max="2" width="20.21875" bestFit="1" customWidth="1"/>
    <col min="3" max="3" width="8.44140625" bestFit="1" customWidth="1"/>
    <col min="4" max="4" width="8.21875" customWidth="1"/>
  </cols>
  <sheetData>
    <row r="1" spans="1:19" ht="14.4" customHeight="1" x14ac:dyDescent="0.3">
      <c r="A1" s="77" t="s">
        <v>78</v>
      </c>
      <c r="B1" s="78"/>
      <c r="C1" s="78"/>
      <c r="D1" s="78"/>
      <c r="E1" s="78"/>
      <c r="F1" s="78"/>
      <c r="G1" s="78"/>
      <c r="H1" s="78"/>
      <c r="I1" s="78"/>
      <c r="J1" s="78"/>
      <c r="K1" s="78"/>
      <c r="L1" s="78"/>
      <c r="M1" s="78"/>
      <c r="N1" s="38"/>
      <c r="O1" s="22"/>
      <c r="P1" s="22"/>
      <c r="Q1" s="22"/>
      <c r="R1" s="22"/>
      <c r="S1" s="22"/>
    </row>
    <row r="2" spans="1:19" ht="14.4" customHeight="1" x14ac:dyDescent="0.3">
      <c r="A2" s="77"/>
      <c r="B2" s="78"/>
      <c r="C2" s="78"/>
      <c r="D2" s="78"/>
      <c r="E2" s="78"/>
      <c r="F2" s="78"/>
      <c r="G2" s="78"/>
      <c r="H2" s="78"/>
      <c r="I2" s="78"/>
      <c r="J2" s="78"/>
      <c r="K2" s="78"/>
      <c r="L2" s="78"/>
      <c r="M2" s="78"/>
      <c r="N2" s="38"/>
      <c r="O2" s="22"/>
      <c r="P2" s="22"/>
      <c r="Q2" s="22"/>
      <c r="R2" s="22"/>
      <c r="S2" s="22"/>
    </row>
    <row r="3" spans="1:19" ht="14.4" customHeight="1" x14ac:dyDescent="0.3">
      <c r="A3" s="77"/>
      <c r="B3" s="78"/>
      <c r="C3" s="78"/>
      <c r="D3" s="78"/>
      <c r="E3" s="78"/>
      <c r="F3" s="78"/>
      <c r="G3" s="78"/>
      <c r="H3" s="78"/>
      <c r="I3" s="78"/>
      <c r="J3" s="78"/>
      <c r="K3" s="78"/>
      <c r="L3" s="78"/>
      <c r="M3" s="78"/>
      <c r="N3" s="38"/>
      <c r="O3" s="22"/>
      <c r="P3" s="22"/>
      <c r="Q3" s="22"/>
      <c r="R3" s="22"/>
      <c r="S3" s="22"/>
    </row>
    <row r="4" spans="1:19" ht="15" customHeight="1" x14ac:dyDescent="0.3">
      <c r="A4" s="77"/>
      <c r="B4" s="78"/>
      <c r="C4" s="78"/>
      <c r="D4" s="78"/>
      <c r="E4" s="78"/>
      <c r="F4" s="78"/>
      <c r="G4" s="78"/>
      <c r="H4" s="78"/>
      <c r="I4" s="78"/>
      <c r="J4" s="78"/>
      <c r="K4" s="78"/>
      <c r="L4" s="78"/>
      <c r="M4" s="78"/>
      <c r="N4" s="38"/>
      <c r="O4" s="22"/>
      <c r="P4" s="22"/>
      <c r="Q4" s="22"/>
      <c r="R4" s="22"/>
      <c r="S4" s="22"/>
    </row>
    <row r="8" spans="1:19" x14ac:dyDescent="0.3">
      <c r="B8" s="30" t="s">
        <v>65</v>
      </c>
      <c r="C8" t="s">
        <v>77</v>
      </c>
    </row>
    <row r="9" spans="1:19" x14ac:dyDescent="0.3">
      <c r="B9" s="42" t="s">
        <v>26</v>
      </c>
      <c r="C9" s="43">
        <v>58277.8</v>
      </c>
    </row>
    <row r="10" spans="1:19" x14ac:dyDescent="0.3">
      <c r="B10" s="44" t="s">
        <v>17</v>
      </c>
      <c r="C10" s="45">
        <v>56471.590000000004</v>
      </c>
    </row>
    <row r="11" spans="1:19" x14ac:dyDescent="0.3">
      <c r="B11" s="44" t="s">
        <v>32</v>
      </c>
      <c r="C11" s="45">
        <v>52063.35</v>
      </c>
    </row>
    <row r="12" spans="1:19" x14ac:dyDescent="0.3">
      <c r="B12" s="44" t="s">
        <v>15</v>
      </c>
      <c r="C12" s="45">
        <v>50988.91</v>
      </c>
    </row>
    <row r="13" spans="1:19" x14ac:dyDescent="0.3">
      <c r="B13" s="44" t="s">
        <v>22</v>
      </c>
      <c r="C13" s="45">
        <v>46234.960000000006</v>
      </c>
    </row>
    <row r="14" spans="1:19" x14ac:dyDescent="0.3">
      <c r="B14" s="44" t="s">
        <v>33</v>
      </c>
      <c r="C14" s="45">
        <v>46226.020000000004</v>
      </c>
    </row>
    <row r="15" spans="1:19" x14ac:dyDescent="0.3">
      <c r="B15" s="44" t="s">
        <v>23</v>
      </c>
      <c r="C15" s="45">
        <v>44884.12</v>
      </c>
    </row>
    <row r="16" spans="1:19" x14ac:dyDescent="0.3">
      <c r="B16" s="44" t="s">
        <v>16</v>
      </c>
      <c r="C16" s="45">
        <v>43177.340000000004</v>
      </c>
    </row>
    <row r="17" spans="2:3" x14ac:dyDescent="0.3">
      <c r="B17" s="44" t="s">
        <v>18</v>
      </c>
      <c r="C17" s="45">
        <v>40814.559999999998</v>
      </c>
    </row>
    <row r="18" spans="2:3" x14ac:dyDescent="0.3">
      <c r="B18" s="44" t="s">
        <v>28</v>
      </c>
      <c r="C18" s="45">
        <v>39084.340000000004</v>
      </c>
    </row>
    <row r="19" spans="2:3" x14ac:dyDescent="0.3">
      <c r="B19" s="44" t="s">
        <v>29</v>
      </c>
      <c r="C19" s="45">
        <v>36700.840000000004</v>
      </c>
    </row>
    <row r="20" spans="2:3" x14ac:dyDescent="0.3">
      <c r="B20" s="44" t="s">
        <v>20</v>
      </c>
      <c r="C20" s="45">
        <v>31390.480000000003</v>
      </c>
    </row>
    <row r="21" spans="2:3" x14ac:dyDescent="0.3">
      <c r="B21" s="44" t="s">
        <v>24</v>
      </c>
      <c r="C21" s="45">
        <v>30189.32</v>
      </c>
    </row>
    <row r="22" spans="2:3" x14ac:dyDescent="0.3">
      <c r="B22" s="44" t="s">
        <v>19</v>
      </c>
      <c r="C22" s="45">
        <v>29800.160000000003</v>
      </c>
    </row>
    <row r="23" spans="2:3" x14ac:dyDescent="0.3">
      <c r="B23" s="44" t="s">
        <v>13</v>
      </c>
      <c r="C23" s="45">
        <v>29721.27</v>
      </c>
    </row>
    <row r="24" spans="2:3" x14ac:dyDescent="0.3">
      <c r="B24" s="44" t="s">
        <v>25</v>
      </c>
      <c r="C24" s="45">
        <v>29678.099999999995</v>
      </c>
    </row>
    <row r="25" spans="2:3" x14ac:dyDescent="0.3">
      <c r="B25" s="44" t="s">
        <v>31</v>
      </c>
      <c r="C25" s="45">
        <v>29518.43</v>
      </c>
    </row>
    <row r="26" spans="2:3" x14ac:dyDescent="0.3">
      <c r="B26" s="44" t="s">
        <v>21</v>
      </c>
      <c r="C26" s="45">
        <v>26000</v>
      </c>
    </row>
    <row r="27" spans="2:3" x14ac:dyDescent="0.3">
      <c r="B27" s="44" t="s">
        <v>30</v>
      </c>
      <c r="C27" s="45">
        <v>25899.020000000011</v>
      </c>
    </row>
    <row r="28" spans="2:3" x14ac:dyDescent="0.3">
      <c r="B28" s="44" t="s">
        <v>27</v>
      </c>
      <c r="C28" s="45">
        <v>19572.14</v>
      </c>
    </row>
    <row r="29" spans="2:3" x14ac:dyDescent="0.3">
      <c r="B29" s="44" t="s">
        <v>14</v>
      </c>
      <c r="C29" s="45">
        <v>19525.600000000002</v>
      </c>
    </row>
    <row r="30" spans="2:3" x14ac:dyDescent="0.3">
      <c r="B30" s="46" t="s">
        <v>4</v>
      </c>
      <c r="C30" s="47">
        <v>14946.919999999998</v>
      </c>
    </row>
    <row r="31" spans="2:3" x14ac:dyDescent="0.3">
      <c r="B31" s="31" t="s">
        <v>66</v>
      </c>
      <c r="C31" s="41">
        <v>801165.26999999979</v>
      </c>
    </row>
  </sheetData>
  <mergeCells count="1">
    <mergeCell ref="A1:M4"/>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U49"/>
  <sheetViews>
    <sheetView showGridLines="0" zoomScale="70" zoomScaleNormal="70" workbookViewId="0">
      <selection activeCell="Q15" sqref="Q15"/>
    </sheetView>
  </sheetViews>
  <sheetFormatPr defaultRowHeight="14.4" x14ac:dyDescent="0.3"/>
  <cols>
    <col min="2" max="2" width="13.44140625" customWidth="1"/>
    <col min="3" max="3" width="13.33203125" customWidth="1"/>
    <col min="4" max="4" width="9.33203125" customWidth="1"/>
    <col min="5" max="5" width="15.77734375" customWidth="1"/>
    <col min="6" max="6" width="11.44140625" customWidth="1"/>
    <col min="7" max="7" width="15.109375" customWidth="1"/>
    <col min="8" max="8" width="20.21875" bestFit="1" customWidth="1"/>
    <col min="9" max="9" width="14.44140625" bestFit="1" customWidth="1"/>
    <col min="10" max="10" width="12.109375" bestFit="1" customWidth="1"/>
    <col min="11" max="11" width="11.77734375" customWidth="1"/>
    <col min="12" max="12" width="18" bestFit="1" customWidth="1"/>
    <col min="13" max="13" width="14.44140625" bestFit="1" customWidth="1"/>
    <col min="14" max="14" width="12.109375" bestFit="1" customWidth="1"/>
    <col min="15" max="15" width="11.77734375" customWidth="1"/>
    <col min="17" max="17" width="9.6640625" bestFit="1" customWidth="1"/>
    <col min="18" max="18" width="11.21875" customWidth="1"/>
  </cols>
  <sheetData>
    <row r="1" spans="1:21" ht="14.4" customHeight="1" x14ac:dyDescent="0.3">
      <c r="A1" s="77" t="s">
        <v>90</v>
      </c>
      <c r="B1" s="78"/>
      <c r="C1" s="78"/>
      <c r="D1" s="78"/>
      <c r="E1" s="78"/>
      <c r="F1" s="78"/>
      <c r="G1" s="78"/>
      <c r="H1" s="78"/>
      <c r="I1" s="78"/>
      <c r="J1" s="78"/>
      <c r="K1" s="78"/>
      <c r="L1" s="78"/>
      <c r="M1" s="78"/>
      <c r="N1" s="78"/>
      <c r="O1" s="78"/>
      <c r="P1" s="38"/>
      <c r="Q1" s="22"/>
      <c r="R1" s="22"/>
      <c r="S1" s="22"/>
      <c r="U1" t="s">
        <v>39</v>
      </c>
    </row>
    <row r="2" spans="1:21" ht="14.4" customHeight="1" x14ac:dyDescent="0.3">
      <c r="A2" s="77"/>
      <c r="B2" s="78"/>
      <c r="C2" s="78"/>
      <c r="D2" s="78"/>
      <c r="E2" s="78"/>
      <c r="F2" s="78"/>
      <c r="G2" s="78"/>
      <c r="H2" s="78"/>
      <c r="I2" s="78"/>
      <c r="J2" s="78"/>
      <c r="K2" s="78"/>
      <c r="L2" s="78"/>
      <c r="M2" s="78"/>
      <c r="N2" s="78"/>
      <c r="O2" s="78"/>
      <c r="P2" s="38"/>
      <c r="Q2" s="22"/>
      <c r="R2" s="22"/>
      <c r="S2" s="22"/>
      <c r="U2" t="s">
        <v>37</v>
      </c>
    </row>
    <row r="3" spans="1:21" ht="14.4" customHeight="1" x14ac:dyDescent="0.3">
      <c r="A3" s="77"/>
      <c r="B3" s="78"/>
      <c r="C3" s="78"/>
      <c r="D3" s="78"/>
      <c r="E3" s="78"/>
      <c r="F3" s="78"/>
      <c r="G3" s="78"/>
      <c r="H3" s="78"/>
      <c r="I3" s="78"/>
      <c r="J3" s="78"/>
      <c r="K3" s="78"/>
      <c r="L3" s="78"/>
      <c r="M3" s="78"/>
      <c r="N3" s="78"/>
      <c r="O3" s="78"/>
      <c r="P3" s="38"/>
      <c r="Q3" s="22"/>
      <c r="R3" s="22"/>
      <c r="S3" s="22"/>
      <c r="U3" t="s">
        <v>34</v>
      </c>
    </row>
    <row r="4" spans="1:21" ht="15" customHeight="1" x14ac:dyDescent="0.3">
      <c r="A4" s="77"/>
      <c r="B4" s="78"/>
      <c r="C4" s="78"/>
      <c r="D4" s="78"/>
      <c r="E4" s="78"/>
      <c r="F4" s="78"/>
      <c r="G4" s="78"/>
      <c r="H4" s="78"/>
      <c r="I4" s="78"/>
      <c r="J4" s="78"/>
      <c r="K4" s="78"/>
      <c r="L4" s="78"/>
      <c r="M4" s="78"/>
      <c r="N4" s="78"/>
      <c r="O4" s="78"/>
      <c r="P4" s="38"/>
      <c r="Q4" s="22"/>
      <c r="R4" s="22"/>
      <c r="S4" s="22"/>
      <c r="U4" t="s">
        <v>36</v>
      </c>
    </row>
    <row r="5" spans="1:21" x14ac:dyDescent="0.3">
      <c r="M5" s="13"/>
      <c r="O5" s="13"/>
      <c r="P5" s="13"/>
      <c r="U5" t="s">
        <v>35</v>
      </c>
    </row>
    <row r="6" spans="1:21" x14ac:dyDescent="0.3">
      <c r="M6" s="13"/>
      <c r="U6" t="s">
        <v>38</v>
      </c>
    </row>
    <row r="9" spans="1:21" x14ac:dyDescent="0.3">
      <c r="B9" s="23" t="s">
        <v>64</v>
      </c>
      <c r="C9" s="48" t="s">
        <v>34</v>
      </c>
    </row>
    <row r="11" spans="1:21" x14ac:dyDescent="0.3">
      <c r="B11" s="79" t="s">
        <v>83</v>
      </c>
      <c r="C11" s="79"/>
      <c r="D11" s="79"/>
      <c r="E11" s="79"/>
      <c r="F11" s="79"/>
      <c r="H11" s="79" t="s">
        <v>84</v>
      </c>
      <c r="I11" s="79"/>
      <c r="J11" s="79"/>
      <c r="K11" s="79"/>
      <c r="L11" s="79"/>
    </row>
    <row r="12" spans="1:21" x14ac:dyDescent="0.3">
      <c r="H12" s="60" t="s">
        <v>11</v>
      </c>
      <c r="I12" s="49" t="s">
        <v>79</v>
      </c>
      <c r="J12" s="49" t="s">
        <v>49</v>
      </c>
      <c r="K12" s="49" t="s">
        <v>77</v>
      </c>
      <c r="L12" s="49" t="s">
        <v>86</v>
      </c>
    </row>
    <row r="13" spans="1:21" x14ac:dyDescent="0.3">
      <c r="B13" s="23"/>
      <c r="H13" s="50" t="s">
        <v>2</v>
      </c>
      <c r="I13" s="51">
        <f>SUMIFS(Raw_Data[Amount], Raw_Data[Sales Person],$H13,Raw_Data[Geography],$C$9)</f>
        <v>7763</v>
      </c>
      <c r="J13" s="50">
        <f>SUMIFS(Raw_Data[Units], Raw_Data[Sales Person],$H13,Raw_Data[Geography],$C$9)</f>
        <v>174</v>
      </c>
      <c r="K13" s="51">
        <f>SUMIFS(Raw_Data[Profit], Raw_Data[Sales Person],$H13,Raw_Data[Geography],$C$9)</f>
        <v>6342.38</v>
      </c>
      <c r="L13" s="52">
        <f t="shared" ref="L13:L22" si="0">IF(I13&gt;8000,1,-1)</f>
        <v>-1</v>
      </c>
      <c r="S13" s="41"/>
    </row>
    <row r="14" spans="1:21" x14ac:dyDescent="0.3">
      <c r="B14" s="59" t="s">
        <v>81</v>
      </c>
      <c r="C14" s="50">
        <f>COUNTIF(Raw_Data[Geography], $C$9)</f>
        <v>58</v>
      </c>
      <c r="H14" s="50" t="s">
        <v>8</v>
      </c>
      <c r="I14" s="51">
        <f>SUMIFS(Raw_Data[Amount], Raw_Data[Sales Person],$H14,Raw_Data[Geography],$C$9)</f>
        <v>5516</v>
      </c>
      <c r="J14" s="50">
        <f>SUMIFS(Raw_Data[Units], Raw_Data[Sales Person],$H14,Raw_Data[Geography],$C$9)</f>
        <v>507</v>
      </c>
      <c r="K14" s="51">
        <f>SUMIFS(Raw_Data[Profit], Raw_Data[Sales Person],$H14,Raw_Data[Geography],$C$9)</f>
        <v>1923.4700000000003</v>
      </c>
      <c r="L14" s="52">
        <f t="shared" si="0"/>
        <v>-1</v>
      </c>
      <c r="S14" s="41"/>
    </row>
    <row r="15" spans="1:21" x14ac:dyDescent="0.3">
      <c r="H15" s="50" t="s">
        <v>41</v>
      </c>
      <c r="I15" s="51">
        <f>SUMIFS(Raw_Data[Amount], Raw_Data[Sales Person],$H15,Raw_Data[Geography],$C$9)</f>
        <v>15855</v>
      </c>
      <c r="J15" s="50">
        <f>SUMIFS(Raw_Data[Units], Raw_Data[Sales Person],$H15,Raw_Data[Geography],$C$9)</f>
        <v>708</v>
      </c>
      <c r="K15" s="51">
        <f>SUMIFS(Raw_Data[Profit], Raw_Data[Sales Person],$H15,Raw_Data[Geography],$C$9)</f>
        <v>9378.9600000000009</v>
      </c>
      <c r="L15" s="52">
        <f t="shared" si="0"/>
        <v>1</v>
      </c>
      <c r="S15" s="41"/>
    </row>
    <row r="16" spans="1:21" x14ac:dyDescent="0.3">
      <c r="H16" s="50" t="s">
        <v>7</v>
      </c>
      <c r="I16" s="51">
        <f>SUMIFS(Raw_Data[Amount], Raw_Data[Sales Person],$H16,Raw_Data[Geography],$C$9)</f>
        <v>31661</v>
      </c>
      <c r="J16" s="50">
        <f>SUMIFS(Raw_Data[Units], Raw_Data[Sales Person],$H16,Raw_Data[Geography],$C$9)</f>
        <v>978</v>
      </c>
      <c r="K16" s="51">
        <f>SUMIFS(Raw_Data[Profit], Raw_Data[Sales Person],$H16,Raw_Data[Geography],$C$9)</f>
        <v>22031.090000000004</v>
      </c>
      <c r="L16" s="52">
        <f t="shared" si="0"/>
        <v>1</v>
      </c>
      <c r="S16" s="41"/>
    </row>
    <row r="17" spans="2:19" x14ac:dyDescent="0.3">
      <c r="B17" s="27"/>
      <c r="C17" s="49" t="s">
        <v>80</v>
      </c>
      <c r="D17" s="49" t="s">
        <v>55</v>
      </c>
      <c r="E17" s="49" t="s">
        <v>58</v>
      </c>
      <c r="H17" s="50" t="s">
        <v>6</v>
      </c>
      <c r="I17" s="51">
        <f>SUMIFS(Raw_Data[Amount], Raw_Data[Sales Person],$H17,Raw_Data[Geography],$C$9)</f>
        <v>33670</v>
      </c>
      <c r="J17" s="50">
        <f>SUMIFS(Raw_Data[Units], Raw_Data[Sales Person],$H17,Raw_Data[Geography],$C$9)</f>
        <v>1515</v>
      </c>
      <c r="K17" s="51">
        <f>SUMIFS(Raw_Data[Profit], Raw_Data[Sales Person],$H17,Raw_Data[Geography],$C$9)</f>
        <v>18877.060000000001</v>
      </c>
      <c r="L17" s="52">
        <f t="shared" si="0"/>
        <v>1</v>
      </c>
      <c r="S17" s="41"/>
    </row>
    <row r="18" spans="2:19" x14ac:dyDescent="0.3">
      <c r="B18" s="56" t="s">
        <v>79</v>
      </c>
      <c r="C18" s="51">
        <f>SUMIF(Raw_Data[Geography],$C$9, Raw_Data[Amount])</f>
        <v>252469</v>
      </c>
      <c r="D18" s="51">
        <f>AVERAGEIF(Raw_Data[Geography],$C$9, Raw_Data[Amount])</f>
        <v>4352.9137931034484</v>
      </c>
      <c r="E18" s="51">
        <f>MEDIAN(Raw_Data[Geography],$C$9, Raw_Data[Amount])</f>
        <v>3437</v>
      </c>
      <c r="H18" s="50" t="s">
        <v>5</v>
      </c>
      <c r="I18" s="51">
        <f>SUMIFS(Raw_Data[Amount], Raw_Data[Sales Person],$H18,Raw_Data[Geography],$C$9)</f>
        <v>41559</v>
      </c>
      <c r="J18" s="50">
        <f>SUMIFS(Raw_Data[Units], Raw_Data[Sales Person],$H18,Raw_Data[Geography],$C$9)</f>
        <v>1188</v>
      </c>
      <c r="K18" s="51">
        <f>SUMIFS(Raw_Data[Profit], Raw_Data[Sales Person],$H18,Raw_Data[Geography],$C$9)</f>
        <v>29563.739999999998</v>
      </c>
      <c r="L18" s="52">
        <f t="shared" si="0"/>
        <v>1</v>
      </c>
      <c r="S18" s="41"/>
    </row>
    <row r="19" spans="2:19" x14ac:dyDescent="0.3">
      <c r="B19" s="56" t="s">
        <v>49</v>
      </c>
      <c r="C19" s="50">
        <f>SUMIF(Raw_Data[Geography],$C$9, Raw_Data[Units])</f>
        <v>8760</v>
      </c>
      <c r="D19" s="57">
        <f>AVERAGEIF(Raw_Data[Geography],$C$9, Raw_Data[Units])</f>
        <v>151.0344827586207</v>
      </c>
      <c r="E19" s="57">
        <f>MEDIAN(Raw_Data[Geography],$C$9, Raw_Data[Units])</f>
        <v>124.5</v>
      </c>
      <c r="H19" s="50" t="s">
        <v>3</v>
      </c>
      <c r="I19" s="51">
        <f>SUMIFS(Raw_Data[Amount], Raw_Data[Sales Person],$H19,Raw_Data[Geography],$C$9)</f>
        <v>35847</v>
      </c>
      <c r="J19" s="50">
        <f>SUMIFS(Raw_Data[Units], Raw_Data[Sales Person],$H19,Raw_Data[Geography],$C$9)</f>
        <v>1416</v>
      </c>
      <c r="K19" s="51">
        <f>SUMIFS(Raw_Data[Profit], Raw_Data[Sales Person],$H19,Raw_Data[Geography],$C$9)</f>
        <v>22925.219999999998</v>
      </c>
      <c r="L19" s="52">
        <f t="shared" si="0"/>
        <v>1</v>
      </c>
      <c r="S19" s="41"/>
    </row>
    <row r="20" spans="2:19" x14ac:dyDescent="0.3">
      <c r="B20" s="58" t="s">
        <v>77</v>
      </c>
      <c r="C20" s="54">
        <f>SUMIF(Raw_Data[Geography],$C$9,(Raw_Data[Profit]))</f>
        <v>171787.60000000003</v>
      </c>
      <c r="D20" s="54">
        <f>AVERAGEIF(Raw_Data[Geography],$C$9,(Raw_Data[Profit]))</f>
        <v>2961.8551724137938</v>
      </c>
      <c r="E20" s="54">
        <f>MEDIAN(Raw_Data[Geography],$C$9,(Raw_Data[Profit]))</f>
        <v>2314.5149999999999</v>
      </c>
      <c r="H20" s="50" t="s">
        <v>9</v>
      </c>
      <c r="I20" s="51">
        <f>SUMIFS(Raw_Data[Amount], Raw_Data[Sales Person],$H20,Raw_Data[Geography],$C$9)</f>
        <v>39424</v>
      </c>
      <c r="J20" s="50">
        <f>SUMIFS(Raw_Data[Units], Raw_Data[Sales Person],$H20,Raw_Data[Geography],$C$9)</f>
        <v>1122</v>
      </c>
      <c r="K20" s="51">
        <f>SUMIFS(Raw_Data[Profit], Raw_Data[Sales Person],$H20,Raw_Data[Geography],$C$9)</f>
        <v>29612.41</v>
      </c>
      <c r="L20" s="52">
        <f t="shared" si="0"/>
        <v>1</v>
      </c>
      <c r="S20" s="41"/>
    </row>
    <row r="21" spans="2:19" x14ac:dyDescent="0.3">
      <c r="B21" s="35"/>
      <c r="H21" s="50" t="s">
        <v>10</v>
      </c>
      <c r="I21" s="51">
        <f>SUMIFS(Raw_Data[Amount], Raw_Data[Sales Person],$H21,Raw_Data[Geography],$C$9)</f>
        <v>16527</v>
      </c>
      <c r="J21" s="50">
        <f>SUMIFS(Raw_Data[Units], Raw_Data[Sales Person],$H21,Raw_Data[Geography],$C$9)</f>
        <v>417</v>
      </c>
      <c r="K21" s="51">
        <f>SUMIFS(Raw_Data[Profit], Raw_Data[Sales Person],$H21,Raw_Data[Geography],$C$9)</f>
        <v>13190.04</v>
      </c>
      <c r="L21" s="52">
        <f t="shared" si="0"/>
        <v>1</v>
      </c>
      <c r="S21" s="41"/>
    </row>
    <row r="22" spans="2:19" x14ac:dyDescent="0.3">
      <c r="B22" s="35"/>
      <c r="H22" s="53" t="s">
        <v>40</v>
      </c>
      <c r="I22" s="54">
        <f>SUMIFS(Raw_Data[Amount], Raw_Data[Sales Person],$H22,Raw_Data[Geography],$C$9)</f>
        <v>24647</v>
      </c>
      <c r="J22" s="53">
        <f>SUMIFS(Raw_Data[Units], Raw_Data[Sales Person],$H22,Raw_Data[Geography],$C$9)</f>
        <v>735</v>
      </c>
      <c r="K22" s="54">
        <f>SUMIFS(Raw_Data[Profit], Raw_Data[Sales Person],$H22,Raw_Data[Geography],$C$9)</f>
        <v>17943.230000000003</v>
      </c>
      <c r="L22" s="55">
        <f t="shared" si="0"/>
        <v>1</v>
      </c>
      <c r="S22" s="41"/>
    </row>
    <row r="23" spans="2:19" x14ac:dyDescent="0.3">
      <c r="S23" s="41"/>
    </row>
    <row r="25" spans="2:19" x14ac:dyDescent="0.3">
      <c r="H25" s="31"/>
      <c r="I25" s="32"/>
      <c r="J25" s="32"/>
      <c r="K25" s="32"/>
    </row>
    <row r="26" spans="2:19" x14ac:dyDescent="0.3">
      <c r="B26" s="79" t="s">
        <v>85</v>
      </c>
      <c r="C26" s="79"/>
      <c r="D26" s="79"/>
      <c r="E26" s="79"/>
      <c r="F26" s="79"/>
      <c r="H26" s="79" t="s">
        <v>88</v>
      </c>
      <c r="I26" s="79"/>
      <c r="J26" s="79"/>
      <c r="K26" s="62"/>
      <c r="L26" s="79" t="s">
        <v>89</v>
      </c>
      <c r="M26" s="79"/>
      <c r="N26" s="79"/>
    </row>
    <row r="27" spans="2:19" x14ac:dyDescent="0.3">
      <c r="B27" s="49" t="s">
        <v>0</v>
      </c>
      <c r="C27" s="49" t="s">
        <v>79</v>
      </c>
      <c r="D27" s="49" t="s">
        <v>49</v>
      </c>
      <c r="E27" s="49" t="s">
        <v>77</v>
      </c>
      <c r="F27" s="49" t="s">
        <v>82</v>
      </c>
      <c r="H27" s="30" t="s">
        <v>65</v>
      </c>
      <c r="I27" t="s">
        <v>67</v>
      </c>
      <c r="J27" t="s">
        <v>87</v>
      </c>
      <c r="L27" s="30" t="s">
        <v>65</v>
      </c>
      <c r="M27" t="s">
        <v>67</v>
      </c>
      <c r="N27" t="s">
        <v>87</v>
      </c>
    </row>
    <row r="28" spans="2:19" x14ac:dyDescent="0.3">
      <c r="B28" s="50" t="s">
        <v>20</v>
      </c>
      <c r="C28" s="51">
        <f>SUMIFS(Raw_Data[Amount], Raw_Data[Product],$B28,Raw_Data[Geography],$C$9)</f>
        <v>28861</v>
      </c>
      <c r="D28" s="50">
        <f>SUMIFS(Raw_Data[Units], Raw_Data[Product],$B28,Raw_Data[Geography],$C$9)</f>
        <v>987</v>
      </c>
      <c r="E28" s="51">
        <f>SUMIFS(Raw_Data[Profit], Raw_Data[Product],$B28,Raw_Data[Geography],$C$9)</f>
        <v>18379.060000000001</v>
      </c>
      <c r="F28" s="52">
        <f t="shared" ref="F28:F49" si="1">IF(E28&gt;3000, 1, -1)</f>
        <v>1</v>
      </c>
      <c r="H28" s="31" t="s">
        <v>26</v>
      </c>
      <c r="I28" s="41">
        <v>70273</v>
      </c>
      <c r="J28" s="41">
        <v>58277.799999999996</v>
      </c>
      <c r="L28" s="31" t="s">
        <v>21</v>
      </c>
      <c r="M28" s="32">
        <v>37772</v>
      </c>
      <c r="N28" s="32">
        <v>26000</v>
      </c>
    </row>
    <row r="29" spans="2:19" x14ac:dyDescent="0.3">
      <c r="B29" s="50" t="s">
        <v>26</v>
      </c>
      <c r="C29" s="51">
        <f>SUMIFS(Raw_Data[Amount], Raw_Data[Product],$B29,Raw_Data[Geography],$C$9)</f>
        <v>22855</v>
      </c>
      <c r="D29" s="50">
        <f>SUMIFS(Raw_Data[Units], Raw_Data[Product],$B29,Raw_Data[Geography],$C$9)</f>
        <v>567</v>
      </c>
      <c r="E29" s="51">
        <f>SUMIFS(Raw_Data[Profit], Raw_Data[Product],$B29,Raw_Data[Geography],$C$9)</f>
        <v>19679.8</v>
      </c>
      <c r="F29" s="52">
        <f t="shared" si="1"/>
        <v>1</v>
      </c>
      <c r="H29" s="31" t="s">
        <v>17</v>
      </c>
      <c r="I29" s="41">
        <v>63721</v>
      </c>
      <c r="J29" s="41">
        <v>56471.589999999989</v>
      </c>
      <c r="L29" s="31" t="s">
        <v>30</v>
      </c>
      <c r="M29" s="32">
        <v>66500</v>
      </c>
      <c r="N29" s="32">
        <v>25899.02</v>
      </c>
    </row>
    <row r="30" spans="2:19" x14ac:dyDescent="0.3">
      <c r="B30" s="50" t="s">
        <v>17</v>
      </c>
      <c r="C30" s="51">
        <f>SUMIFS(Raw_Data[Amount], Raw_Data[Product],$B30,Raw_Data[Geography],$C$9)</f>
        <v>22344</v>
      </c>
      <c r="D30" s="50">
        <f>SUMIFS(Raw_Data[Units], Raw_Data[Product],$B30,Raw_Data[Geography],$C$9)</f>
        <v>738</v>
      </c>
      <c r="E30" s="51">
        <f>SUMIFS(Raw_Data[Profit], Raw_Data[Product],$B30,Raw_Data[Geography],$C$9)</f>
        <v>20048.820000000003</v>
      </c>
      <c r="F30" s="52">
        <f t="shared" si="1"/>
        <v>1</v>
      </c>
      <c r="H30" s="31" t="s">
        <v>32</v>
      </c>
      <c r="I30" s="41">
        <v>71967</v>
      </c>
      <c r="J30" s="41">
        <v>52063.350000000006</v>
      </c>
      <c r="L30" s="31" t="s">
        <v>27</v>
      </c>
      <c r="M30" s="32">
        <v>69461</v>
      </c>
      <c r="N30" s="32">
        <v>19572.14</v>
      </c>
    </row>
    <row r="31" spans="2:19" x14ac:dyDescent="0.3">
      <c r="B31" s="50" t="s">
        <v>23</v>
      </c>
      <c r="C31" s="51">
        <f>SUMIFS(Raw_Data[Amount], Raw_Data[Product],$B31,Raw_Data[Geography],$C$9)</f>
        <v>18081</v>
      </c>
      <c r="D31" s="50">
        <f>SUMIFS(Raw_Data[Units], Raw_Data[Product],$B31,Raw_Data[Geography],$C$9)</f>
        <v>408</v>
      </c>
      <c r="E31" s="51">
        <f>SUMIFS(Raw_Data[Profit], Raw_Data[Product],$B31,Raw_Data[Geography],$C$9)</f>
        <v>15433.08</v>
      </c>
      <c r="F31" s="52">
        <f t="shared" si="1"/>
        <v>1</v>
      </c>
      <c r="H31" s="31" t="s">
        <v>15</v>
      </c>
      <c r="I31" s="41">
        <v>68971</v>
      </c>
      <c r="J31" s="41">
        <v>50988.91</v>
      </c>
      <c r="L31" s="31" t="s">
        <v>14</v>
      </c>
      <c r="M31" s="32">
        <v>43183</v>
      </c>
      <c r="N31" s="32">
        <v>19525.600000000002</v>
      </c>
    </row>
    <row r="32" spans="2:19" x14ac:dyDescent="0.3">
      <c r="B32" s="50" t="s">
        <v>28</v>
      </c>
      <c r="C32" s="51">
        <f>SUMIFS(Raw_Data[Amount], Raw_Data[Product],$B32,Raw_Data[Geography],$C$9)</f>
        <v>18018</v>
      </c>
      <c r="D32" s="50">
        <f>SUMIFS(Raw_Data[Units], Raw_Data[Product],$B32,Raw_Data[Geography],$C$9)</f>
        <v>462</v>
      </c>
      <c r="E32" s="51">
        <f>SUMIFS(Raw_Data[Profit], Raw_Data[Product],$B32,Raw_Data[Geography],$C$9)</f>
        <v>13222.439999999999</v>
      </c>
      <c r="F32" s="52">
        <f t="shared" si="1"/>
        <v>1</v>
      </c>
      <c r="H32" s="31" t="s">
        <v>22</v>
      </c>
      <c r="I32" s="41">
        <v>66283</v>
      </c>
      <c r="J32" s="41">
        <v>46234.96</v>
      </c>
      <c r="L32" s="31" t="s">
        <v>4</v>
      </c>
      <c r="M32" s="32">
        <v>33551</v>
      </c>
      <c r="N32" s="32">
        <v>14946.92</v>
      </c>
    </row>
    <row r="33" spans="2:14" x14ac:dyDescent="0.3">
      <c r="B33" s="50" t="s">
        <v>32</v>
      </c>
      <c r="C33" s="51">
        <f>SUMIFS(Raw_Data[Amount], Raw_Data[Product],$B33,Raw_Data[Geography],$C$9)</f>
        <v>17773</v>
      </c>
      <c r="D33" s="50">
        <f>SUMIFS(Raw_Data[Units], Raw_Data[Product],$B33,Raw_Data[Geography],$C$9)</f>
        <v>702</v>
      </c>
      <c r="E33" s="51">
        <f>SUMIFS(Raw_Data[Profit], Raw_Data[Product],$B33,Raw_Data[Geography],$C$9)</f>
        <v>11700.7</v>
      </c>
      <c r="F33" s="52">
        <f t="shared" si="1"/>
        <v>1</v>
      </c>
      <c r="H33" s="31" t="s">
        <v>66</v>
      </c>
      <c r="I33" s="32">
        <v>341215</v>
      </c>
      <c r="J33" s="32">
        <v>264036.61</v>
      </c>
      <c r="L33" s="31" t="s">
        <v>66</v>
      </c>
      <c r="M33" s="32">
        <v>250467</v>
      </c>
      <c r="N33" s="32">
        <v>105943.68000000001</v>
      </c>
    </row>
    <row r="34" spans="2:14" x14ac:dyDescent="0.3">
      <c r="B34" s="50" t="s">
        <v>19</v>
      </c>
      <c r="C34" s="51">
        <f>SUMIFS(Raw_Data[Amount], Raw_Data[Product],$B34,Raw_Data[Geography],$C$9)</f>
        <v>17745</v>
      </c>
      <c r="D34" s="50">
        <f>SUMIFS(Raw_Data[Units], Raw_Data[Product],$B34,Raw_Data[Geography],$C$9)</f>
        <v>681</v>
      </c>
      <c r="E34" s="51">
        <f>SUMIFS(Raw_Data[Profit], Raw_Data[Product],$B34,Raw_Data[Geography],$C$9)</f>
        <v>12542.16</v>
      </c>
      <c r="F34" s="52">
        <f t="shared" si="1"/>
        <v>1</v>
      </c>
    </row>
    <row r="35" spans="2:14" x14ac:dyDescent="0.3">
      <c r="B35" s="50" t="s">
        <v>33</v>
      </c>
      <c r="C35" s="51">
        <f>SUMIFS(Raw_Data[Amount], Raw_Data[Product],$B35,Raw_Data[Geography],$C$9)</f>
        <v>15519</v>
      </c>
      <c r="D35" s="50">
        <f>SUMIFS(Raw_Data[Units], Raw_Data[Product],$B35,Raw_Data[Geography],$C$9)</f>
        <v>474</v>
      </c>
      <c r="E35" s="51">
        <f>SUMIFS(Raw_Data[Profit], Raw_Data[Product],$B35,Raw_Data[Geography],$C$9)</f>
        <v>9655.6200000000008</v>
      </c>
      <c r="F35" s="52">
        <f t="shared" si="1"/>
        <v>1</v>
      </c>
    </row>
    <row r="36" spans="2:14" x14ac:dyDescent="0.3">
      <c r="B36" s="50" t="s">
        <v>27</v>
      </c>
      <c r="C36" s="51">
        <f>SUMIFS(Raw_Data[Amount], Raw_Data[Product],$B36,Raw_Data[Geography],$C$9)</f>
        <v>13517</v>
      </c>
      <c r="D36" s="50">
        <f>SUMIFS(Raw_Data[Units], Raw_Data[Product],$B36,Raw_Data[Geography],$C$9)</f>
        <v>363</v>
      </c>
      <c r="E36" s="51">
        <f>SUMIFS(Raw_Data[Profit], Raw_Data[Product],$B36,Raw_Data[Geography],$C$9)</f>
        <v>7444.01</v>
      </c>
      <c r="F36" s="52">
        <f t="shared" si="1"/>
        <v>1</v>
      </c>
    </row>
    <row r="37" spans="2:14" x14ac:dyDescent="0.3">
      <c r="B37" s="50" t="s">
        <v>15</v>
      </c>
      <c r="C37" s="51">
        <f>SUMIFS(Raw_Data[Amount], Raw_Data[Product],$B37,Raw_Data[Geography],$C$9)</f>
        <v>12551</v>
      </c>
      <c r="D37" s="50">
        <f>SUMIFS(Raw_Data[Units], Raw_Data[Product],$B37,Raw_Data[Geography],$C$9)</f>
        <v>240</v>
      </c>
      <c r="E37" s="51">
        <f>SUMIFS(Raw_Data[Profit], Raw_Data[Product],$B37,Raw_Data[Geography],$C$9)</f>
        <v>9735.8000000000011</v>
      </c>
      <c r="F37" s="52">
        <f t="shared" si="1"/>
        <v>1</v>
      </c>
    </row>
    <row r="38" spans="2:14" x14ac:dyDescent="0.3">
      <c r="B38" s="50" t="s">
        <v>22</v>
      </c>
      <c r="C38" s="51">
        <f>SUMIFS(Raw_Data[Amount], Raw_Data[Product],$B38,Raw_Data[Geography],$C$9)</f>
        <v>10668</v>
      </c>
      <c r="D38" s="50">
        <f>SUMIFS(Raw_Data[Units], Raw_Data[Product],$B38,Raw_Data[Geography],$C$9)</f>
        <v>405</v>
      </c>
      <c r="E38" s="51">
        <f>SUMIFS(Raw_Data[Profit], Raw_Data[Product],$B38,Raw_Data[Geography],$C$9)</f>
        <v>6711.15</v>
      </c>
      <c r="F38" s="52">
        <f t="shared" si="1"/>
        <v>1</v>
      </c>
    </row>
    <row r="39" spans="2:14" x14ac:dyDescent="0.3">
      <c r="B39" s="50" t="s">
        <v>25</v>
      </c>
      <c r="C39" s="51">
        <f>SUMIFS(Raw_Data[Amount], Raw_Data[Product],$B39,Raw_Data[Geography],$C$9)</f>
        <v>9296</v>
      </c>
      <c r="D39" s="50">
        <f>SUMIFS(Raw_Data[Units], Raw_Data[Product],$B39,Raw_Data[Geography],$C$9)</f>
        <v>231</v>
      </c>
      <c r="E39" s="51">
        <f>SUMIFS(Raw_Data[Profit], Raw_Data[Product],$B39,Raw_Data[Geography],$C$9)</f>
        <v>6258.3499999999995</v>
      </c>
      <c r="F39" s="52">
        <f t="shared" si="1"/>
        <v>1</v>
      </c>
    </row>
    <row r="40" spans="2:14" x14ac:dyDescent="0.3">
      <c r="B40" s="50" t="s">
        <v>14</v>
      </c>
      <c r="C40" s="51">
        <f>SUMIFS(Raw_Data[Amount], Raw_Data[Product],$B40,Raw_Data[Geography],$C$9)</f>
        <v>9191</v>
      </c>
      <c r="D40" s="50">
        <f>SUMIFS(Raw_Data[Units], Raw_Data[Product],$B40,Raw_Data[Geography],$C$9)</f>
        <v>645</v>
      </c>
      <c r="E40" s="51">
        <f>SUMIFS(Raw_Data[Profit], Raw_Data[Product],$B40,Raw_Data[Geography],$C$9)</f>
        <v>1644.5</v>
      </c>
      <c r="F40" s="52">
        <f t="shared" si="1"/>
        <v>-1</v>
      </c>
    </row>
    <row r="41" spans="2:14" x14ac:dyDescent="0.3">
      <c r="B41" s="50" t="s">
        <v>24</v>
      </c>
      <c r="C41" s="51">
        <f>SUMIFS(Raw_Data[Amount], Raw_Data[Product],$B41,Raw_Data[Geography],$C$9)</f>
        <v>8862</v>
      </c>
      <c r="D41" s="50">
        <f>SUMIFS(Raw_Data[Units], Raw_Data[Product],$B41,Raw_Data[Geography],$C$9)</f>
        <v>189</v>
      </c>
      <c r="E41" s="51">
        <f>SUMIFS(Raw_Data[Profit], Raw_Data[Product],$B41,Raw_Data[Geography],$C$9)</f>
        <v>7922.67</v>
      </c>
      <c r="F41" s="52">
        <f t="shared" si="1"/>
        <v>1</v>
      </c>
    </row>
    <row r="42" spans="2:14" x14ac:dyDescent="0.3">
      <c r="B42" s="50" t="s">
        <v>21</v>
      </c>
      <c r="C42" s="51">
        <f>SUMIFS(Raw_Data[Amount], Raw_Data[Product],$B42,Raw_Data[Geography],$C$9)</f>
        <v>6832</v>
      </c>
      <c r="D42" s="50">
        <f>SUMIFS(Raw_Data[Units], Raw_Data[Product],$B42,Raw_Data[Geography],$C$9)</f>
        <v>27</v>
      </c>
      <c r="E42" s="51">
        <f>SUMIFS(Raw_Data[Profit], Raw_Data[Product],$B42,Raw_Data[Geography],$C$9)</f>
        <v>6589</v>
      </c>
      <c r="F42" s="52">
        <f t="shared" si="1"/>
        <v>1</v>
      </c>
    </row>
    <row r="43" spans="2:14" x14ac:dyDescent="0.3">
      <c r="B43" s="50" t="s">
        <v>16</v>
      </c>
      <c r="C43" s="51">
        <f>SUMIFS(Raw_Data[Amount], Raw_Data[Product],$B43,Raw_Data[Geography],$C$9)</f>
        <v>6440</v>
      </c>
      <c r="D43" s="50">
        <f>SUMIFS(Raw_Data[Units], Raw_Data[Product],$B43,Raw_Data[Geography],$C$9)</f>
        <v>708</v>
      </c>
      <c r="E43" s="51">
        <f>SUMIFS(Raw_Data[Profit], Raw_Data[Product],$B43,Raw_Data[Geography],$C$9)</f>
        <v>216.68000000000052</v>
      </c>
      <c r="F43" s="52">
        <f t="shared" si="1"/>
        <v>-1</v>
      </c>
    </row>
    <row r="44" spans="2:14" x14ac:dyDescent="0.3">
      <c r="B44" s="50" t="s">
        <v>29</v>
      </c>
      <c r="C44" s="51">
        <f>SUMIFS(Raw_Data[Amount], Raw_Data[Product],$B44,Raw_Data[Geography],$C$9)</f>
        <v>6230</v>
      </c>
      <c r="D44" s="50">
        <f>SUMIFS(Raw_Data[Units], Raw_Data[Product],$B44,Raw_Data[Geography],$C$9)</f>
        <v>177</v>
      </c>
      <c r="E44" s="51">
        <f>SUMIFS(Raw_Data[Profit], Raw_Data[Product],$B44,Raw_Data[Geography],$C$9)</f>
        <v>4962.68</v>
      </c>
      <c r="F44" s="52">
        <f t="shared" si="1"/>
        <v>1</v>
      </c>
    </row>
    <row r="45" spans="2:14" x14ac:dyDescent="0.3">
      <c r="B45" s="50" t="s">
        <v>31</v>
      </c>
      <c r="C45" s="51">
        <f>SUMIFS(Raw_Data[Amount], Raw_Data[Product],$B45,Raw_Data[Geography],$C$9)</f>
        <v>3507</v>
      </c>
      <c r="D45" s="50">
        <f>SUMIFS(Raw_Data[Units], Raw_Data[Product],$B45,Raw_Data[Geography],$C$9)</f>
        <v>288</v>
      </c>
      <c r="E45" s="51">
        <f>SUMIFS(Raw_Data[Profit], Raw_Data[Product],$B45,Raw_Data[Geography],$C$9)</f>
        <v>1839.48</v>
      </c>
      <c r="F45" s="52">
        <f t="shared" si="1"/>
        <v>-1</v>
      </c>
    </row>
    <row r="46" spans="2:14" x14ac:dyDescent="0.3">
      <c r="B46" s="50" t="s">
        <v>30</v>
      </c>
      <c r="C46" s="51">
        <f>SUMIFS(Raw_Data[Amount], Raw_Data[Product],$B46,Raw_Data[Geography],$C$9)</f>
        <v>3402</v>
      </c>
      <c r="D46" s="50">
        <f>SUMIFS(Raw_Data[Units], Raw_Data[Product],$B46,Raw_Data[Geography],$C$9)</f>
        <v>366</v>
      </c>
      <c r="E46" s="51">
        <f>SUMIFS(Raw_Data[Profit], Raw_Data[Product],$B46,Raw_Data[Geography],$C$9)</f>
        <v>-1901.3400000000001</v>
      </c>
      <c r="F46" s="52">
        <f t="shared" si="1"/>
        <v>-1</v>
      </c>
    </row>
    <row r="47" spans="2:14" x14ac:dyDescent="0.3">
      <c r="B47" s="50" t="s">
        <v>4</v>
      </c>
      <c r="C47" s="51">
        <f>SUMIFS(Raw_Data[Amount], Raw_Data[Product],$B47,Raw_Data[Geography],$C$9)</f>
        <v>525</v>
      </c>
      <c r="D47" s="50">
        <f>SUMIFS(Raw_Data[Units], Raw_Data[Product],$B47,Raw_Data[Geography],$C$9)</f>
        <v>48</v>
      </c>
      <c r="E47" s="51">
        <f>SUMIFS(Raw_Data[Profit], Raw_Data[Product],$B47,Raw_Data[Geography],$C$9)</f>
        <v>-45.240000000000009</v>
      </c>
      <c r="F47" s="52">
        <f t="shared" si="1"/>
        <v>-1</v>
      </c>
    </row>
    <row r="48" spans="2:14" x14ac:dyDescent="0.3">
      <c r="B48" s="50" t="s">
        <v>13</v>
      </c>
      <c r="C48" s="51">
        <f>SUMIFS(Raw_Data[Amount], Raw_Data[Product],$B48,Raw_Data[Geography],$C$9)</f>
        <v>252</v>
      </c>
      <c r="D48" s="50">
        <f>SUMIFS(Raw_Data[Units], Raw_Data[Product],$B48,Raw_Data[Geography],$C$9)</f>
        <v>54</v>
      </c>
      <c r="E48" s="51">
        <f>SUMIFS(Raw_Data[Profit], Raw_Data[Product],$B48,Raw_Data[Geography],$C$9)</f>
        <v>-251.82</v>
      </c>
      <c r="F48" s="52">
        <f t="shared" si="1"/>
        <v>-1</v>
      </c>
    </row>
    <row r="49" spans="2:6" x14ac:dyDescent="0.3">
      <c r="B49" s="53" t="s">
        <v>18</v>
      </c>
      <c r="C49" s="54">
        <f>SUMIFS(Raw_Data[Amount], Raw_Data[Product],$B49,Raw_Data[Geography],$C$9)</f>
        <v>0</v>
      </c>
      <c r="D49" s="53">
        <f>SUMIFS(Raw_Data[Units], Raw_Data[Product],$B49,Raw_Data[Geography],$C$9)</f>
        <v>0</v>
      </c>
      <c r="E49" s="54">
        <f>SUMIFS(Raw_Data[Profit], Raw_Data[Product],$B49,Raw_Data[Geography],$C$9)</f>
        <v>0</v>
      </c>
      <c r="F49" s="55">
        <f t="shared" si="1"/>
        <v>-1</v>
      </c>
    </row>
  </sheetData>
  <autoFilter ref="B27:F49" xr:uid="{00000000-0009-0000-0000-00000A000000}">
    <sortState xmlns:xlrd2="http://schemas.microsoft.com/office/spreadsheetml/2017/richdata2" ref="B43:F64">
      <sortCondition descending="1" ref="C12:C34"/>
    </sortState>
  </autoFilter>
  <sortState xmlns:xlrd2="http://schemas.microsoft.com/office/spreadsheetml/2017/richdata2" ref="L42:N48">
    <sortCondition descending="1" ref="N52"/>
  </sortState>
  <mergeCells count="6">
    <mergeCell ref="B11:F11"/>
    <mergeCell ref="H11:L11"/>
    <mergeCell ref="B26:F26"/>
    <mergeCell ref="H26:J26"/>
    <mergeCell ref="L26:N26"/>
    <mergeCell ref="A1:O4"/>
  </mergeCells>
  <conditionalFormatting sqref="I13:I22">
    <cfRule type="dataBar" priority="4">
      <dataBar>
        <cfvo type="min"/>
        <cfvo type="max"/>
        <color theme="9" tint="-0.249977111117893"/>
      </dataBar>
      <extLst>
        <ext xmlns:x14="http://schemas.microsoft.com/office/spreadsheetml/2009/9/main" uri="{B025F937-C7B1-47D3-B67F-A62EFF666E3E}">
          <x14:id>{635DD383-E47D-4E60-AE6A-85D3C3E63DB2}</x14:id>
        </ext>
      </extLst>
    </cfRule>
  </conditionalFormatting>
  <conditionalFormatting sqref="E28:E49">
    <cfRule type="dataBar" priority="3">
      <dataBar>
        <cfvo type="min"/>
        <cfvo type="max"/>
        <color theme="9" tint="-0.249977111117893"/>
      </dataBar>
      <extLst>
        <ext xmlns:x14="http://schemas.microsoft.com/office/spreadsheetml/2009/9/main" uri="{B025F937-C7B1-47D3-B67F-A62EFF666E3E}">
          <x14:id>{A7D4822A-17A4-4058-A9B2-769D4DBCCB4D}</x14:id>
        </ext>
      </extLst>
    </cfRule>
  </conditionalFormatting>
  <dataValidations count="1">
    <dataValidation type="list" allowBlank="1" showInputMessage="1" showErrorMessage="1" sqref="C9" xr:uid="{00000000-0002-0000-0A00-000000000000}">
      <formula1>$U$1:$U$6</formula1>
    </dataValidation>
  </dataValidations>
  <pageMargins left="0.7" right="0.7" top="0.75" bottom="0.75" header="0.3" footer="0.3"/>
  <pageSetup paperSize="9" orientation="portrait" horizontalDpi="200" verticalDpi="200" copies="0" r:id="rId3"/>
  <drawing r:id="rId4"/>
  <extLst>
    <ext xmlns:x14="http://schemas.microsoft.com/office/spreadsheetml/2009/9/main" uri="{78C0D931-6437-407d-A8EE-F0AAD7539E65}">
      <x14:conditionalFormattings>
        <x14:conditionalFormatting xmlns:xm="http://schemas.microsoft.com/office/excel/2006/main">
          <x14:cfRule type="dataBar" id="{635DD383-E47D-4E60-AE6A-85D3C3E63DB2}">
            <x14:dataBar minLength="0" maxLength="100" border="1" negativeBarBorderColorSameAsPositive="0">
              <x14:cfvo type="autoMin"/>
              <x14:cfvo type="autoMax"/>
              <x14:borderColor theme="9" tint="-0.249977111117893"/>
              <x14:negativeFillColor rgb="FFFF0000"/>
              <x14:negativeBorderColor rgb="FFFF0000"/>
              <x14:axisColor rgb="FF000000"/>
            </x14:dataBar>
          </x14:cfRule>
          <xm:sqref>I13:I22</xm:sqref>
        </x14:conditionalFormatting>
        <x14:conditionalFormatting xmlns:xm="http://schemas.microsoft.com/office/excel/2006/main">
          <x14:cfRule type="dataBar" id="{A7D4822A-17A4-4058-A9B2-769D4DBCCB4D}">
            <x14:dataBar minLength="0" maxLength="100" border="1" negativeBarBorderColorSameAsPositive="0">
              <x14:cfvo type="autoMin"/>
              <x14:cfvo type="autoMax"/>
              <x14:borderColor theme="9" tint="-0.249977111117893"/>
              <x14:negativeFillColor rgb="FFFF0000"/>
              <x14:negativeBorderColor rgb="FFFF0000"/>
              <x14:axisColor rgb="FF000000"/>
            </x14:dataBar>
          </x14:cfRule>
          <xm:sqref>E28:E49</xm:sqref>
        </x14:conditionalFormatting>
        <x14:conditionalFormatting xmlns:xm="http://schemas.microsoft.com/office/excel/2006/main">
          <x14:cfRule type="iconSet" priority="5" id="{2736B766-99EC-46E5-9F5E-E41922EDECA6}">
            <x14:iconSet iconSet="3Symbols2" showValue="0" custom="1">
              <x14:cfvo type="percent">
                <xm:f>0</xm:f>
              </x14:cfvo>
              <x14:cfvo type="percent">
                <xm:f>33</xm:f>
              </x14:cfvo>
              <x14:cfvo type="percent">
                <xm:f>67</xm:f>
              </x14:cfvo>
              <x14:cfIcon iconSet="3Symbols2" iconId="0"/>
              <x14:cfIcon iconSet="NoIcons" iconId="0"/>
              <x14:cfIcon iconSet="3Symbols2" iconId="2"/>
            </x14:iconSet>
          </x14:cfRule>
          <xm:sqref>F28:F49 L13:L22</xm:sqref>
        </x14:conditionalFormatting>
      </x14:conditionalFormattings>
    </ext>
    <ext xmlns:x14="http://schemas.microsoft.com/office/spreadsheetml/2009/9/main" uri="{A8765BA9-456A-4dab-B4F3-ACF838C121DE}">
      <x14:slicerList>
        <x14:slicer r:id="rId5"/>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R48"/>
  <sheetViews>
    <sheetView showGridLines="0" zoomScale="70" zoomScaleNormal="70" workbookViewId="0">
      <selection activeCell="Q3" sqref="Q3"/>
    </sheetView>
  </sheetViews>
  <sheetFormatPr defaultRowHeight="14.4" x14ac:dyDescent="0.3"/>
  <cols>
    <col min="2" max="2" width="21.109375" customWidth="1"/>
    <col min="3" max="3" width="14.88671875" customWidth="1"/>
    <col min="4" max="4" width="12" customWidth="1"/>
    <col min="5" max="5" width="15.77734375" customWidth="1"/>
    <col min="6" max="6" width="12" customWidth="1"/>
    <col min="7" max="7" width="10.5546875" customWidth="1"/>
    <col min="8" max="8" width="17.33203125" customWidth="1"/>
    <col min="9" max="9" width="15.21875" customWidth="1"/>
    <col min="10" max="10" width="12.88671875" customWidth="1"/>
    <col min="11" max="11" width="11.77734375" customWidth="1"/>
    <col min="12" max="12" width="18.5546875" customWidth="1"/>
    <col min="13" max="13" width="14.77734375" customWidth="1"/>
    <col min="14" max="14" width="13.44140625" customWidth="1"/>
    <col min="15" max="15" width="11.77734375" customWidth="1"/>
    <col min="17" max="17" width="9.6640625" bestFit="1" customWidth="1"/>
    <col min="18" max="18" width="11.21875" customWidth="1"/>
    <col min="27" max="27" width="9.109375" customWidth="1"/>
  </cols>
  <sheetData>
    <row r="1" spans="1:44" ht="14.4" customHeight="1" x14ac:dyDescent="0.3">
      <c r="A1" s="77" t="s">
        <v>46</v>
      </c>
      <c r="B1" s="78"/>
      <c r="C1" s="78"/>
      <c r="D1" s="78"/>
      <c r="E1" s="78"/>
      <c r="F1" s="78"/>
      <c r="G1" s="78"/>
      <c r="H1" s="78"/>
      <c r="I1" s="78"/>
      <c r="J1" s="78"/>
      <c r="K1" s="78"/>
      <c r="L1" s="78"/>
      <c r="M1" s="78"/>
      <c r="N1" s="78"/>
      <c r="O1" s="38"/>
      <c r="P1" s="38"/>
      <c r="Q1" s="22"/>
      <c r="R1" s="22"/>
      <c r="S1" s="22"/>
    </row>
    <row r="2" spans="1:44" ht="14.4" customHeight="1" x14ac:dyDescent="0.3">
      <c r="A2" s="77"/>
      <c r="B2" s="78"/>
      <c r="C2" s="78"/>
      <c r="D2" s="78"/>
      <c r="E2" s="78"/>
      <c r="F2" s="78"/>
      <c r="G2" s="78"/>
      <c r="H2" s="78"/>
      <c r="I2" s="78"/>
      <c r="J2" s="78"/>
      <c r="K2" s="78"/>
      <c r="L2" s="78"/>
      <c r="M2" s="78"/>
      <c r="N2" s="78"/>
      <c r="O2" s="38"/>
      <c r="P2" s="38"/>
      <c r="Q2" s="22"/>
      <c r="R2" s="22"/>
      <c r="S2" s="22"/>
    </row>
    <row r="3" spans="1:44" ht="14.4" customHeight="1" x14ac:dyDescent="0.3">
      <c r="A3" s="77"/>
      <c r="B3" s="78"/>
      <c r="C3" s="78"/>
      <c r="D3" s="78"/>
      <c r="E3" s="78"/>
      <c r="F3" s="78"/>
      <c r="G3" s="78"/>
      <c r="H3" s="78"/>
      <c r="I3" s="78"/>
      <c r="J3" s="78"/>
      <c r="K3" s="78"/>
      <c r="L3" s="78"/>
      <c r="M3" s="78"/>
      <c r="N3" s="78"/>
      <c r="O3" s="38"/>
      <c r="P3" s="38"/>
      <c r="Q3" s="22"/>
      <c r="R3" s="22"/>
      <c r="S3" s="22"/>
      <c r="AR3" t="s">
        <v>39</v>
      </c>
    </row>
    <row r="4" spans="1:44" ht="15" customHeight="1" x14ac:dyDescent="0.3">
      <c r="A4" s="77"/>
      <c r="B4" s="78"/>
      <c r="C4" s="78"/>
      <c r="D4" s="78"/>
      <c r="E4" s="78"/>
      <c r="F4" s="78"/>
      <c r="G4" s="78"/>
      <c r="H4" s="78"/>
      <c r="I4" s="78"/>
      <c r="J4" s="78"/>
      <c r="K4" s="78"/>
      <c r="L4" s="78"/>
      <c r="M4" s="78"/>
      <c r="N4" s="78"/>
      <c r="O4" s="38"/>
      <c r="P4" s="38"/>
      <c r="Q4" s="22"/>
      <c r="R4" s="22"/>
      <c r="S4" s="22"/>
      <c r="AR4" t="s">
        <v>37</v>
      </c>
    </row>
    <row r="5" spans="1:44" x14ac:dyDescent="0.3">
      <c r="M5" s="13"/>
      <c r="O5" s="13"/>
      <c r="P5" s="13"/>
      <c r="AR5" t="s">
        <v>34</v>
      </c>
    </row>
    <row r="6" spans="1:44" x14ac:dyDescent="0.3">
      <c r="AR6" t="s">
        <v>36</v>
      </c>
    </row>
    <row r="7" spans="1:44" ht="15" thickBot="1" x14ac:dyDescent="0.35">
      <c r="AR7" t="s">
        <v>35</v>
      </c>
    </row>
    <row r="8" spans="1:44" ht="15.6" thickTop="1" thickBot="1" x14ac:dyDescent="0.35">
      <c r="B8" s="71" t="s">
        <v>12</v>
      </c>
      <c r="C8" s="100" t="s">
        <v>34</v>
      </c>
    </row>
    <row r="9" spans="1:44" ht="15" thickTop="1" x14ac:dyDescent="0.3"/>
    <row r="10" spans="1:44" x14ac:dyDescent="0.3">
      <c r="B10" s="61"/>
      <c r="C10" s="79" t="s">
        <v>83</v>
      </c>
      <c r="D10" s="79"/>
      <c r="E10" s="79"/>
      <c r="F10" s="61"/>
      <c r="H10" s="79" t="s">
        <v>84</v>
      </c>
      <c r="I10" s="79"/>
      <c r="J10" s="79"/>
      <c r="K10" s="79"/>
      <c r="L10" s="79"/>
    </row>
    <row r="11" spans="1:44" x14ac:dyDescent="0.3">
      <c r="H11" s="60" t="s">
        <v>11</v>
      </c>
      <c r="I11" s="49" t="s">
        <v>79</v>
      </c>
      <c r="J11" s="49" t="s">
        <v>49</v>
      </c>
      <c r="K11" s="49" t="s">
        <v>77</v>
      </c>
      <c r="L11" s="49" t="s">
        <v>86</v>
      </c>
    </row>
    <row r="12" spans="1:44" x14ac:dyDescent="0.3">
      <c r="B12" s="23"/>
      <c r="H12" s="50" t="s">
        <v>2</v>
      </c>
      <c r="I12" s="51">
        <f>SUMIFS(Raw_Data[Amount], Raw_Data[Sales Person],$H12,Raw_Data[Geography],$C$8)</f>
        <v>7763</v>
      </c>
      <c r="J12" s="50">
        <f>SUMIFS(Raw_Data[Units], Raw_Data[Sales Person],$H12,Raw_Data[Geography],$C$8)</f>
        <v>174</v>
      </c>
      <c r="K12" s="51">
        <f>SUMIFS(Raw_Data[Profit], Raw_Data[Sales Person],$H12,Raw_Data[Geography],$C$8)</f>
        <v>6342.38</v>
      </c>
      <c r="L12" s="52">
        <f t="shared" ref="L12:L21" si="0">IF(I12&gt;8000,1,-1)</f>
        <v>-1</v>
      </c>
      <c r="S12" s="41"/>
    </row>
    <row r="13" spans="1:44" x14ac:dyDescent="0.3">
      <c r="B13" s="59" t="s">
        <v>81</v>
      </c>
      <c r="C13" s="50">
        <f>COUNTIF(Raw_Data[Geography], $C$8)</f>
        <v>58</v>
      </c>
      <c r="H13" s="50" t="s">
        <v>8</v>
      </c>
      <c r="I13" s="51">
        <f>SUMIFS(Raw_Data[Amount], Raw_Data[Sales Person],$H13,Raw_Data[Geography],$C$8)</f>
        <v>5516</v>
      </c>
      <c r="J13" s="50">
        <f>SUMIFS(Raw_Data[Units], Raw_Data[Sales Person],$H13,Raw_Data[Geography],$C$8)</f>
        <v>507</v>
      </c>
      <c r="K13" s="51">
        <f>SUMIFS(Raw_Data[Profit], Raw_Data[Sales Person],$H13,Raw_Data[Geography],$C$8)</f>
        <v>1923.4700000000003</v>
      </c>
      <c r="L13" s="52">
        <f t="shared" si="0"/>
        <v>-1</v>
      </c>
      <c r="S13" s="41"/>
    </row>
    <row r="14" spans="1:44" x14ac:dyDescent="0.3">
      <c r="H14" s="50" t="s">
        <v>41</v>
      </c>
      <c r="I14" s="51">
        <f>SUMIFS(Raw_Data[Amount], Raw_Data[Sales Person],$H14,Raw_Data[Geography],$C$8)</f>
        <v>15855</v>
      </c>
      <c r="J14" s="50">
        <f>SUMIFS(Raw_Data[Units], Raw_Data[Sales Person],$H14,Raw_Data[Geography],$C$8)</f>
        <v>708</v>
      </c>
      <c r="K14" s="51">
        <f>SUMIFS(Raw_Data[Profit], Raw_Data[Sales Person],$H14,Raw_Data[Geography],$C$8)</f>
        <v>9378.9600000000009</v>
      </c>
      <c r="L14" s="52">
        <f t="shared" si="0"/>
        <v>1</v>
      </c>
      <c r="S14" s="41"/>
    </row>
    <row r="15" spans="1:44" x14ac:dyDescent="0.3">
      <c r="H15" s="50" t="s">
        <v>7</v>
      </c>
      <c r="I15" s="51">
        <f>SUMIFS(Raw_Data[Amount], Raw_Data[Sales Person],$H15,Raw_Data[Geography],$C$8)</f>
        <v>31661</v>
      </c>
      <c r="J15" s="50">
        <f>SUMIFS(Raw_Data[Units], Raw_Data[Sales Person],$H15,Raw_Data[Geography],$C$8)</f>
        <v>978</v>
      </c>
      <c r="K15" s="51">
        <f>SUMIFS(Raw_Data[Profit], Raw_Data[Sales Person],$H15,Raw_Data[Geography],$C$8)</f>
        <v>22031.090000000004</v>
      </c>
      <c r="L15" s="52">
        <f t="shared" si="0"/>
        <v>1</v>
      </c>
      <c r="S15" s="41"/>
    </row>
    <row r="16" spans="1:44" x14ac:dyDescent="0.3">
      <c r="B16" s="50"/>
      <c r="C16" s="68" t="s">
        <v>80</v>
      </c>
      <c r="D16" s="68" t="s">
        <v>55</v>
      </c>
      <c r="E16" s="68" t="s">
        <v>58</v>
      </c>
      <c r="H16" s="50" t="s">
        <v>6</v>
      </c>
      <c r="I16" s="51">
        <f>SUMIFS(Raw_Data[Amount], Raw_Data[Sales Person],$H16,Raw_Data[Geography],$C$8)</f>
        <v>33670</v>
      </c>
      <c r="J16" s="50">
        <f>SUMIFS(Raw_Data[Units], Raw_Data[Sales Person],$H16,Raw_Data[Geography],$C$8)</f>
        <v>1515</v>
      </c>
      <c r="K16" s="51">
        <f>SUMIFS(Raw_Data[Profit], Raw_Data[Sales Person],$H16,Raw_Data[Geography],$C$8)</f>
        <v>18877.060000000001</v>
      </c>
      <c r="L16" s="52">
        <f t="shared" si="0"/>
        <v>1</v>
      </c>
      <c r="S16" s="41"/>
    </row>
    <row r="17" spans="2:19" x14ac:dyDescent="0.3">
      <c r="B17" s="56" t="s">
        <v>79</v>
      </c>
      <c r="C17" s="51">
        <f>SUMIF(Raw_Data[Geography],$C$8, Raw_Data[Amount])</f>
        <v>252469</v>
      </c>
      <c r="D17" s="51">
        <f>AVERAGEIF(Raw_Data[Geography],$C$8, Raw_Data[Amount])</f>
        <v>4352.9137931034484</v>
      </c>
      <c r="E17" s="51">
        <f>MEDIAN(Raw_Data[Geography],$C$8, Raw_Data[Amount])</f>
        <v>3437</v>
      </c>
      <c r="H17" s="50" t="s">
        <v>5</v>
      </c>
      <c r="I17" s="51">
        <f>SUMIFS(Raw_Data[Amount], Raw_Data[Sales Person],$H17,Raw_Data[Geography],$C$8)</f>
        <v>41559</v>
      </c>
      <c r="J17" s="50">
        <f>SUMIFS(Raw_Data[Units], Raw_Data[Sales Person],$H17,Raw_Data[Geography],$C$8)</f>
        <v>1188</v>
      </c>
      <c r="K17" s="51">
        <f>SUMIFS(Raw_Data[Profit], Raw_Data[Sales Person],$H17,Raw_Data[Geography],$C$8)</f>
        <v>29563.739999999998</v>
      </c>
      <c r="L17" s="52">
        <f t="shared" si="0"/>
        <v>1</v>
      </c>
      <c r="S17" s="41"/>
    </row>
    <row r="18" spans="2:19" x14ac:dyDescent="0.3">
      <c r="B18" s="56" t="s">
        <v>49</v>
      </c>
      <c r="C18" s="50">
        <f>SUMIF(Raw_Data[Geography],$C$8, Raw_Data[Units])</f>
        <v>8760</v>
      </c>
      <c r="D18" s="57">
        <f>AVERAGEIF(Raw_Data[Geography],$C$8, Raw_Data[Units])</f>
        <v>151.0344827586207</v>
      </c>
      <c r="E18" s="57">
        <f>MEDIAN(Raw_Data[Geography],$C$8, Raw_Data[Units])</f>
        <v>124.5</v>
      </c>
      <c r="H18" s="50" t="s">
        <v>3</v>
      </c>
      <c r="I18" s="51">
        <f>SUMIFS(Raw_Data[Amount], Raw_Data[Sales Person],$H18,Raw_Data[Geography],$C$8)</f>
        <v>35847</v>
      </c>
      <c r="J18" s="50">
        <f>SUMIFS(Raw_Data[Units], Raw_Data[Sales Person],$H18,Raw_Data[Geography],$C$8)</f>
        <v>1416</v>
      </c>
      <c r="K18" s="51">
        <f>SUMIFS(Raw_Data[Profit], Raw_Data[Sales Person],$H18,Raw_Data[Geography],$C$8)</f>
        <v>22925.219999999998</v>
      </c>
      <c r="L18" s="52">
        <f t="shared" si="0"/>
        <v>1</v>
      </c>
      <c r="S18" s="41"/>
    </row>
    <row r="19" spans="2:19" x14ac:dyDescent="0.3">
      <c r="B19" s="56" t="s">
        <v>77</v>
      </c>
      <c r="C19" s="51">
        <f>SUMIF(Raw_Data[Geography],$C$8,(Raw_Data[Profit]))</f>
        <v>171787.60000000003</v>
      </c>
      <c r="D19" s="51">
        <f>AVERAGEIF(Raw_Data[Geography],$C$8,(Raw_Data[Profit]))</f>
        <v>2961.8551724137938</v>
      </c>
      <c r="E19" s="51">
        <f>MEDIAN(Raw_Data[Geography],$C$8,(Raw_Data[Profit]))</f>
        <v>2314.5149999999999</v>
      </c>
      <c r="H19" s="50" t="s">
        <v>9</v>
      </c>
      <c r="I19" s="51">
        <f>SUMIFS(Raw_Data[Amount], Raw_Data[Sales Person],$H19,Raw_Data[Geography],$C$8)</f>
        <v>39424</v>
      </c>
      <c r="J19" s="50">
        <f>SUMIFS(Raw_Data[Units], Raw_Data[Sales Person],$H19,Raw_Data[Geography],$C$8)</f>
        <v>1122</v>
      </c>
      <c r="K19" s="51">
        <f>SUMIFS(Raw_Data[Profit], Raw_Data[Sales Person],$H19,Raw_Data[Geography],$C$8)</f>
        <v>29612.41</v>
      </c>
      <c r="L19" s="52">
        <f t="shared" si="0"/>
        <v>1</v>
      </c>
      <c r="S19" s="41"/>
    </row>
    <row r="20" spans="2:19" x14ac:dyDescent="0.3">
      <c r="B20" s="35"/>
      <c r="H20" s="50" t="s">
        <v>10</v>
      </c>
      <c r="I20" s="51">
        <f>SUMIFS(Raw_Data[Amount], Raw_Data[Sales Person],$H20,Raw_Data[Geography],$C$8)</f>
        <v>16527</v>
      </c>
      <c r="J20" s="50">
        <f>SUMIFS(Raw_Data[Units], Raw_Data[Sales Person],$H20,Raw_Data[Geography],$C$8)</f>
        <v>417</v>
      </c>
      <c r="K20" s="51">
        <f>SUMIFS(Raw_Data[Profit], Raw_Data[Sales Person],$H20,Raw_Data[Geography],$C$8)</f>
        <v>13190.04</v>
      </c>
      <c r="L20" s="52">
        <f t="shared" si="0"/>
        <v>1</v>
      </c>
      <c r="S20" s="41"/>
    </row>
    <row r="21" spans="2:19" x14ac:dyDescent="0.3">
      <c r="B21" s="35"/>
      <c r="H21" s="53" t="s">
        <v>40</v>
      </c>
      <c r="I21" s="54">
        <f>SUMIFS(Raw_Data[Amount], Raw_Data[Sales Person],$H21,Raw_Data[Geography],$C$8)</f>
        <v>24647</v>
      </c>
      <c r="J21" s="53">
        <f>SUMIFS(Raw_Data[Units], Raw_Data[Sales Person],$H21,Raw_Data[Geography],$C$8)</f>
        <v>735</v>
      </c>
      <c r="K21" s="54">
        <f>SUMIFS(Raw_Data[Profit], Raw_Data[Sales Person],$H21,Raw_Data[Geography],$C$8)</f>
        <v>17943.230000000003</v>
      </c>
      <c r="L21" s="55">
        <f t="shared" si="0"/>
        <v>1</v>
      </c>
      <c r="S21" s="41"/>
    </row>
    <row r="22" spans="2:19" x14ac:dyDescent="0.3">
      <c r="S22" s="41"/>
    </row>
    <row r="24" spans="2:19" x14ac:dyDescent="0.3">
      <c r="H24" s="31"/>
      <c r="I24" s="32"/>
      <c r="J24" s="32"/>
      <c r="K24" s="32"/>
    </row>
    <row r="25" spans="2:19" x14ac:dyDescent="0.3">
      <c r="B25" s="79" t="s">
        <v>85</v>
      </c>
      <c r="C25" s="79"/>
      <c r="D25" s="79"/>
      <c r="E25" s="79"/>
      <c r="F25" s="79"/>
      <c r="H25" s="79" t="s">
        <v>88</v>
      </c>
      <c r="I25" s="79"/>
      <c r="J25" s="79"/>
      <c r="K25" s="62"/>
      <c r="L25" s="79" t="s">
        <v>89</v>
      </c>
      <c r="M25" s="79"/>
      <c r="N25" s="79"/>
    </row>
    <row r="26" spans="2:19" x14ac:dyDescent="0.3">
      <c r="B26" s="49" t="s">
        <v>0</v>
      </c>
      <c r="C26" s="49" t="s">
        <v>79</v>
      </c>
      <c r="D26" s="49" t="s">
        <v>49</v>
      </c>
      <c r="E26" s="49" t="s">
        <v>77</v>
      </c>
      <c r="F26" s="49" t="s">
        <v>82</v>
      </c>
      <c r="H26" s="30" t="s">
        <v>65</v>
      </c>
      <c r="I26" s="69" t="s">
        <v>114</v>
      </c>
      <c r="J26" s="69" t="s">
        <v>87</v>
      </c>
      <c r="L26" s="70" t="s">
        <v>65</v>
      </c>
      <c r="M26" s="69" t="s">
        <v>114</v>
      </c>
      <c r="N26" s="69" t="s">
        <v>87</v>
      </c>
    </row>
    <row r="27" spans="2:19" x14ac:dyDescent="0.3">
      <c r="B27" s="50" t="s">
        <v>20</v>
      </c>
      <c r="C27" s="51">
        <f>SUMIFS(Raw_Data[Amount], Raw_Data[Product],$B27,Raw_Data[Geography],$C$8)</f>
        <v>28861</v>
      </c>
      <c r="D27" s="50">
        <f>SUMIFS(Raw_Data[Units], Raw_Data[Product],$B27,Raw_Data[Geography],$C$8)</f>
        <v>987</v>
      </c>
      <c r="E27" s="51">
        <f>SUMIFS(Raw_Data[Profit], Raw_Data[Product],$B27,Raw_Data[Geography],$C$8)</f>
        <v>18379.060000000001</v>
      </c>
      <c r="F27" s="52">
        <f t="shared" ref="F27:F48" si="1">IF(E27&gt;3000, 1, -1)</f>
        <v>1</v>
      </c>
      <c r="H27" s="31" t="s">
        <v>26</v>
      </c>
      <c r="I27" s="41">
        <v>22855</v>
      </c>
      <c r="J27" s="41">
        <v>19679.8</v>
      </c>
      <c r="L27" s="31" t="s">
        <v>30</v>
      </c>
      <c r="M27" s="32">
        <v>3402</v>
      </c>
      <c r="N27" s="32">
        <v>-1901.3400000000001</v>
      </c>
    </row>
    <row r="28" spans="2:19" x14ac:dyDescent="0.3">
      <c r="B28" s="50" t="s">
        <v>26</v>
      </c>
      <c r="C28" s="51">
        <f>SUMIFS(Raw_Data[Amount], Raw_Data[Product],$B28,Raw_Data[Geography],$C$8)</f>
        <v>22855</v>
      </c>
      <c r="D28" s="50">
        <f>SUMIFS(Raw_Data[Units], Raw_Data[Product],$B28,Raw_Data[Geography],$C$8)</f>
        <v>567</v>
      </c>
      <c r="E28" s="51">
        <f>SUMIFS(Raw_Data[Profit], Raw_Data[Product],$B28,Raw_Data[Geography],$C$8)</f>
        <v>19679.8</v>
      </c>
      <c r="F28" s="52">
        <f t="shared" si="1"/>
        <v>1</v>
      </c>
      <c r="H28" s="31" t="s">
        <v>17</v>
      </c>
      <c r="I28" s="41">
        <v>22344</v>
      </c>
      <c r="J28" s="41">
        <v>20048.82</v>
      </c>
      <c r="L28" s="31" t="s">
        <v>14</v>
      </c>
      <c r="M28" s="41">
        <v>9191</v>
      </c>
      <c r="N28" s="41">
        <v>1644.5</v>
      </c>
    </row>
    <row r="29" spans="2:19" x14ac:dyDescent="0.3">
      <c r="B29" s="50" t="s">
        <v>17</v>
      </c>
      <c r="C29" s="51">
        <f>SUMIFS(Raw_Data[Amount], Raw_Data[Product],$B29,Raw_Data[Geography],$C$8)</f>
        <v>22344</v>
      </c>
      <c r="D29" s="50">
        <f>SUMIFS(Raw_Data[Units], Raw_Data[Product],$B29,Raw_Data[Geography],$C$8)</f>
        <v>738</v>
      </c>
      <c r="E29" s="51">
        <f>SUMIFS(Raw_Data[Profit], Raw_Data[Product],$B29,Raw_Data[Geography],$C$8)</f>
        <v>20048.820000000003</v>
      </c>
      <c r="F29" s="52">
        <f t="shared" si="1"/>
        <v>1</v>
      </c>
      <c r="H29" s="31" t="s">
        <v>23</v>
      </c>
      <c r="I29" s="32">
        <v>18081</v>
      </c>
      <c r="J29" s="32">
        <v>15433.08</v>
      </c>
      <c r="L29" s="31" t="s">
        <v>4</v>
      </c>
      <c r="M29" s="32">
        <v>525</v>
      </c>
      <c r="N29" s="32">
        <v>-45.240000000000009</v>
      </c>
    </row>
    <row r="30" spans="2:19" x14ac:dyDescent="0.3">
      <c r="B30" s="50" t="s">
        <v>23</v>
      </c>
      <c r="C30" s="51">
        <f>SUMIFS(Raw_Data[Amount], Raw_Data[Product],$B30,Raw_Data[Geography],$C$8)</f>
        <v>18081</v>
      </c>
      <c r="D30" s="50">
        <f>SUMIFS(Raw_Data[Units], Raw_Data[Product],$B30,Raw_Data[Geography],$C$8)</f>
        <v>408</v>
      </c>
      <c r="E30" s="51">
        <f>SUMIFS(Raw_Data[Profit], Raw_Data[Product],$B30,Raw_Data[Geography],$C$8)</f>
        <v>15433.08</v>
      </c>
      <c r="F30" s="52">
        <f t="shared" si="1"/>
        <v>1</v>
      </c>
      <c r="H30" s="31" t="s">
        <v>28</v>
      </c>
      <c r="I30" s="32">
        <v>18018</v>
      </c>
      <c r="J30" s="32">
        <v>13222.439999999999</v>
      </c>
      <c r="L30" s="31" t="s">
        <v>16</v>
      </c>
      <c r="M30" s="32">
        <v>6440</v>
      </c>
      <c r="N30" s="32">
        <v>216.68000000000052</v>
      </c>
    </row>
    <row r="31" spans="2:19" x14ac:dyDescent="0.3">
      <c r="B31" s="50" t="s">
        <v>28</v>
      </c>
      <c r="C31" s="51">
        <f>SUMIFS(Raw_Data[Amount], Raw_Data[Product],$B31,Raw_Data[Geography],$C$8)</f>
        <v>18018</v>
      </c>
      <c r="D31" s="50">
        <f>SUMIFS(Raw_Data[Units], Raw_Data[Product],$B31,Raw_Data[Geography],$C$8)</f>
        <v>462</v>
      </c>
      <c r="E31" s="51">
        <f>SUMIFS(Raw_Data[Profit], Raw_Data[Product],$B31,Raw_Data[Geography],$C$8)</f>
        <v>13222.439999999999</v>
      </c>
      <c r="F31" s="52">
        <f t="shared" si="1"/>
        <v>1</v>
      </c>
      <c r="H31" s="31" t="s">
        <v>20</v>
      </c>
      <c r="I31" s="32">
        <v>28861</v>
      </c>
      <c r="J31" s="32">
        <v>18379.059999999998</v>
      </c>
      <c r="L31" s="31" t="s">
        <v>13</v>
      </c>
      <c r="M31" s="32">
        <v>252</v>
      </c>
      <c r="N31" s="32">
        <v>-251.82</v>
      </c>
    </row>
    <row r="32" spans="2:19" x14ac:dyDescent="0.3">
      <c r="B32" s="50" t="s">
        <v>32</v>
      </c>
      <c r="C32" s="51">
        <f>SUMIFS(Raw_Data[Amount], Raw_Data[Product],$B32,Raw_Data[Geography],$C$8)</f>
        <v>17773</v>
      </c>
      <c r="D32" s="50">
        <f>SUMIFS(Raw_Data[Units], Raw_Data[Product],$B32,Raw_Data[Geography],$C$8)</f>
        <v>702</v>
      </c>
      <c r="E32" s="51">
        <f>SUMIFS(Raw_Data[Profit], Raw_Data[Product],$B32,Raw_Data[Geography],$C$8)</f>
        <v>11700.7</v>
      </c>
      <c r="F32" s="52">
        <f t="shared" si="1"/>
        <v>1</v>
      </c>
      <c r="H32" s="31" t="s">
        <v>66</v>
      </c>
      <c r="I32" s="41">
        <v>110159</v>
      </c>
      <c r="J32" s="41">
        <v>86763.199999999997</v>
      </c>
      <c r="L32" s="31" t="s">
        <v>66</v>
      </c>
      <c r="M32" s="41">
        <v>19810</v>
      </c>
      <c r="N32" s="41">
        <v>-337.21999999999963</v>
      </c>
    </row>
    <row r="33" spans="2:6" x14ac:dyDescent="0.3">
      <c r="B33" s="50" t="s">
        <v>19</v>
      </c>
      <c r="C33" s="51">
        <f>SUMIFS(Raw_Data[Amount], Raw_Data[Product],$B33,Raw_Data[Geography],$C$8)</f>
        <v>17745</v>
      </c>
      <c r="D33" s="50">
        <f>SUMIFS(Raw_Data[Units], Raw_Data[Product],$B33,Raw_Data[Geography],$C$8)</f>
        <v>681</v>
      </c>
      <c r="E33" s="51">
        <f>SUMIFS(Raw_Data[Profit], Raw_Data[Product],$B33,Raw_Data[Geography],$C$8)</f>
        <v>12542.16</v>
      </c>
      <c r="F33" s="52">
        <f t="shared" si="1"/>
        <v>1</v>
      </c>
    </row>
    <row r="34" spans="2:6" x14ac:dyDescent="0.3">
      <c r="B34" s="50" t="s">
        <v>33</v>
      </c>
      <c r="C34" s="51">
        <f>SUMIFS(Raw_Data[Amount], Raw_Data[Product],$B34,Raw_Data[Geography],$C$8)</f>
        <v>15519</v>
      </c>
      <c r="D34" s="50">
        <f>SUMIFS(Raw_Data[Units], Raw_Data[Product],$B34,Raw_Data[Geography],$C$8)</f>
        <v>474</v>
      </c>
      <c r="E34" s="51">
        <f>SUMIFS(Raw_Data[Profit], Raw_Data[Product],$B34,Raw_Data[Geography],$C$8)</f>
        <v>9655.6200000000008</v>
      </c>
      <c r="F34" s="52">
        <f t="shared" si="1"/>
        <v>1</v>
      </c>
    </row>
    <row r="35" spans="2:6" x14ac:dyDescent="0.3">
      <c r="B35" s="50" t="s">
        <v>27</v>
      </c>
      <c r="C35" s="51">
        <f>SUMIFS(Raw_Data[Amount], Raw_Data[Product],$B35,Raw_Data[Geography],$C$8)</f>
        <v>13517</v>
      </c>
      <c r="D35" s="50">
        <f>SUMIFS(Raw_Data[Units], Raw_Data[Product],$B35,Raw_Data[Geography],$C$8)</f>
        <v>363</v>
      </c>
      <c r="E35" s="51">
        <f>SUMIFS(Raw_Data[Profit], Raw_Data[Product],$B35,Raw_Data[Geography],$C$8)</f>
        <v>7444.01</v>
      </c>
      <c r="F35" s="52">
        <f t="shared" si="1"/>
        <v>1</v>
      </c>
    </row>
    <row r="36" spans="2:6" x14ac:dyDescent="0.3">
      <c r="B36" s="50" t="s">
        <v>15</v>
      </c>
      <c r="C36" s="51">
        <f>SUMIFS(Raw_Data[Amount], Raw_Data[Product],$B36,Raw_Data[Geography],$C$8)</f>
        <v>12551</v>
      </c>
      <c r="D36" s="50">
        <f>SUMIFS(Raw_Data[Units], Raw_Data[Product],$B36,Raw_Data[Geography],$C$8)</f>
        <v>240</v>
      </c>
      <c r="E36" s="51">
        <f>SUMIFS(Raw_Data[Profit], Raw_Data[Product],$B36,Raw_Data[Geography],$C$8)</f>
        <v>9735.8000000000011</v>
      </c>
      <c r="F36" s="52">
        <f t="shared" si="1"/>
        <v>1</v>
      </c>
    </row>
    <row r="37" spans="2:6" x14ac:dyDescent="0.3">
      <c r="B37" s="50" t="s">
        <v>22</v>
      </c>
      <c r="C37" s="51">
        <f>SUMIFS(Raw_Data[Amount], Raw_Data[Product],$B37,Raw_Data[Geography],$C$8)</f>
        <v>10668</v>
      </c>
      <c r="D37" s="50">
        <f>SUMIFS(Raw_Data[Units], Raw_Data[Product],$B37,Raw_Data[Geography],$C$8)</f>
        <v>405</v>
      </c>
      <c r="E37" s="51">
        <f>SUMIFS(Raw_Data[Profit], Raw_Data[Product],$B37,Raw_Data[Geography],$C$8)</f>
        <v>6711.15</v>
      </c>
      <c r="F37" s="52">
        <f t="shared" si="1"/>
        <v>1</v>
      </c>
    </row>
    <row r="38" spans="2:6" x14ac:dyDescent="0.3">
      <c r="B38" s="50" t="s">
        <v>25</v>
      </c>
      <c r="C38" s="51">
        <f>SUMIFS(Raw_Data[Amount], Raw_Data[Product],$B38,Raw_Data[Geography],$C$8)</f>
        <v>9296</v>
      </c>
      <c r="D38" s="50">
        <f>SUMIFS(Raw_Data[Units], Raw_Data[Product],$B38,Raw_Data[Geography],$C$8)</f>
        <v>231</v>
      </c>
      <c r="E38" s="51">
        <f>SUMIFS(Raw_Data[Profit], Raw_Data[Product],$B38,Raw_Data[Geography],$C$8)</f>
        <v>6258.3499999999995</v>
      </c>
      <c r="F38" s="52">
        <f t="shared" si="1"/>
        <v>1</v>
      </c>
    </row>
    <row r="39" spans="2:6" x14ac:dyDescent="0.3">
      <c r="B39" s="50" t="s">
        <v>14</v>
      </c>
      <c r="C39" s="51">
        <f>SUMIFS(Raw_Data[Amount], Raw_Data[Product],$B39,Raw_Data[Geography],$C$8)</f>
        <v>9191</v>
      </c>
      <c r="D39" s="50">
        <f>SUMIFS(Raw_Data[Units], Raw_Data[Product],$B39,Raw_Data[Geography],$C$8)</f>
        <v>645</v>
      </c>
      <c r="E39" s="51">
        <f>SUMIFS(Raw_Data[Profit], Raw_Data[Product],$B39,Raw_Data[Geography],$C$8)</f>
        <v>1644.5</v>
      </c>
      <c r="F39" s="52">
        <f t="shared" si="1"/>
        <v>-1</v>
      </c>
    </row>
    <row r="40" spans="2:6" x14ac:dyDescent="0.3">
      <c r="B40" s="50" t="s">
        <v>24</v>
      </c>
      <c r="C40" s="51">
        <f>SUMIFS(Raw_Data[Amount], Raw_Data[Product],$B40,Raw_Data[Geography],$C$8)</f>
        <v>8862</v>
      </c>
      <c r="D40" s="50">
        <f>SUMIFS(Raw_Data[Units], Raw_Data[Product],$B40,Raw_Data[Geography],$C$8)</f>
        <v>189</v>
      </c>
      <c r="E40" s="51">
        <f>SUMIFS(Raw_Data[Profit], Raw_Data[Product],$B40,Raw_Data[Geography],$C$8)</f>
        <v>7922.67</v>
      </c>
      <c r="F40" s="52">
        <f t="shared" si="1"/>
        <v>1</v>
      </c>
    </row>
    <row r="41" spans="2:6" x14ac:dyDescent="0.3">
      <c r="B41" s="50" t="s">
        <v>21</v>
      </c>
      <c r="C41" s="51">
        <f>SUMIFS(Raw_Data[Amount], Raw_Data[Product],$B41,Raw_Data[Geography],$C$8)</f>
        <v>6832</v>
      </c>
      <c r="D41" s="50">
        <f>SUMIFS(Raw_Data[Units], Raw_Data[Product],$B41,Raw_Data[Geography],$C$8)</f>
        <v>27</v>
      </c>
      <c r="E41" s="51">
        <f>SUMIFS(Raw_Data[Profit], Raw_Data[Product],$B41,Raw_Data[Geography],$C$8)</f>
        <v>6589</v>
      </c>
      <c r="F41" s="52">
        <f t="shared" si="1"/>
        <v>1</v>
      </c>
    </row>
    <row r="42" spans="2:6" x14ac:dyDescent="0.3">
      <c r="B42" s="50" t="s">
        <v>16</v>
      </c>
      <c r="C42" s="51">
        <f>SUMIFS(Raw_Data[Amount], Raw_Data[Product],$B42,Raw_Data[Geography],$C$8)</f>
        <v>6440</v>
      </c>
      <c r="D42" s="50">
        <f>SUMIFS(Raw_Data[Units], Raw_Data[Product],$B42,Raw_Data[Geography],$C$8)</f>
        <v>708</v>
      </c>
      <c r="E42" s="51">
        <f>SUMIFS(Raw_Data[Profit], Raw_Data[Product],$B42,Raw_Data[Geography],$C$8)</f>
        <v>216.68000000000052</v>
      </c>
      <c r="F42" s="52">
        <f t="shared" si="1"/>
        <v>-1</v>
      </c>
    </row>
    <row r="43" spans="2:6" x14ac:dyDescent="0.3">
      <c r="B43" s="50" t="s">
        <v>29</v>
      </c>
      <c r="C43" s="51">
        <f>SUMIFS(Raw_Data[Amount], Raw_Data[Product],$B43,Raw_Data[Geography],$C$8)</f>
        <v>6230</v>
      </c>
      <c r="D43" s="50">
        <f>SUMIFS(Raw_Data[Units], Raw_Data[Product],$B43,Raw_Data[Geography],$C$8)</f>
        <v>177</v>
      </c>
      <c r="E43" s="51">
        <f>SUMIFS(Raw_Data[Profit], Raw_Data[Product],$B43,Raw_Data[Geography],$C$8)</f>
        <v>4962.68</v>
      </c>
      <c r="F43" s="52">
        <f t="shared" si="1"/>
        <v>1</v>
      </c>
    </row>
    <row r="44" spans="2:6" x14ac:dyDescent="0.3">
      <c r="B44" s="50" t="s">
        <v>31</v>
      </c>
      <c r="C44" s="51">
        <f>SUMIFS(Raw_Data[Amount], Raw_Data[Product],$B44,Raw_Data[Geography],$C$8)</f>
        <v>3507</v>
      </c>
      <c r="D44" s="50">
        <f>SUMIFS(Raw_Data[Units], Raw_Data[Product],$B44,Raw_Data[Geography],$C$8)</f>
        <v>288</v>
      </c>
      <c r="E44" s="51">
        <f>SUMIFS(Raw_Data[Profit], Raw_Data[Product],$B44,Raw_Data[Geography],$C$8)</f>
        <v>1839.48</v>
      </c>
      <c r="F44" s="52">
        <f t="shared" si="1"/>
        <v>-1</v>
      </c>
    </row>
    <row r="45" spans="2:6" x14ac:dyDescent="0.3">
      <c r="B45" s="50" t="s">
        <v>30</v>
      </c>
      <c r="C45" s="51">
        <f>SUMIFS(Raw_Data[Amount], Raw_Data[Product],$B45,Raw_Data[Geography],$C$8)</f>
        <v>3402</v>
      </c>
      <c r="D45" s="50">
        <f>SUMIFS(Raw_Data[Units], Raw_Data[Product],$B45,Raw_Data[Geography],$C$8)</f>
        <v>366</v>
      </c>
      <c r="E45" s="51">
        <f>SUMIFS(Raw_Data[Profit], Raw_Data[Product],$B45,Raw_Data[Geography],$C$8)</f>
        <v>-1901.3400000000001</v>
      </c>
      <c r="F45" s="52">
        <f t="shared" si="1"/>
        <v>-1</v>
      </c>
    </row>
    <row r="46" spans="2:6" x14ac:dyDescent="0.3">
      <c r="B46" s="50" t="s">
        <v>4</v>
      </c>
      <c r="C46" s="51">
        <f>SUMIFS(Raw_Data[Amount], Raw_Data[Product],$B46,Raw_Data[Geography],$C$8)</f>
        <v>525</v>
      </c>
      <c r="D46" s="50">
        <f>SUMIFS(Raw_Data[Units], Raw_Data[Product],$B46,Raw_Data[Geography],$C$8)</f>
        <v>48</v>
      </c>
      <c r="E46" s="51">
        <f>SUMIFS(Raw_Data[Profit], Raw_Data[Product],$B46,Raw_Data[Geography],$C$8)</f>
        <v>-45.240000000000009</v>
      </c>
      <c r="F46" s="52">
        <f t="shared" si="1"/>
        <v>-1</v>
      </c>
    </row>
    <row r="47" spans="2:6" x14ac:dyDescent="0.3">
      <c r="B47" s="50" t="s">
        <v>13</v>
      </c>
      <c r="C47" s="51">
        <f>SUMIFS(Raw_Data[Amount], Raw_Data[Product],$B47,Raw_Data[Geography],$C$8)</f>
        <v>252</v>
      </c>
      <c r="D47" s="50">
        <f>SUMIFS(Raw_Data[Units], Raw_Data[Product],$B47,Raw_Data[Geography],$C$8)</f>
        <v>54</v>
      </c>
      <c r="E47" s="51">
        <f>SUMIFS(Raw_Data[Profit], Raw_Data[Product],$B47,Raw_Data[Geography],$C$8)</f>
        <v>-251.82</v>
      </c>
      <c r="F47" s="52">
        <f t="shared" si="1"/>
        <v>-1</v>
      </c>
    </row>
    <row r="48" spans="2:6" x14ac:dyDescent="0.3">
      <c r="B48" s="53" t="s">
        <v>18</v>
      </c>
      <c r="C48" s="54">
        <f>SUMIFS(Raw_Data[Amount], Raw_Data[Product],$B48,Raw_Data[Geography],$C$8)</f>
        <v>0</v>
      </c>
      <c r="D48" s="53">
        <f>SUMIFS(Raw_Data[Units], Raw_Data[Product],$B48,Raw_Data[Geography],$C$8)</f>
        <v>0</v>
      </c>
      <c r="E48" s="54">
        <f>SUMIFS(Raw_Data[Profit], Raw_Data[Product],$B48,Raw_Data[Geography],$C$8)</f>
        <v>0</v>
      </c>
      <c r="F48" s="55">
        <f t="shared" si="1"/>
        <v>-1</v>
      </c>
    </row>
  </sheetData>
  <autoFilter ref="B26:F48" xr:uid="{00000000-0009-0000-0000-00000C000000}">
    <sortState xmlns:xlrd2="http://schemas.microsoft.com/office/spreadsheetml/2017/richdata2" ref="B46:F67">
      <sortCondition descending="1" ref="C15:C37"/>
    </sortState>
  </autoFilter>
  <mergeCells count="6">
    <mergeCell ref="A1:N4"/>
    <mergeCell ref="C10:E10"/>
    <mergeCell ref="H10:L10"/>
    <mergeCell ref="B25:F25"/>
    <mergeCell ref="H25:J25"/>
    <mergeCell ref="L25:N25"/>
  </mergeCells>
  <conditionalFormatting sqref="I12:I21">
    <cfRule type="dataBar" priority="2">
      <dataBar>
        <cfvo type="min"/>
        <cfvo type="max"/>
        <color theme="9" tint="-0.249977111117893"/>
      </dataBar>
      <extLst>
        <ext xmlns:x14="http://schemas.microsoft.com/office/spreadsheetml/2009/9/main" uri="{B025F937-C7B1-47D3-B67F-A62EFF666E3E}">
          <x14:id>{157FEE6B-9D0C-45A0-9FC6-52AF59A88CB6}</x14:id>
        </ext>
      </extLst>
    </cfRule>
  </conditionalFormatting>
  <conditionalFormatting sqref="E27:E48">
    <cfRule type="dataBar" priority="1">
      <dataBar>
        <cfvo type="min"/>
        <cfvo type="max"/>
        <color theme="9" tint="-0.249977111117893"/>
      </dataBar>
      <extLst>
        <ext xmlns:x14="http://schemas.microsoft.com/office/spreadsheetml/2009/9/main" uri="{B025F937-C7B1-47D3-B67F-A62EFF666E3E}">
          <x14:id>{38AFF993-D596-4BAD-9C34-760FFF9C5595}</x14:id>
        </ext>
      </extLst>
    </cfRule>
  </conditionalFormatting>
  <pageMargins left="0.7" right="0.7" top="0.75" bottom="0.75" header="0.3" footer="0.3"/>
  <pageSetup paperSize="9" orientation="portrait" horizontalDpi="200" verticalDpi="200" copies="0" r:id="rId4"/>
  <drawing r:id="rId5"/>
  <extLst>
    <ext xmlns:x14="http://schemas.microsoft.com/office/spreadsheetml/2009/9/main" uri="{78C0D931-6437-407d-A8EE-F0AAD7539E65}">
      <x14:conditionalFormattings>
        <x14:conditionalFormatting xmlns:xm="http://schemas.microsoft.com/office/excel/2006/main">
          <x14:cfRule type="dataBar" id="{157FEE6B-9D0C-45A0-9FC6-52AF59A88CB6}">
            <x14:dataBar minLength="0" maxLength="100" border="1" negativeBarBorderColorSameAsPositive="0">
              <x14:cfvo type="autoMin"/>
              <x14:cfvo type="autoMax"/>
              <x14:borderColor theme="9" tint="-0.249977111117893"/>
              <x14:negativeFillColor rgb="FFFF0000"/>
              <x14:negativeBorderColor rgb="FFFF0000"/>
              <x14:axisColor rgb="FF000000"/>
            </x14:dataBar>
          </x14:cfRule>
          <xm:sqref>I12:I21</xm:sqref>
        </x14:conditionalFormatting>
        <x14:conditionalFormatting xmlns:xm="http://schemas.microsoft.com/office/excel/2006/main">
          <x14:cfRule type="dataBar" id="{38AFF993-D596-4BAD-9C34-760FFF9C5595}">
            <x14:dataBar minLength="0" maxLength="100" border="1" negativeBarBorderColorSameAsPositive="0">
              <x14:cfvo type="autoMin"/>
              <x14:cfvo type="autoMax"/>
              <x14:borderColor theme="9" tint="-0.249977111117893"/>
              <x14:negativeFillColor rgb="FFFF0000"/>
              <x14:negativeBorderColor rgb="FFFF0000"/>
              <x14:axisColor rgb="FF000000"/>
            </x14:dataBar>
          </x14:cfRule>
          <xm:sqref>E27:E48</xm:sqref>
        </x14:conditionalFormatting>
        <x14:conditionalFormatting xmlns:xm="http://schemas.microsoft.com/office/excel/2006/main">
          <x14:cfRule type="iconSet" priority="3" id="{B6A47E31-25EB-43A6-90F0-E8D1186D5BA8}">
            <x14:iconSet iconSet="3Symbols2" showValue="0" custom="1">
              <x14:cfvo type="percent">
                <xm:f>0</xm:f>
              </x14:cfvo>
              <x14:cfvo type="percent">
                <xm:f>33</xm:f>
              </x14:cfvo>
              <x14:cfvo type="percent">
                <xm:f>67</xm:f>
              </x14:cfvo>
              <x14:cfIcon iconSet="3Symbols2" iconId="0"/>
              <x14:cfIcon iconSet="NoIcons" iconId="0"/>
              <x14:cfIcon iconSet="3Symbols2" iconId="2"/>
            </x14:iconSet>
          </x14:cfRule>
          <xm:sqref>F27:F48 L12:L21</xm:sqref>
        </x14:conditionalFormatting>
      </x14:conditionalFormattings>
    </ext>
    <ext xmlns:x14="http://schemas.microsoft.com/office/spreadsheetml/2009/9/main" uri="{A8765BA9-456A-4dab-B4F3-ACF838C121DE}">
      <x14:slicerList>
        <x14:slicer r:id="rId6"/>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V80"/>
  <sheetViews>
    <sheetView showGridLines="0" tabSelected="1" zoomScale="55" zoomScaleNormal="55" workbookViewId="0">
      <selection activeCell="Y23" sqref="Y23"/>
    </sheetView>
  </sheetViews>
  <sheetFormatPr defaultRowHeight="14.4" x14ac:dyDescent="0.3"/>
  <cols>
    <col min="1" max="1" width="9.109375" customWidth="1"/>
    <col min="2" max="2" width="19.44140625" customWidth="1"/>
    <col min="3" max="3" width="13.109375" customWidth="1"/>
    <col min="4" max="4" width="10.77734375" customWidth="1"/>
    <col min="5" max="5" width="11.5546875" customWidth="1"/>
    <col min="6" max="6" width="13" customWidth="1"/>
    <col min="8" max="8" width="22.109375" customWidth="1"/>
    <col min="11" max="11" width="22.109375" customWidth="1"/>
    <col min="12" max="12" width="21.44140625" customWidth="1"/>
    <col min="13" max="13" width="20.88671875" customWidth="1"/>
    <col min="17" max="17" width="19.44140625" bestFit="1" customWidth="1"/>
    <col min="18" max="18" width="13.6640625" bestFit="1" customWidth="1"/>
    <col min="19" max="19" width="11.5546875" bestFit="1" customWidth="1"/>
    <col min="20" max="20" width="13.44140625" bestFit="1" customWidth="1"/>
    <col min="21" max="21" width="18.77734375" hidden="1" customWidth="1"/>
    <col min="22" max="22" width="13.44140625" hidden="1" customWidth="1"/>
    <col min="23" max="23" width="13.21875" customWidth="1"/>
    <col min="50" max="50" width="9.109375" customWidth="1"/>
  </cols>
  <sheetData>
    <row r="1" spans="1:19" ht="14.4" customHeight="1" x14ac:dyDescent="0.3">
      <c r="A1" s="77" t="s">
        <v>47</v>
      </c>
      <c r="B1" s="78"/>
      <c r="C1" s="78"/>
      <c r="D1" s="78"/>
      <c r="E1" s="78"/>
      <c r="F1" s="78"/>
      <c r="G1" s="78"/>
      <c r="H1" s="78"/>
      <c r="I1" s="78"/>
      <c r="J1" s="78"/>
      <c r="K1" s="78"/>
      <c r="L1" s="78"/>
      <c r="M1" s="78"/>
      <c r="N1" s="78"/>
      <c r="O1" s="78"/>
      <c r="P1" s="78"/>
      <c r="Q1" s="22"/>
      <c r="R1" s="22"/>
      <c r="S1" s="22"/>
    </row>
    <row r="2" spans="1:19" ht="14.4" customHeight="1" x14ac:dyDescent="0.3">
      <c r="A2" s="77"/>
      <c r="B2" s="78"/>
      <c r="C2" s="78"/>
      <c r="D2" s="78"/>
      <c r="E2" s="78"/>
      <c r="F2" s="78"/>
      <c r="G2" s="78"/>
      <c r="H2" s="78"/>
      <c r="I2" s="78"/>
      <c r="J2" s="78"/>
      <c r="K2" s="78"/>
      <c r="L2" s="78"/>
      <c r="M2" s="78"/>
      <c r="N2" s="78"/>
      <c r="O2" s="78"/>
      <c r="P2" s="78"/>
      <c r="Q2" s="22"/>
      <c r="R2" s="22"/>
      <c r="S2" s="22"/>
    </row>
    <row r="3" spans="1:19" ht="14.4" customHeight="1" x14ac:dyDescent="0.3">
      <c r="A3" s="77"/>
      <c r="B3" s="78"/>
      <c r="C3" s="78"/>
      <c r="D3" s="78"/>
      <c r="E3" s="78"/>
      <c r="F3" s="78"/>
      <c r="G3" s="78"/>
      <c r="H3" s="78"/>
      <c r="I3" s="78"/>
      <c r="J3" s="78"/>
      <c r="K3" s="78"/>
      <c r="L3" s="78"/>
      <c r="M3" s="78"/>
      <c r="N3" s="78"/>
      <c r="O3" s="78"/>
      <c r="P3" s="78"/>
      <c r="Q3" s="22"/>
      <c r="R3" s="22"/>
      <c r="S3" s="22"/>
    </row>
    <row r="4" spans="1:19" ht="15" customHeight="1" x14ac:dyDescent="0.3">
      <c r="A4" s="77"/>
      <c r="B4" s="78"/>
      <c r="C4" s="78"/>
      <c r="D4" s="78"/>
      <c r="E4" s="78"/>
      <c r="F4" s="78"/>
      <c r="G4" s="78"/>
      <c r="H4" s="78"/>
      <c r="I4" s="78"/>
      <c r="J4" s="78"/>
      <c r="K4" s="78"/>
      <c r="L4" s="78"/>
      <c r="M4" s="78"/>
      <c r="N4" s="78"/>
      <c r="O4" s="78"/>
      <c r="P4" s="78"/>
      <c r="Q4" s="22"/>
      <c r="R4" s="22"/>
      <c r="S4" s="22"/>
    </row>
    <row r="7" spans="1:19" x14ac:dyDescent="0.3">
      <c r="B7" s="23" t="s">
        <v>96</v>
      </c>
      <c r="C7" t="s">
        <v>47</v>
      </c>
      <c r="H7" s="23" t="s">
        <v>118</v>
      </c>
      <c r="I7" t="s">
        <v>113</v>
      </c>
      <c r="J7" s="64"/>
      <c r="R7" s="4"/>
    </row>
    <row r="8" spans="1:19" x14ac:dyDescent="0.3">
      <c r="I8" t="s">
        <v>115</v>
      </c>
      <c r="J8" s="64"/>
    </row>
    <row r="9" spans="1:19" x14ac:dyDescent="0.3">
      <c r="J9" s="64"/>
    </row>
    <row r="10" spans="1:19" x14ac:dyDescent="0.3">
      <c r="B10" s="23" t="s">
        <v>97</v>
      </c>
      <c r="C10" t="s">
        <v>98</v>
      </c>
      <c r="H10" s="72" t="s">
        <v>27</v>
      </c>
      <c r="I10" t="s">
        <v>94</v>
      </c>
      <c r="J10" s="64"/>
    </row>
    <row r="11" spans="1:19" x14ac:dyDescent="0.3">
      <c r="B11" s="23" t="s">
        <v>99</v>
      </c>
      <c r="C11" t="s">
        <v>100</v>
      </c>
      <c r="H11" s="72" t="s">
        <v>30</v>
      </c>
      <c r="I11" t="s">
        <v>34</v>
      </c>
    </row>
    <row r="12" spans="1:19" x14ac:dyDescent="0.3">
      <c r="B12" s="23" t="s">
        <v>101</v>
      </c>
      <c r="C12" t="s">
        <v>102</v>
      </c>
      <c r="H12" s="72" t="s">
        <v>4</v>
      </c>
      <c r="I12" t="s">
        <v>95</v>
      </c>
      <c r="J12" s="64"/>
      <c r="M12" s="64"/>
    </row>
    <row r="13" spans="1:19" x14ac:dyDescent="0.3">
      <c r="B13" s="23" t="s">
        <v>103</v>
      </c>
      <c r="C13" t="s">
        <v>104</v>
      </c>
      <c r="H13" s="72" t="s">
        <v>25</v>
      </c>
      <c r="I13" t="s">
        <v>39</v>
      </c>
      <c r="M13" s="64"/>
    </row>
    <row r="14" spans="1:19" x14ac:dyDescent="0.3">
      <c r="B14" s="23" t="s">
        <v>105</v>
      </c>
      <c r="C14" t="s">
        <v>102</v>
      </c>
      <c r="H14" s="72" t="s">
        <v>28</v>
      </c>
      <c r="I14" t="s">
        <v>36</v>
      </c>
      <c r="M14" s="64"/>
    </row>
    <row r="15" spans="1:19" x14ac:dyDescent="0.3">
      <c r="B15" s="23" t="s">
        <v>106</v>
      </c>
      <c r="C15" t="s">
        <v>107</v>
      </c>
      <c r="H15" s="72" t="s">
        <v>20</v>
      </c>
      <c r="I15" t="s">
        <v>93</v>
      </c>
    </row>
    <row r="16" spans="1:19" x14ac:dyDescent="0.3">
      <c r="H16" s="72" t="s">
        <v>21</v>
      </c>
      <c r="I16" t="s">
        <v>93</v>
      </c>
      <c r="M16" s="64"/>
    </row>
    <row r="17" spans="1:6" x14ac:dyDescent="0.3">
      <c r="A17" s="23"/>
    </row>
    <row r="18" spans="1:6" x14ac:dyDescent="0.3">
      <c r="A18" s="23"/>
    </row>
    <row r="19" spans="1:6" ht="15" customHeight="1" x14ac:dyDescent="0.3">
      <c r="A19" s="23"/>
      <c r="B19" s="23" t="s">
        <v>116</v>
      </c>
    </row>
    <row r="20" spans="1:6" x14ac:dyDescent="0.3">
      <c r="A20" s="23"/>
    </row>
    <row r="22" spans="1:6" x14ac:dyDescent="0.3">
      <c r="B22" s="30" t="s">
        <v>65</v>
      </c>
      <c r="C22" t="s">
        <v>67</v>
      </c>
      <c r="D22" t="s">
        <v>68</v>
      </c>
      <c r="E22" t="s">
        <v>87</v>
      </c>
      <c r="F22" t="s">
        <v>91</v>
      </c>
    </row>
    <row r="23" spans="1:6" ht="14.25" customHeight="1" x14ac:dyDescent="0.3">
      <c r="B23" s="31" t="s">
        <v>30</v>
      </c>
      <c r="C23" s="32">
        <v>3402</v>
      </c>
      <c r="D23" s="32">
        <v>366</v>
      </c>
      <c r="E23" s="32">
        <v>-1901.3400000000001</v>
      </c>
      <c r="F23" s="66">
        <v>-0.55888888888888888</v>
      </c>
    </row>
    <row r="24" spans="1:6" x14ac:dyDescent="0.3">
      <c r="B24" s="31" t="s">
        <v>13</v>
      </c>
      <c r="C24" s="32">
        <v>252</v>
      </c>
      <c r="D24" s="32">
        <v>54</v>
      </c>
      <c r="E24" s="32">
        <v>-251.82</v>
      </c>
      <c r="F24" s="66">
        <v>-0.99928571428571422</v>
      </c>
    </row>
    <row r="25" spans="1:6" x14ac:dyDescent="0.3">
      <c r="B25" s="31" t="s">
        <v>4</v>
      </c>
      <c r="C25" s="32">
        <v>525</v>
      </c>
      <c r="D25" s="32">
        <v>48</v>
      </c>
      <c r="E25" s="32">
        <v>-45.240000000000009</v>
      </c>
      <c r="F25" s="66">
        <v>-8.6171428571428593E-2</v>
      </c>
    </row>
    <row r="26" spans="1:6" x14ac:dyDescent="0.3">
      <c r="B26" s="31" t="s">
        <v>16</v>
      </c>
      <c r="C26" s="32">
        <v>6440</v>
      </c>
      <c r="D26" s="32">
        <v>708</v>
      </c>
      <c r="E26" s="32">
        <v>216.68000000000052</v>
      </c>
      <c r="F26" s="66">
        <v>3.3645962732919338E-2</v>
      </c>
    </row>
    <row r="27" spans="1:6" x14ac:dyDescent="0.3">
      <c r="B27" s="31" t="s">
        <v>14</v>
      </c>
      <c r="C27" s="32">
        <v>9191</v>
      </c>
      <c r="D27" s="32">
        <v>645</v>
      </c>
      <c r="E27" s="32">
        <v>1644.5</v>
      </c>
      <c r="F27" s="66">
        <v>0.17892503536067891</v>
      </c>
    </row>
    <row r="28" spans="1:6" x14ac:dyDescent="0.3">
      <c r="B28" s="31" t="s">
        <v>31</v>
      </c>
      <c r="C28" s="32">
        <v>3507</v>
      </c>
      <c r="D28" s="32">
        <v>288</v>
      </c>
      <c r="E28" s="32">
        <v>1839.48</v>
      </c>
      <c r="F28" s="66">
        <v>0.52451668092386661</v>
      </c>
    </row>
    <row r="29" spans="1:6" x14ac:dyDescent="0.3">
      <c r="B29" s="31" t="s">
        <v>29</v>
      </c>
      <c r="C29" s="32">
        <v>6230</v>
      </c>
      <c r="D29" s="32">
        <v>177</v>
      </c>
      <c r="E29" s="32">
        <v>4962.68</v>
      </c>
      <c r="F29" s="66">
        <v>0.796577849117175</v>
      </c>
    </row>
    <row r="30" spans="1:6" x14ac:dyDescent="0.3">
      <c r="B30" s="31" t="s">
        <v>25</v>
      </c>
      <c r="C30" s="32">
        <v>9296</v>
      </c>
      <c r="D30" s="32">
        <v>231</v>
      </c>
      <c r="E30" s="32">
        <v>6258.35</v>
      </c>
      <c r="F30" s="66">
        <v>0.67323042168674707</v>
      </c>
    </row>
    <row r="31" spans="1:6" x14ac:dyDescent="0.3">
      <c r="B31" s="31" t="s">
        <v>21</v>
      </c>
      <c r="C31" s="32">
        <v>6832</v>
      </c>
      <c r="D31" s="32">
        <v>27</v>
      </c>
      <c r="E31" s="32">
        <v>6589</v>
      </c>
      <c r="F31" s="66">
        <v>0.96443208430913352</v>
      </c>
    </row>
    <row r="32" spans="1:6" x14ac:dyDescent="0.3">
      <c r="B32" s="31" t="s">
        <v>22</v>
      </c>
      <c r="C32" s="32">
        <v>10668</v>
      </c>
      <c r="D32" s="32">
        <v>405</v>
      </c>
      <c r="E32" s="32">
        <v>6711.1500000000005</v>
      </c>
      <c r="F32" s="66">
        <v>0.62909167604049498</v>
      </c>
    </row>
    <row r="33" spans="2:6" x14ac:dyDescent="0.3">
      <c r="B33" s="31" t="s">
        <v>27</v>
      </c>
      <c r="C33" s="32">
        <v>13517</v>
      </c>
      <c r="D33" s="32">
        <v>363</v>
      </c>
      <c r="E33" s="32">
        <v>7444.01</v>
      </c>
      <c r="F33" s="66">
        <v>0.55071465561885036</v>
      </c>
    </row>
    <row r="34" spans="2:6" x14ac:dyDescent="0.3">
      <c r="B34" s="31" t="s">
        <v>24</v>
      </c>
      <c r="C34" s="32">
        <v>8862</v>
      </c>
      <c r="D34" s="32">
        <v>189</v>
      </c>
      <c r="E34" s="32">
        <v>7922.67</v>
      </c>
      <c r="F34" s="66">
        <v>0.89400473933649294</v>
      </c>
    </row>
    <row r="35" spans="2:6" x14ac:dyDescent="0.3">
      <c r="B35" s="31" t="s">
        <v>33</v>
      </c>
      <c r="C35" s="32">
        <v>15519</v>
      </c>
      <c r="D35" s="32">
        <v>474</v>
      </c>
      <c r="E35" s="32">
        <v>9655.6200000000008</v>
      </c>
      <c r="F35" s="66">
        <v>0.62218055287067475</v>
      </c>
    </row>
    <row r="36" spans="2:6" x14ac:dyDescent="0.3">
      <c r="B36" s="31" t="s">
        <v>15</v>
      </c>
      <c r="C36" s="32">
        <v>12551</v>
      </c>
      <c r="D36" s="32">
        <v>240</v>
      </c>
      <c r="E36" s="32">
        <v>9735.7999999999993</v>
      </c>
      <c r="F36" s="66">
        <v>0.7756991474782885</v>
      </c>
    </row>
    <row r="37" spans="2:6" x14ac:dyDescent="0.3">
      <c r="B37" s="31" t="s">
        <v>32</v>
      </c>
      <c r="C37" s="32">
        <v>17773</v>
      </c>
      <c r="D37" s="32">
        <v>702</v>
      </c>
      <c r="E37" s="32">
        <v>11700.699999999999</v>
      </c>
      <c r="F37" s="66">
        <v>0.65834130422551052</v>
      </c>
    </row>
    <row r="38" spans="2:6" x14ac:dyDescent="0.3">
      <c r="B38" s="31" t="s">
        <v>19</v>
      </c>
      <c r="C38" s="32">
        <v>17745</v>
      </c>
      <c r="D38" s="32">
        <v>681</v>
      </c>
      <c r="E38" s="32">
        <v>12542.16</v>
      </c>
      <c r="F38" s="66">
        <v>0.70679966187658494</v>
      </c>
    </row>
    <row r="39" spans="2:6" x14ac:dyDescent="0.3">
      <c r="B39" s="31" t="s">
        <v>28</v>
      </c>
      <c r="C39" s="32">
        <v>18018</v>
      </c>
      <c r="D39" s="32">
        <v>462</v>
      </c>
      <c r="E39" s="32">
        <v>13222.439999999999</v>
      </c>
      <c r="F39" s="66">
        <v>0.73384615384615381</v>
      </c>
    </row>
    <row r="40" spans="2:6" x14ac:dyDescent="0.3">
      <c r="B40" s="31" t="s">
        <v>23</v>
      </c>
      <c r="C40" s="32">
        <v>18081</v>
      </c>
      <c r="D40" s="32">
        <v>408</v>
      </c>
      <c r="E40" s="32">
        <v>15433.08</v>
      </c>
      <c r="F40" s="66">
        <v>0.85355234776837563</v>
      </c>
    </row>
    <row r="41" spans="2:6" x14ac:dyDescent="0.3">
      <c r="B41" s="31" t="s">
        <v>20</v>
      </c>
      <c r="C41" s="32">
        <v>28861</v>
      </c>
      <c r="D41" s="32">
        <v>987</v>
      </c>
      <c r="E41" s="32">
        <v>18379.059999999998</v>
      </c>
      <c r="F41" s="66">
        <v>0.63681300024254173</v>
      </c>
    </row>
    <row r="42" spans="2:6" x14ac:dyDescent="0.3">
      <c r="B42" s="31" t="s">
        <v>26</v>
      </c>
      <c r="C42" s="32">
        <v>22855</v>
      </c>
      <c r="D42" s="32">
        <v>567</v>
      </c>
      <c r="E42" s="32">
        <v>19679.8</v>
      </c>
      <c r="F42" s="66">
        <v>0.86107197549770287</v>
      </c>
    </row>
    <row r="43" spans="2:6" x14ac:dyDescent="0.3">
      <c r="B43" s="31" t="s">
        <v>17</v>
      </c>
      <c r="C43" s="32">
        <v>22344</v>
      </c>
      <c r="D43" s="32">
        <v>738</v>
      </c>
      <c r="E43" s="32">
        <v>20048.82</v>
      </c>
      <c r="F43" s="66">
        <v>0.89727980665950591</v>
      </c>
    </row>
    <row r="44" spans="2:6" x14ac:dyDescent="0.3">
      <c r="B44" s="31" t="s">
        <v>66</v>
      </c>
      <c r="C44" s="32">
        <v>252469</v>
      </c>
      <c r="D44" s="32">
        <v>8760</v>
      </c>
      <c r="E44" s="32">
        <v>171787.6</v>
      </c>
      <c r="F44" s="66">
        <v>0.68043046869120571</v>
      </c>
    </row>
    <row r="48" spans="2:6" x14ac:dyDescent="0.3">
      <c r="B48" s="23" t="s">
        <v>117</v>
      </c>
    </row>
    <row r="49" spans="1:22" s="64" customFormat="1" ht="34.200000000000003" customHeight="1" x14ac:dyDescent="0.3">
      <c r="A49" s="63"/>
      <c r="B49" s="63" t="s">
        <v>97</v>
      </c>
      <c r="C49" s="81" t="s">
        <v>108</v>
      </c>
      <c r="D49" s="81"/>
      <c r="E49" s="81"/>
      <c r="F49" s="81"/>
      <c r="G49" s="81"/>
      <c r="H49" s="81"/>
      <c r="I49" s="81"/>
      <c r="J49" s="81"/>
      <c r="L49"/>
    </row>
    <row r="50" spans="1:22" s="64" customFormat="1" ht="39.450000000000003" customHeight="1" x14ac:dyDescent="0.3">
      <c r="A50" s="63"/>
      <c r="B50" s="63" t="s">
        <v>99</v>
      </c>
      <c r="C50" s="80" t="s">
        <v>109</v>
      </c>
      <c r="D50" s="80"/>
      <c r="E50" s="80"/>
      <c r="F50" s="80"/>
      <c r="G50" s="80"/>
      <c r="H50" s="80"/>
      <c r="I50" s="80"/>
      <c r="J50" s="80"/>
      <c r="L50"/>
    </row>
    <row r="51" spans="1:22" s="64" customFormat="1" ht="33" customHeight="1" x14ac:dyDescent="0.3">
      <c r="A51" s="63"/>
      <c r="B51" s="63" t="s">
        <v>101</v>
      </c>
      <c r="C51" s="80" t="s">
        <v>110</v>
      </c>
      <c r="D51" s="80"/>
      <c r="E51" s="80"/>
      <c r="F51" s="80"/>
      <c r="G51" s="80"/>
      <c r="H51" s="80"/>
      <c r="I51" s="80"/>
      <c r="J51" s="80"/>
      <c r="L51"/>
    </row>
    <row r="52" spans="1:22" ht="25.95" customHeight="1" x14ac:dyDescent="0.3">
      <c r="A52" s="63"/>
      <c r="B52" s="63" t="s">
        <v>103</v>
      </c>
      <c r="C52" s="80" t="s">
        <v>111</v>
      </c>
      <c r="D52" s="80"/>
      <c r="E52" s="80"/>
      <c r="F52" s="80"/>
      <c r="G52" s="80"/>
      <c r="H52" s="80"/>
      <c r="I52" s="80"/>
      <c r="J52" s="80"/>
    </row>
    <row r="53" spans="1:22" s="64" customFormat="1" ht="48" customHeight="1" x14ac:dyDescent="0.3">
      <c r="A53" s="63"/>
      <c r="B53" s="63" t="s">
        <v>105</v>
      </c>
      <c r="C53" s="80" t="s">
        <v>112</v>
      </c>
      <c r="D53" s="80"/>
      <c r="E53" s="80"/>
      <c r="F53" s="80"/>
      <c r="G53" s="80"/>
      <c r="H53" s="80"/>
      <c r="I53" s="80"/>
      <c r="J53" s="80"/>
      <c r="L53"/>
    </row>
    <row r="54" spans="1:22" ht="69" customHeight="1" x14ac:dyDescent="0.3">
      <c r="A54" s="63"/>
      <c r="B54" s="63" t="s">
        <v>106</v>
      </c>
      <c r="C54" s="80" t="s">
        <v>92</v>
      </c>
      <c r="D54" s="80"/>
      <c r="E54" s="80"/>
      <c r="F54" s="80"/>
      <c r="G54" s="80"/>
      <c r="H54" s="80"/>
      <c r="I54" s="80"/>
      <c r="J54" s="80"/>
    </row>
    <row r="55" spans="1:22" ht="69.45" customHeight="1" x14ac:dyDescent="0.3">
      <c r="B55" s="65"/>
    </row>
    <row r="58" spans="1:22" x14ac:dyDescent="0.3">
      <c r="U58" s="30" t="s">
        <v>65</v>
      </c>
      <c r="V58" t="s">
        <v>87</v>
      </c>
    </row>
    <row r="59" spans="1:22" x14ac:dyDescent="0.3">
      <c r="U59" s="31" t="s">
        <v>14</v>
      </c>
      <c r="V59" s="67">
        <v>1644.5</v>
      </c>
    </row>
    <row r="60" spans="1:22" x14ac:dyDescent="0.3">
      <c r="U60" s="31" t="s">
        <v>30</v>
      </c>
      <c r="V60" s="67">
        <v>-1901.3400000000001</v>
      </c>
    </row>
    <row r="61" spans="1:22" x14ac:dyDescent="0.3">
      <c r="U61" s="31" t="s">
        <v>24</v>
      </c>
      <c r="V61" s="67">
        <v>7922.67</v>
      </c>
    </row>
    <row r="62" spans="1:22" x14ac:dyDescent="0.3">
      <c r="U62" s="31" t="s">
        <v>19</v>
      </c>
      <c r="V62" s="67">
        <v>12542.16</v>
      </c>
    </row>
    <row r="63" spans="1:22" x14ac:dyDescent="0.3">
      <c r="U63" s="31" t="s">
        <v>22</v>
      </c>
      <c r="V63" s="67">
        <v>6711.1500000000005</v>
      </c>
    </row>
    <row r="64" spans="1:22" x14ac:dyDescent="0.3">
      <c r="U64" s="31" t="s">
        <v>4</v>
      </c>
      <c r="V64" s="67">
        <v>-45.240000000000009</v>
      </c>
    </row>
    <row r="65" spans="21:22" x14ac:dyDescent="0.3">
      <c r="U65" s="31" t="s">
        <v>26</v>
      </c>
      <c r="V65" s="67">
        <v>19679.8</v>
      </c>
    </row>
    <row r="66" spans="21:22" x14ac:dyDescent="0.3">
      <c r="U66" s="31" t="s">
        <v>28</v>
      </c>
      <c r="V66" s="67">
        <v>13222.439999999999</v>
      </c>
    </row>
    <row r="67" spans="21:22" x14ac:dyDescent="0.3">
      <c r="U67" s="31" t="s">
        <v>32</v>
      </c>
      <c r="V67" s="67">
        <v>11700.699999999999</v>
      </c>
    </row>
    <row r="68" spans="21:22" x14ac:dyDescent="0.3">
      <c r="U68" s="31" t="s">
        <v>17</v>
      </c>
      <c r="V68" s="67">
        <v>20048.82</v>
      </c>
    </row>
    <row r="69" spans="21:22" x14ac:dyDescent="0.3">
      <c r="U69" s="31" t="s">
        <v>23</v>
      </c>
      <c r="V69" s="67">
        <v>15433.08</v>
      </c>
    </row>
    <row r="70" spans="21:22" x14ac:dyDescent="0.3">
      <c r="U70" s="31" t="s">
        <v>29</v>
      </c>
      <c r="V70" s="67">
        <v>4962.68</v>
      </c>
    </row>
    <row r="71" spans="21:22" x14ac:dyDescent="0.3">
      <c r="U71" s="31" t="s">
        <v>13</v>
      </c>
      <c r="V71" s="67">
        <v>-251.82</v>
      </c>
    </row>
    <row r="72" spans="21:22" x14ac:dyDescent="0.3">
      <c r="U72" s="31" t="s">
        <v>16</v>
      </c>
      <c r="V72" s="67">
        <v>216.68000000000052</v>
      </c>
    </row>
    <row r="73" spans="21:22" x14ac:dyDescent="0.3">
      <c r="U73" s="31" t="s">
        <v>20</v>
      </c>
      <c r="V73" s="67">
        <v>18379.059999999998</v>
      </c>
    </row>
    <row r="74" spans="21:22" x14ac:dyDescent="0.3">
      <c r="U74" s="31" t="s">
        <v>27</v>
      </c>
      <c r="V74" s="67">
        <v>7444.01</v>
      </c>
    </row>
    <row r="75" spans="21:22" x14ac:dyDescent="0.3">
      <c r="U75" s="31" t="s">
        <v>33</v>
      </c>
      <c r="V75" s="67">
        <v>9655.6200000000008</v>
      </c>
    </row>
    <row r="76" spans="21:22" x14ac:dyDescent="0.3">
      <c r="U76" s="31" t="s">
        <v>15</v>
      </c>
      <c r="V76" s="67">
        <v>9735.7999999999993</v>
      </c>
    </row>
    <row r="77" spans="21:22" x14ac:dyDescent="0.3">
      <c r="U77" s="31" t="s">
        <v>31</v>
      </c>
      <c r="V77" s="67">
        <v>1839.48</v>
      </c>
    </row>
    <row r="78" spans="21:22" x14ac:dyDescent="0.3">
      <c r="U78" s="31" t="s">
        <v>21</v>
      </c>
      <c r="V78" s="67">
        <v>6589</v>
      </c>
    </row>
    <row r="79" spans="21:22" x14ac:dyDescent="0.3">
      <c r="U79" s="31" t="s">
        <v>25</v>
      </c>
      <c r="V79" s="67">
        <v>6258.35</v>
      </c>
    </row>
    <row r="80" spans="21:22" x14ac:dyDescent="0.3">
      <c r="U80" s="31" t="s">
        <v>66</v>
      </c>
      <c r="V80" s="32">
        <v>171787.6</v>
      </c>
    </row>
  </sheetData>
  <mergeCells count="7">
    <mergeCell ref="C53:J53"/>
    <mergeCell ref="C54:J54"/>
    <mergeCell ref="A1:P4"/>
    <mergeCell ref="C49:J49"/>
    <mergeCell ref="C50:J50"/>
    <mergeCell ref="C51:J51"/>
    <mergeCell ref="C52:J52"/>
  </mergeCells>
  <conditionalFormatting pivot="1" sqref="F23:F25 F27:F31 F33:F34 F38:F39 F41 F26 F32 F35:F37 F40 F42:F43">
    <cfRule type="colorScale" priority="5">
      <colorScale>
        <cfvo type="min"/>
        <cfvo type="percentile" val="50"/>
        <cfvo type="max"/>
        <color rgb="FFFF0000"/>
        <color rgb="FFFCFCFF"/>
        <color theme="9" tint="-0.249977111117893"/>
      </colorScale>
    </cfRule>
  </conditionalFormatting>
  <conditionalFormatting pivot="1" sqref="E23:E43">
    <cfRule type="colorScale" priority="2">
      <colorScale>
        <cfvo type="min"/>
        <cfvo type="max"/>
        <color rgb="FFFCFCFF"/>
        <color theme="9" tint="-0.249977111117893"/>
      </colorScale>
    </cfRule>
  </conditionalFormatting>
  <conditionalFormatting pivot="1" sqref="C23:C43">
    <cfRule type="colorScale" priority="1">
      <colorScale>
        <cfvo type="min"/>
        <cfvo type="max"/>
        <color rgb="FFFCFCFF"/>
        <color theme="9" tint="-0.249977111117893"/>
      </colorScale>
    </cfRule>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67287-38D5-4987-A5CC-8C9587612287}">
  <dimension ref="A1:S36"/>
  <sheetViews>
    <sheetView showGridLines="0" zoomScale="61" zoomScaleNormal="61" workbookViewId="0">
      <selection activeCell="O6" sqref="O6"/>
    </sheetView>
  </sheetViews>
  <sheetFormatPr defaultRowHeight="14.4" x14ac:dyDescent="0.3"/>
  <cols>
    <col min="1" max="1" width="19" bestFit="1" customWidth="1"/>
    <col min="2" max="2" width="22.6640625" bestFit="1" customWidth="1"/>
    <col min="3" max="3" width="17" bestFit="1" customWidth="1"/>
    <col min="4" max="4" width="7.33203125" bestFit="1" customWidth="1"/>
    <col min="5" max="5" width="5.44140625" bestFit="1" customWidth="1"/>
    <col min="6" max="6" width="12" bestFit="1" customWidth="1"/>
    <col min="7" max="7" width="4.6640625" bestFit="1" customWidth="1"/>
    <col min="8" max="9" width="10.88671875" bestFit="1" customWidth="1"/>
    <col min="10" max="10" width="19.44140625" bestFit="1" customWidth="1"/>
    <col min="11" max="11" width="25.77734375" bestFit="1" customWidth="1"/>
    <col min="12" max="12" width="19.44140625" bestFit="1" customWidth="1"/>
    <col min="13" max="13" width="25.77734375" bestFit="1" customWidth="1"/>
    <col min="14" max="14" width="19.44140625" bestFit="1" customWidth="1"/>
    <col min="15" max="15" width="30.5546875" bestFit="1" customWidth="1"/>
    <col min="16" max="16" width="24.109375" bestFit="1" customWidth="1"/>
    <col min="17" max="17" width="15.88671875" bestFit="1" customWidth="1"/>
    <col min="18" max="18" width="13.21875" bestFit="1" customWidth="1"/>
    <col min="19" max="19" width="14.44140625" bestFit="1" customWidth="1"/>
    <col min="20" max="20" width="15.88671875" bestFit="1" customWidth="1"/>
    <col min="21" max="21" width="18" bestFit="1" customWidth="1"/>
    <col min="22" max="22" width="19.21875" bestFit="1" customWidth="1"/>
    <col min="23" max="23" width="20.6640625" bestFit="1" customWidth="1"/>
  </cols>
  <sheetData>
    <row r="1" spans="1:19" ht="14.4" customHeight="1" x14ac:dyDescent="0.3">
      <c r="A1" s="77" t="s">
        <v>120</v>
      </c>
      <c r="B1" s="78"/>
      <c r="C1" s="78"/>
      <c r="D1" s="78"/>
      <c r="E1" s="78"/>
      <c r="F1" s="78"/>
      <c r="G1" s="78"/>
      <c r="H1" s="78"/>
      <c r="I1" s="78"/>
      <c r="J1" s="78"/>
      <c r="K1" s="78"/>
      <c r="L1" s="78"/>
      <c r="M1" s="78"/>
      <c r="N1" s="38"/>
      <c r="O1" s="22"/>
      <c r="P1" s="22"/>
      <c r="Q1" s="22"/>
      <c r="R1" s="22"/>
      <c r="S1" s="22"/>
    </row>
    <row r="2" spans="1:19" ht="14.4" customHeight="1" x14ac:dyDescent="0.3">
      <c r="A2" s="77"/>
      <c r="B2" s="78"/>
      <c r="C2" s="78"/>
      <c r="D2" s="78"/>
      <c r="E2" s="78"/>
      <c r="F2" s="78"/>
      <c r="G2" s="78"/>
      <c r="H2" s="78"/>
      <c r="I2" s="78"/>
      <c r="J2" s="78"/>
      <c r="K2" s="78"/>
      <c r="L2" s="78"/>
      <c r="M2" s="78"/>
      <c r="N2" s="38"/>
      <c r="O2" s="22"/>
      <c r="P2" s="22"/>
      <c r="Q2" s="22"/>
      <c r="R2" s="22"/>
      <c r="S2" s="22"/>
    </row>
    <row r="3" spans="1:19" ht="14.4" customHeight="1" x14ac:dyDescent="0.3">
      <c r="A3" s="77"/>
      <c r="B3" s="78"/>
      <c r="C3" s="78"/>
      <c r="D3" s="78"/>
      <c r="E3" s="78"/>
      <c r="F3" s="78"/>
      <c r="G3" s="78"/>
      <c r="H3" s="78"/>
      <c r="I3" s="78"/>
      <c r="J3" s="78"/>
      <c r="K3" s="78"/>
      <c r="L3" s="78"/>
      <c r="M3" s="78"/>
      <c r="N3" s="38"/>
      <c r="O3" s="22"/>
      <c r="P3" s="22"/>
      <c r="Q3" s="22"/>
      <c r="R3" s="22"/>
      <c r="S3" s="22"/>
    </row>
    <row r="4" spans="1:19" ht="15" customHeight="1" x14ac:dyDescent="0.3">
      <c r="A4" s="77"/>
      <c r="B4" s="78"/>
      <c r="C4" s="78"/>
      <c r="D4" s="78"/>
      <c r="E4" s="78"/>
      <c r="F4" s="78"/>
      <c r="G4" s="78"/>
      <c r="H4" s="78"/>
      <c r="I4" s="78"/>
      <c r="J4" s="78"/>
      <c r="K4" s="78"/>
      <c r="L4" s="78"/>
      <c r="M4" s="78"/>
      <c r="N4" s="38"/>
      <c r="O4" s="22"/>
      <c r="P4" s="22"/>
      <c r="Q4" s="22"/>
      <c r="R4" s="22"/>
      <c r="S4" s="22"/>
    </row>
    <row r="27" spans="2:8" x14ac:dyDescent="0.3">
      <c r="B27" s="30" t="s">
        <v>121</v>
      </c>
      <c r="C27" s="30" t="s">
        <v>119</v>
      </c>
    </row>
    <row r="28" spans="2:8" x14ac:dyDescent="0.3">
      <c r="B28" s="30" t="s">
        <v>65</v>
      </c>
      <c r="C28" t="s">
        <v>38</v>
      </c>
      <c r="D28" t="s">
        <v>36</v>
      </c>
      <c r="E28" t="s">
        <v>34</v>
      </c>
      <c r="F28" t="s">
        <v>37</v>
      </c>
      <c r="G28" t="s">
        <v>35</v>
      </c>
      <c r="H28" t="s">
        <v>66</v>
      </c>
    </row>
    <row r="29" spans="2:8" x14ac:dyDescent="0.3">
      <c r="B29" s="74" t="s">
        <v>19</v>
      </c>
      <c r="C29" s="73">
        <v>24.943333333333332</v>
      </c>
      <c r="D29" s="73">
        <v>4.2737254901960791</v>
      </c>
      <c r="E29" s="73">
        <v>18.417268722466961</v>
      </c>
      <c r="F29" s="73">
        <v>32.28592592592593</v>
      </c>
      <c r="G29" s="73">
        <v>8.5944632768361586</v>
      </c>
      <c r="H29" s="73">
        <v>15.235255623721882</v>
      </c>
    </row>
    <row r="30" spans="2:8" x14ac:dyDescent="0.3">
      <c r="B30" s="31" t="s">
        <v>66</v>
      </c>
      <c r="C30" s="41">
        <v>24.943333333333332</v>
      </c>
      <c r="D30" s="41">
        <v>4.2737254901960791</v>
      </c>
      <c r="E30" s="41">
        <v>18.417268722466961</v>
      </c>
      <c r="F30" s="41">
        <v>32.28592592592593</v>
      </c>
      <c r="G30" s="41">
        <v>8.5944632768361586</v>
      </c>
      <c r="H30" s="41">
        <v>15.235255623721882</v>
      </c>
    </row>
    <row r="35" spans="11:11" x14ac:dyDescent="0.3">
      <c r="K35" s="76"/>
    </row>
    <row r="36" spans="11:11" x14ac:dyDescent="0.3">
      <c r="K36" s="75"/>
    </row>
  </sheetData>
  <mergeCells count="1">
    <mergeCell ref="A1:M4"/>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7"/>
  <sheetViews>
    <sheetView showGridLines="0" workbookViewId="0">
      <selection activeCell="T10" sqref="T10"/>
    </sheetView>
  </sheetViews>
  <sheetFormatPr defaultRowHeight="14.4" x14ac:dyDescent="0.3"/>
  <cols>
    <col min="2" max="2" width="9.5546875" customWidth="1"/>
    <col min="3" max="3" width="8.5546875" customWidth="1"/>
    <col min="4" max="4" width="8.44140625" customWidth="1"/>
    <col min="5" max="5" width="8.21875" customWidth="1"/>
  </cols>
  <sheetData>
    <row r="1" spans="1:20" s="13" customFormat="1" ht="14.4" customHeight="1" x14ac:dyDescent="0.3">
      <c r="A1" s="78" t="s">
        <v>62</v>
      </c>
      <c r="B1" s="78"/>
      <c r="C1" s="78"/>
      <c r="D1" s="78"/>
      <c r="E1" s="78"/>
      <c r="F1" s="78"/>
      <c r="G1" s="78"/>
      <c r="H1" s="78"/>
      <c r="I1" s="78"/>
      <c r="J1" s="78"/>
      <c r="K1" s="78"/>
      <c r="L1" s="78"/>
      <c r="M1" s="78"/>
      <c r="N1"/>
      <c r="O1"/>
      <c r="P1"/>
      <c r="Q1"/>
      <c r="R1"/>
      <c r="S1"/>
      <c r="T1"/>
    </row>
    <row r="2" spans="1:20" s="13" customFormat="1" ht="14.4" customHeight="1" x14ac:dyDescent="0.3">
      <c r="A2" s="78"/>
      <c r="B2" s="78"/>
      <c r="C2" s="78"/>
      <c r="D2" s="78"/>
      <c r="E2" s="78"/>
      <c r="F2" s="78"/>
      <c r="G2" s="78"/>
      <c r="H2" s="78"/>
      <c r="I2" s="78"/>
      <c r="J2" s="78"/>
      <c r="K2" s="78"/>
      <c r="L2" s="78"/>
      <c r="M2" s="78"/>
      <c r="N2"/>
      <c r="O2"/>
      <c r="P2"/>
      <c r="Q2"/>
      <c r="R2"/>
      <c r="S2"/>
      <c r="T2"/>
    </row>
    <row r="3" spans="1:20" s="13" customFormat="1" ht="14.4" customHeight="1" x14ac:dyDescent="0.3">
      <c r="A3" s="78"/>
      <c r="B3" s="78"/>
      <c r="C3" s="78"/>
      <c r="D3" s="78"/>
      <c r="E3" s="78"/>
      <c r="F3" s="78"/>
      <c r="G3" s="78"/>
      <c r="H3" s="78"/>
      <c r="I3" s="78"/>
      <c r="J3" s="78"/>
      <c r="K3" s="78"/>
      <c r="L3" s="78"/>
      <c r="M3" s="78"/>
      <c r="N3"/>
      <c r="O3"/>
      <c r="P3"/>
      <c r="Q3"/>
      <c r="R3"/>
      <c r="S3"/>
      <c r="T3"/>
    </row>
    <row r="4" spans="1:20" s="13" customFormat="1" ht="15" customHeight="1" x14ac:dyDescent="0.3">
      <c r="A4" s="78"/>
      <c r="B4" s="78"/>
      <c r="C4" s="78"/>
      <c r="D4" s="78"/>
      <c r="E4" s="78"/>
      <c r="F4" s="78"/>
      <c r="G4" s="78"/>
      <c r="H4" s="78"/>
      <c r="I4" s="78"/>
      <c r="J4" s="78"/>
      <c r="K4" s="78"/>
      <c r="L4" s="78"/>
      <c r="M4" s="78"/>
      <c r="N4"/>
      <c r="O4"/>
      <c r="P4"/>
      <c r="Q4"/>
      <c r="R4"/>
      <c r="S4"/>
      <c r="T4"/>
    </row>
    <row r="6" spans="1:20" x14ac:dyDescent="0.3">
      <c r="B6" s="16"/>
      <c r="C6" s="15" t="s">
        <v>1</v>
      </c>
      <c r="D6" s="15" t="s">
        <v>49</v>
      </c>
    </row>
    <row r="7" spans="1:20" x14ac:dyDescent="0.3">
      <c r="B7" s="20"/>
      <c r="C7" s="19"/>
      <c r="D7" s="19"/>
      <c r="F7" s="10"/>
      <c r="G7" s="10"/>
      <c r="H7" s="10"/>
    </row>
    <row r="8" spans="1:20" x14ac:dyDescent="0.3">
      <c r="B8" s="21" t="s">
        <v>55</v>
      </c>
      <c r="C8" s="18">
        <f>AVERAGE(Raw_Data[Amount])</f>
        <v>4136.2299999999996</v>
      </c>
      <c r="D8" s="18">
        <f>AVERAGE(Raw_Data[Units])</f>
        <v>152.19999999999999</v>
      </c>
      <c r="H8" s="10"/>
    </row>
    <row r="9" spans="1:20" x14ac:dyDescent="0.3">
      <c r="B9" s="12" t="s">
        <v>58</v>
      </c>
      <c r="C9" s="11">
        <f>MEDIAN(Raw_Data[Amount])</f>
        <v>3437</v>
      </c>
      <c r="D9" s="11">
        <f>MEDIAN(Raw_Data[Units])</f>
        <v>124.5</v>
      </c>
      <c r="H9" s="10"/>
    </row>
    <row r="10" spans="1:20" x14ac:dyDescent="0.3">
      <c r="B10" s="12" t="s">
        <v>56</v>
      </c>
      <c r="C10" s="11">
        <f>MIN(Raw_Data[Amount])</f>
        <v>0</v>
      </c>
      <c r="D10" s="11">
        <f>MIN(Raw_Data[Units])</f>
        <v>0</v>
      </c>
    </row>
    <row r="11" spans="1:20" x14ac:dyDescent="0.3">
      <c r="B11" s="15" t="s">
        <v>57</v>
      </c>
      <c r="C11" s="16">
        <f>MAX(Raw_Data[Amount])</f>
        <v>16184</v>
      </c>
      <c r="D11" s="16">
        <f>MAX(Raw_Data[Units])</f>
        <v>525</v>
      </c>
    </row>
    <row r="12" spans="1:20" x14ac:dyDescent="0.3">
      <c r="A12" s="10"/>
      <c r="B12" s="19"/>
      <c r="C12" s="20"/>
      <c r="D12" s="20"/>
      <c r="E12" s="10"/>
    </row>
    <row r="13" spans="1:20" x14ac:dyDescent="0.3">
      <c r="B13" s="17" t="s">
        <v>59</v>
      </c>
      <c r="C13" s="18">
        <f>_xlfn.QUARTILE.EXC(Raw_Data[Amount],1)</f>
        <v>1652</v>
      </c>
      <c r="D13" s="18">
        <f>_xlfn.QUARTILE.EXC(Raw_Data[Units],1)</f>
        <v>54</v>
      </c>
    </row>
    <row r="14" spans="1:20" x14ac:dyDescent="0.3">
      <c r="B14" s="14" t="s">
        <v>60</v>
      </c>
      <c r="C14" s="11">
        <f>_xlfn.QUARTILE.EXC(Raw_Data[Amount],3)</f>
        <v>6245.75</v>
      </c>
      <c r="D14" s="11">
        <f>_xlfn.QUARTILE.EXC(Raw_Data[Units],2)</f>
        <v>124.5</v>
      </c>
    </row>
    <row r="17" spans="2:5" x14ac:dyDescent="0.3">
      <c r="B17" t="s">
        <v>61</v>
      </c>
      <c r="E17">
        <f>COUNTA((_xlfn.UNIQUE(Raw_Data[Product])))</f>
        <v>22</v>
      </c>
    </row>
  </sheetData>
  <mergeCells count="1">
    <mergeCell ref="A1:M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07"/>
  <sheetViews>
    <sheetView showGridLines="0" zoomScale="99" zoomScaleNormal="99" workbookViewId="0">
      <selection activeCell="M8" sqref="M8"/>
    </sheetView>
  </sheetViews>
  <sheetFormatPr defaultRowHeight="14.4" x14ac:dyDescent="0.3"/>
  <cols>
    <col min="3" max="3" width="22.21875" customWidth="1"/>
    <col min="4" max="4" width="18.109375" customWidth="1"/>
    <col min="5" max="5" width="18.77734375" customWidth="1"/>
    <col min="6" max="6" width="19" customWidth="1"/>
    <col min="7" max="7" width="22.44140625" customWidth="1"/>
    <col min="8" max="8" width="16.33203125" customWidth="1"/>
  </cols>
  <sheetData>
    <row r="1" spans="1:19" ht="14.4" customHeight="1" x14ac:dyDescent="0.3">
      <c r="A1" s="78" t="s">
        <v>63</v>
      </c>
      <c r="B1" s="78"/>
      <c r="C1" s="78"/>
      <c r="D1" s="78"/>
      <c r="E1" s="78"/>
      <c r="F1" s="78"/>
      <c r="G1" s="78"/>
      <c r="H1" s="78"/>
      <c r="M1" s="22"/>
      <c r="N1" s="22"/>
      <c r="O1" s="22"/>
      <c r="P1" s="22"/>
      <c r="Q1" s="22"/>
      <c r="R1" s="22"/>
      <c r="S1" s="22"/>
    </row>
    <row r="2" spans="1:19" ht="14.4" customHeight="1" x14ac:dyDescent="0.3">
      <c r="A2" s="78"/>
      <c r="B2" s="78"/>
      <c r="C2" s="78"/>
      <c r="D2" s="78"/>
      <c r="E2" s="78"/>
      <c r="F2" s="78"/>
      <c r="G2" s="78"/>
      <c r="H2" s="78"/>
      <c r="M2" s="22"/>
      <c r="N2" s="22"/>
      <c r="O2" s="22"/>
      <c r="P2" s="22"/>
      <c r="Q2" s="22"/>
      <c r="R2" s="22"/>
      <c r="S2" s="22"/>
    </row>
    <row r="3" spans="1:19" ht="14.4" customHeight="1" x14ac:dyDescent="0.3">
      <c r="A3" s="78"/>
      <c r="B3" s="78"/>
      <c r="C3" s="78"/>
      <c r="D3" s="78"/>
      <c r="E3" s="78"/>
      <c r="F3" s="78"/>
      <c r="G3" s="78"/>
      <c r="H3" s="78"/>
      <c r="M3" s="22"/>
      <c r="N3" s="22"/>
      <c r="O3" s="22"/>
      <c r="P3" s="22"/>
      <c r="Q3" s="22"/>
      <c r="R3" s="22"/>
      <c r="S3" s="22"/>
    </row>
    <row r="4" spans="1:19" ht="15" customHeight="1" x14ac:dyDescent="0.3">
      <c r="A4" s="78"/>
      <c r="B4" s="78"/>
      <c r="C4" s="78"/>
      <c r="D4" s="78"/>
      <c r="E4" s="78"/>
      <c r="F4" s="78"/>
      <c r="G4" s="78"/>
      <c r="H4" s="78"/>
      <c r="M4" s="22"/>
      <c r="N4" s="22"/>
      <c r="O4" s="22"/>
      <c r="P4" s="22"/>
      <c r="Q4" s="22"/>
      <c r="R4" s="22"/>
      <c r="S4" s="22"/>
    </row>
    <row r="7" spans="1:19" x14ac:dyDescent="0.3">
      <c r="C7" s="4" t="s">
        <v>11</v>
      </c>
      <c r="D7" s="4" t="s">
        <v>12</v>
      </c>
      <c r="E7" s="4" t="s">
        <v>0</v>
      </c>
      <c r="F7" s="8" t="s">
        <v>1</v>
      </c>
      <c r="G7" s="8" t="s">
        <v>49</v>
      </c>
    </row>
    <row r="8" spans="1:19" x14ac:dyDescent="0.3">
      <c r="C8" t="s">
        <v>10</v>
      </c>
      <c r="D8" t="s">
        <v>38</v>
      </c>
      <c r="E8" t="s">
        <v>14</v>
      </c>
      <c r="F8" s="2">
        <v>5586</v>
      </c>
      <c r="G8" s="3">
        <v>525</v>
      </c>
    </row>
    <row r="9" spans="1:19" x14ac:dyDescent="0.3">
      <c r="C9" t="s">
        <v>2</v>
      </c>
      <c r="D9" t="s">
        <v>36</v>
      </c>
      <c r="E9" t="s">
        <v>27</v>
      </c>
      <c r="F9" s="2">
        <v>798</v>
      </c>
      <c r="G9" s="3">
        <v>519</v>
      </c>
    </row>
    <row r="10" spans="1:19" x14ac:dyDescent="0.3">
      <c r="C10" t="s">
        <v>8</v>
      </c>
      <c r="D10" t="s">
        <v>38</v>
      </c>
      <c r="E10" t="s">
        <v>13</v>
      </c>
      <c r="F10" s="2">
        <v>819</v>
      </c>
      <c r="G10" s="3">
        <v>510</v>
      </c>
    </row>
    <row r="11" spans="1:19" x14ac:dyDescent="0.3">
      <c r="C11" t="s">
        <v>3</v>
      </c>
      <c r="D11" t="s">
        <v>34</v>
      </c>
      <c r="E11" t="s">
        <v>32</v>
      </c>
      <c r="F11" s="2">
        <v>7777</v>
      </c>
      <c r="G11" s="3">
        <v>504</v>
      </c>
    </row>
    <row r="12" spans="1:19" x14ac:dyDescent="0.3">
      <c r="C12" t="s">
        <v>9</v>
      </c>
      <c r="D12" t="s">
        <v>34</v>
      </c>
      <c r="E12" t="s">
        <v>20</v>
      </c>
      <c r="F12" s="2">
        <v>8463</v>
      </c>
      <c r="G12" s="3">
        <v>492</v>
      </c>
    </row>
    <row r="13" spans="1:19" x14ac:dyDescent="0.3">
      <c r="C13" t="s">
        <v>2</v>
      </c>
      <c r="D13" t="s">
        <v>39</v>
      </c>
      <c r="E13" t="s">
        <v>25</v>
      </c>
      <c r="F13" s="2">
        <v>1785</v>
      </c>
      <c r="G13" s="3">
        <v>462</v>
      </c>
    </row>
    <row r="14" spans="1:19" x14ac:dyDescent="0.3">
      <c r="C14" t="s">
        <v>8</v>
      </c>
      <c r="D14" t="s">
        <v>35</v>
      </c>
      <c r="E14" t="s">
        <v>32</v>
      </c>
      <c r="F14" s="2">
        <v>6706</v>
      </c>
      <c r="G14" s="3">
        <v>459</v>
      </c>
    </row>
    <row r="15" spans="1:19" x14ac:dyDescent="0.3">
      <c r="C15" t="s">
        <v>6</v>
      </c>
      <c r="D15" t="s">
        <v>37</v>
      </c>
      <c r="E15" t="s">
        <v>28</v>
      </c>
      <c r="F15" s="2">
        <v>3556</v>
      </c>
      <c r="G15" s="3">
        <v>459</v>
      </c>
    </row>
    <row r="16" spans="1:19" x14ac:dyDescent="0.3">
      <c r="C16" t="s">
        <v>6</v>
      </c>
      <c r="D16" t="s">
        <v>34</v>
      </c>
      <c r="E16" t="s">
        <v>26</v>
      </c>
      <c r="F16" s="2">
        <v>8008</v>
      </c>
      <c r="G16" s="3">
        <v>456</v>
      </c>
    </row>
    <row r="17" spans="3:7" x14ac:dyDescent="0.3">
      <c r="C17" t="s">
        <v>40</v>
      </c>
      <c r="D17" t="s">
        <v>35</v>
      </c>
      <c r="E17" t="s">
        <v>30</v>
      </c>
      <c r="F17" s="2">
        <v>2275</v>
      </c>
      <c r="G17" s="3">
        <v>447</v>
      </c>
    </row>
    <row r="18" spans="3:7" x14ac:dyDescent="0.3">
      <c r="C18" t="s">
        <v>40</v>
      </c>
      <c r="D18" t="s">
        <v>35</v>
      </c>
      <c r="E18" t="s">
        <v>33</v>
      </c>
      <c r="F18" s="2">
        <v>8869</v>
      </c>
      <c r="G18" s="3">
        <v>432</v>
      </c>
    </row>
    <row r="19" spans="3:7" x14ac:dyDescent="0.3">
      <c r="C19" t="s">
        <v>6</v>
      </c>
      <c r="D19" t="s">
        <v>39</v>
      </c>
      <c r="E19" t="s">
        <v>25</v>
      </c>
      <c r="F19" s="2">
        <v>2100</v>
      </c>
      <c r="G19" s="3">
        <v>414</v>
      </c>
    </row>
    <row r="20" spans="3:7" x14ac:dyDescent="0.3">
      <c r="C20" t="s">
        <v>6</v>
      </c>
      <c r="D20" t="s">
        <v>37</v>
      </c>
      <c r="E20" t="s">
        <v>16</v>
      </c>
      <c r="F20" s="2">
        <v>1904</v>
      </c>
      <c r="G20" s="3">
        <v>405</v>
      </c>
    </row>
    <row r="21" spans="3:7" x14ac:dyDescent="0.3">
      <c r="C21" t="s">
        <v>6</v>
      </c>
      <c r="D21" t="s">
        <v>35</v>
      </c>
      <c r="E21" t="s">
        <v>4</v>
      </c>
      <c r="F21" s="2">
        <v>1302</v>
      </c>
      <c r="G21" s="3">
        <v>402</v>
      </c>
    </row>
    <row r="22" spans="3:7" x14ac:dyDescent="0.3">
      <c r="C22" t="s">
        <v>6</v>
      </c>
      <c r="D22" t="s">
        <v>39</v>
      </c>
      <c r="E22" t="s">
        <v>29</v>
      </c>
      <c r="F22" s="2">
        <v>3052</v>
      </c>
      <c r="G22" s="3">
        <v>378</v>
      </c>
    </row>
    <row r="23" spans="3:7" x14ac:dyDescent="0.3">
      <c r="C23" t="s">
        <v>40</v>
      </c>
      <c r="D23" t="s">
        <v>35</v>
      </c>
      <c r="E23" t="s">
        <v>22</v>
      </c>
      <c r="F23" s="2">
        <v>6853</v>
      </c>
      <c r="G23" s="3">
        <v>372</v>
      </c>
    </row>
    <row r="24" spans="3:7" x14ac:dyDescent="0.3">
      <c r="C24" t="s">
        <v>7</v>
      </c>
      <c r="D24" t="s">
        <v>34</v>
      </c>
      <c r="E24" t="s">
        <v>14</v>
      </c>
      <c r="F24" s="2">
        <v>1932</v>
      </c>
      <c r="G24" s="3">
        <v>369</v>
      </c>
    </row>
    <row r="25" spans="3:7" x14ac:dyDescent="0.3">
      <c r="C25" t="s">
        <v>6</v>
      </c>
      <c r="D25" t="s">
        <v>34</v>
      </c>
      <c r="E25" t="s">
        <v>30</v>
      </c>
      <c r="F25" s="2">
        <v>3402</v>
      </c>
      <c r="G25" s="3">
        <v>366</v>
      </c>
    </row>
    <row r="26" spans="3:7" x14ac:dyDescent="0.3">
      <c r="C26" t="s">
        <v>3</v>
      </c>
      <c r="D26" t="s">
        <v>37</v>
      </c>
      <c r="E26" t="s">
        <v>4</v>
      </c>
      <c r="F26" s="2">
        <v>938</v>
      </c>
      <c r="G26" s="3">
        <v>366</v>
      </c>
    </row>
    <row r="27" spans="3:7" x14ac:dyDescent="0.3">
      <c r="C27" t="s">
        <v>8</v>
      </c>
      <c r="D27" t="s">
        <v>35</v>
      </c>
      <c r="E27" t="s">
        <v>20</v>
      </c>
      <c r="F27" s="2">
        <v>2702</v>
      </c>
      <c r="G27" s="3">
        <v>363</v>
      </c>
    </row>
    <row r="28" spans="3:7" x14ac:dyDescent="0.3">
      <c r="C28" t="s">
        <v>5</v>
      </c>
      <c r="D28" t="s">
        <v>35</v>
      </c>
      <c r="E28" t="s">
        <v>29</v>
      </c>
      <c r="F28" s="2">
        <v>4480</v>
      </c>
      <c r="G28" s="3">
        <v>357</v>
      </c>
    </row>
    <row r="29" spans="3:7" x14ac:dyDescent="0.3">
      <c r="C29" t="s">
        <v>2</v>
      </c>
      <c r="D29" t="s">
        <v>38</v>
      </c>
      <c r="E29" t="s">
        <v>31</v>
      </c>
      <c r="F29" s="2">
        <v>4326</v>
      </c>
      <c r="G29" s="3">
        <v>348</v>
      </c>
    </row>
    <row r="30" spans="3:7" x14ac:dyDescent="0.3">
      <c r="C30" t="s">
        <v>5</v>
      </c>
      <c r="D30" t="s">
        <v>36</v>
      </c>
      <c r="E30" t="s">
        <v>17</v>
      </c>
      <c r="F30" s="2">
        <v>3339</v>
      </c>
      <c r="G30" s="3">
        <v>348</v>
      </c>
    </row>
    <row r="31" spans="3:7" x14ac:dyDescent="0.3">
      <c r="C31" t="s">
        <v>10</v>
      </c>
      <c r="D31" t="s">
        <v>36</v>
      </c>
      <c r="E31" t="s">
        <v>29</v>
      </c>
      <c r="F31" s="2">
        <v>2471</v>
      </c>
      <c r="G31" s="3">
        <v>342</v>
      </c>
    </row>
    <row r="32" spans="3:7" x14ac:dyDescent="0.3">
      <c r="C32" t="s">
        <v>5</v>
      </c>
      <c r="D32" t="s">
        <v>34</v>
      </c>
      <c r="E32" t="s">
        <v>20</v>
      </c>
      <c r="F32" s="2">
        <v>15610</v>
      </c>
      <c r="G32" s="3">
        <v>339</v>
      </c>
    </row>
    <row r="33" spans="3:7" x14ac:dyDescent="0.3">
      <c r="C33" t="s">
        <v>7</v>
      </c>
      <c r="D33" t="s">
        <v>37</v>
      </c>
      <c r="E33" t="s">
        <v>16</v>
      </c>
      <c r="F33" s="2">
        <v>4487</v>
      </c>
      <c r="G33" s="3">
        <v>333</v>
      </c>
    </row>
    <row r="34" spans="3:7" x14ac:dyDescent="0.3">
      <c r="C34" t="s">
        <v>3</v>
      </c>
      <c r="D34" t="s">
        <v>37</v>
      </c>
      <c r="E34" t="s">
        <v>28</v>
      </c>
      <c r="F34" s="2">
        <v>7308</v>
      </c>
      <c r="G34" s="3">
        <v>327</v>
      </c>
    </row>
    <row r="35" spans="3:7" x14ac:dyDescent="0.3">
      <c r="C35" t="s">
        <v>3</v>
      </c>
      <c r="D35" t="s">
        <v>37</v>
      </c>
      <c r="E35" t="s">
        <v>29</v>
      </c>
      <c r="F35" s="2">
        <v>4592</v>
      </c>
      <c r="G35" s="3">
        <v>324</v>
      </c>
    </row>
    <row r="36" spans="3:7" x14ac:dyDescent="0.3">
      <c r="C36" t="s">
        <v>7</v>
      </c>
      <c r="D36" t="s">
        <v>38</v>
      </c>
      <c r="E36" t="s">
        <v>30</v>
      </c>
      <c r="F36" s="2">
        <v>10129</v>
      </c>
      <c r="G36" s="3">
        <v>312</v>
      </c>
    </row>
    <row r="37" spans="3:7" x14ac:dyDescent="0.3">
      <c r="C37" t="s">
        <v>3</v>
      </c>
      <c r="D37" t="s">
        <v>34</v>
      </c>
      <c r="E37" t="s">
        <v>28</v>
      </c>
      <c r="F37" s="2">
        <v>3689</v>
      </c>
      <c r="G37" s="3">
        <v>312</v>
      </c>
    </row>
    <row r="38" spans="3:7" x14ac:dyDescent="0.3">
      <c r="C38" t="s">
        <v>41</v>
      </c>
      <c r="D38" t="s">
        <v>36</v>
      </c>
      <c r="E38" t="s">
        <v>28</v>
      </c>
      <c r="F38" s="2">
        <v>854</v>
      </c>
      <c r="G38" s="3">
        <v>309</v>
      </c>
    </row>
    <row r="39" spans="3:7" x14ac:dyDescent="0.3">
      <c r="C39" t="s">
        <v>9</v>
      </c>
      <c r="D39" t="s">
        <v>39</v>
      </c>
      <c r="E39" t="s">
        <v>24</v>
      </c>
      <c r="F39" s="2">
        <v>3920</v>
      </c>
      <c r="G39" s="3">
        <v>306</v>
      </c>
    </row>
    <row r="40" spans="3:7" x14ac:dyDescent="0.3">
      <c r="C40" t="s">
        <v>40</v>
      </c>
      <c r="D40" t="s">
        <v>36</v>
      </c>
      <c r="E40" t="s">
        <v>27</v>
      </c>
      <c r="F40" s="2">
        <v>3164</v>
      </c>
      <c r="G40" s="3">
        <v>306</v>
      </c>
    </row>
    <row r="41" spans="3:7" x14ac:dyDescent="0.3">
      <c r="C41" t="s">
        <v>3</v>
      </c>
      <c r="D41" t="s">
        <v>35</v>
      </c>
      <c r="E41" t="s">
        <v>33</v>
      </c>
      <c r="F41" s="2">
        <v>819</v>
      </c>
      <c r="G41" s="3">
        <v>306</v>
      </c>
    </row>
    <row r="42" spans="3:7" x14ac:dyDescent="0.3">
      <c r="C42" t="s">
        <v>3</v>
      </c>
      <c r="D42" t="s">
        <v>38</v>
      </c>
      <c r="E42" t="s">
        <v>26</v>
      </c>
      <c r="F42" s="2">
        <v>8841</v>
      </c>
      <c r="G42" s="3">
        <v>303</v>
      </c>
    </row>
    <row r="43" spans="3:7" x14ac:dyDescent="0.3">
      <c r="C43" t="s">
        <v>10</v>
      </c>
      <c r="D43" t="s">
        <v>36</v>
      </c>
      <c r="E43" t="s">
        <v>32</v>
      </c>
      <c r="F43" s="2">
        <v>6657</v>
      </c>
      <c r="G43" s="3">
        <v>303</v>
      </c>
    </row>
    <row r="44" spans="3:7" x14ac:dyDescent="0.3">
      <c r="C44" t="s">
        <v>2</v>
      </c>
      <c r="D44" t="s">
        <v>35</v>
      </c>
      <c r="E44" t="s">
        <v>17</v>
      </c>
      <c r="F44" s="2">
        <v>1589</v>
      </c>
      <c r="G44" s="3">
        <v>303</v>
      </c>
    </row>
    <row r="45" spans="3:7" x14ac:dyDescent="0.3">
      <c r="C45" t="s">
        <v>8</v>
      </c>
      <c r="D45" t="s">
        <v>35</v>
      </c>
      <c r="E45" t="s">
        <v>27</v>
      </c>
      <c r="F45" s="2">
        <v>4753</v>
      </c>
      <c r="G45" s="3">
        <v>300</v>
      </c>
    </row>
    <row r="46" spans="3:7" x14ac:dyDescent="0.3">
      <c r="C46" t="s">
        <v>7</v>
      </c>
      <c r="D46" t="s">
        <v>36</v>
      </c>
      <c r="E46" t="s">
        <v>19</v>
      </c>
      <c r="F46" s="2">
        <v>2870</v>
      </c>
      <c r="G46" s="3">
        <v>300</v>
      </c>
    </row>
    <row r="47" spans="3:7" x14ac:dyDescent="0.3">
      <c r="C47" t="s">
        <v>40</v>
      </c>
      <c r="D47" t="s">
        <v>38</v>
      </c>
      <c r="E47" t="s">
        <v>13</v>
      </c>
      <c r="F47" s="2">
        <v>5670</v>
      </c>
      <c r="G47" s="3">
        <v>297</v>
      </c>
    </row>
    <row r="48" spans="3:7" x14ac:dyDescent="0.3">
      <c r="C48" t="s">
        <v>41</v>
      </c>
      <c r="D48" t="s">
        <v>36</v>
      </c>
      <c r="E48" t="s">
        <v>18</v>
      </c>
      <c r="F48" s="2">
        <v>9632</v>
      </c>
      <c r="G48" s="3">
        <v>288</v>
      </c>
    </row>
    <row r="49" spans="3:7" x14ac:dyDescent="0.3">
      <c r="C49" t="s">
        <v>7</v>
      </c>
      <c r="D49" t="s">
        <v>35</v>
      </c>
      <c r="E49" t="s">
        <v>28</v>
      </c>
      <c r="F49" s="2">
        <v>5194</v>
      </c>
      <c r="G49" s="3">
        <v>288</v>
      </c>
    </row>
    <row r="50" spans="3:7" x14ac:dyDescent="0.3">
      <c r="C50" t="s">
        <v>8</v>
      </c>
      <c r="D50" t="s">
        <v>34</v>
      </c>
      <c r="E50" t="s">
        <v>31</v>
      </c>
      <c r="F50" s="2">
        <v>3507</v>
      </c>
      <c r="G50" s="3">
        <v>288</v>
      </c>
    </row>
    <row r="51" spans="3:7" x14ac:dyDescent="0.3">
      <c r="C51" t="s">
        <v>10</v>
      </c>
      <c r="D51" t="s">
        <v>37</v>
      </c>
      <c r="E51" t="s">
        <v>21</v>
      </c>
      <c r="F51" s="2">
        <v>245</v>
      </c>
      <c r="G51" s="3">
        <v>288</v>
      </c>
    </row>
    <row r="52" spans="3:7" x14ac:dyDescent="0.3">
      <c r="C52" t="s">
        <v>6</v>
      </c>
      <c r="D52" t="s">
        <v>38</v>
      </c>
      <c r="E52" t="s">
        <v>27</v>
      </c>
      <c r="F52" s="2">
        <v>1134</v>
      </c>
      <c r="G52" s="3">
        <v>282</v>
      </c>
    </row>
    <row r="53" spans="3:7" x14ac:dyDescent="0.3">
      <c r="C53" t="s">
        <v>10</v>
      </c>
      <c r="D53" t="s">
        <v>39</v>
      </c>
      <c r="E53" t="s">
        <v>21</v>
      </c>
      <c r="F53" s="2">
        <v>4858</v>
      </c>
      <c r="G53" s="3">
        <v>279</v>
      </c>
    </row>
    <row r="54" spans="3:7" x14ac:dyDescent="0.3">
      <c r="C54" t="s">
        <v>10</v>
      </c>
      <c r="D54" t="s">
        <v>35</v>
      </c>
      <c r="E54" t="s">
        <v>18</v>
      </c>
      <c r="F54" s="2">
        <v>3808</v>
      </c>
      <c r="G54" s="3">
        <v>279</v>
      </c>
    </row>
    <row r="55" spans="3:7" x14ac:dyDescent="0.3">
      <c r="C55" t="s">
        <v>3</v>
      </c>
      <c r="D55" t="s">
        <v>34</v>
      </c>
      <c r="E55" t="s">
        <v>14</v>
      </c>
      <c r="F55" s="2">
        <v>7259</v>
      </c>
      <c r="G55" s="3">
        <v>276</v>
      </c>
    </row>
    <row r="56" spans="3:7" x14ac:dyDescent="0.3">
      <c r="C56" t="s">
        <v>3</v>
      </c>
      <c r="D56" t="s">
        <v>35</v>
      </c>
      <c r="E56" t="s">
        <v>15</v>
      </c>
      <c r="F56" s="2">
        <v>6657</v>
      </c>
      <c r="G56" s="3">
        <v>276</v>
      </c>
    </row>
    <row r="57" spans="3:7" x14ac:dyDescent="0.3">
      <c r="C57" t="s">
        <v>9</v>
      </c>
      <c r="D57" t="s">
        <v>37</v>
      </c>
      <c r="E57" t="s">
        <v>29</v>
      </c>
      <c r="F57" s="2">
        <v>1085</v>
      </c>
      <c r="G57" s="3">
        <v>273</v>
      </c>
    </row>
    <row r="58" spans="3:7" x14ac:dyDescent="0.3">
      <c r="C58" t="s">
        <v>7</v>
      </c>
      <c r="D58" t="s">
        <v>38</v>
      </c>
      <c r="E58" t="s">
        <v>18</v>
      </c>
      <c r="F58" s="2">
        <v>1778</v>
      </c>
      <c r="G58" s="3">
        <v>270</v>
      </c>
    </row>
    <row r="59" spans="3:7" x14ac:dyDescent="0.3">
      <c r="C59" t="s">
        <v>6</v>
      </c>
      <c r="D59" t="s">
        <v>35</v>
      </c>
      <c r="E59" t="s">
        <v>20</v>
      </c>
      <c r="F59" s="2">
        <v>1071</v>
      </c>
      <c r="G59" s="3">
        <v>270</v>
      </c>
    </row>
    <row r="60" spans="3:7" x14ac:dyDescent="0.3">
      <c r="C60" t="s">
        <v>10</v>
      </c>
      <c r="D60" t="s">
        <v>36</v>
      </c>
      <c r="E60" t="s">
        <v>23</v>
      </c>
      <c r="F60" s="2">
        <v>2317</v>
      </c>
      <c r="G60" s="3">
        <v>261</v>
      </c>
    </row>
    <row r="61" spans="3:7" x14ac:dyDescent="0.3">
      <c r="C61" t="s">
        <v>7</v>
      </c>
      <c r="D61" t="s">
        <v>38</v>
      </c>
      <c r="E61" t="s">
        <v>28</v>
      </c>
      <c r="F61" s="2">
        <v>5677</v>
      </c>
      <c r="G61" s="3">
        <v>258</v>
      </c>
    </row>
    <row r="62" spans="3:7" x14ac:dyDescent="0.3">
      <c r="C62" t="s">
        <v>3</v>
      </c>
      <c r="D62" t="s">
        <v>35</v>
      </c>
      <c r="E62" t="s">
        <v>14</v>
      </c>
      <c r="F62" s="2">
        <v>2415</v>
      </c>
      <c r="G62" s="3">
        <v>255</v>
      </c>
    </row>
    <row r="63" spans="3:7" x14ac:dyDescent="0.3">
      <c r="C63" t="s">
        <v>7</v>
      </c>
      <c r="D63" t="s">
        <v>35</v>
      </c>
      <c r="E63" t="s">
        <v>30</v>
      </c>
      <c r="F63" s="2">
        <v>6755</v>
      </c>
      <c r="G63" s="3">
        <v>252</v>
      </c>
    </row>
    <row r="64" spans="3:7" x14ac:dyDescent="0.3">
      <c r="C64" t="s">
        <v>7</v>
      </c>
      <c r="D64" t="s">
        <v>36</v>
      </c>
      <c r="E64" t="s">
        <v>29</v>
      </c>
      <c r="F64" s="2">
        <v>5551</v>
      </c>
      <c r="G64" s="3">
        <v>252</v>
      </c>
    </row>
    <row r="65" spans="3:7" x14ac:dyDescent="0.3">
      <c r="C65" t="s">
        <v>5</v>
      </c>
      <c r="D65" t="s">
        <v>39</v>
      </c>
      <c r="E65" t="s">
        <v>18</v>
      </c>
      <c r="F65" s="2">
        <v>385</v>
      </c>
      <c r="G65" s="3">
        <v>249</v>
      </c>
    </row>
    <row r="66" spans="3:7" x14ac:dyDescent="0.3">
      <c r="C66" t="s">
        <v>5</v>
      </c>
      <c r="D66" t="s">
        <v>35</v>
      </c>
      <c r="E66" t="s">
        <v>31</v>
      </c>
      <c r="F66" s="2">
        <v>4753</v>
      </c>
      <c r="G66" s="3">
        <v>246</v>
      </c>
    </row>
    <row r="67" spans="3:7" x14ac:dyDescent="0.3">
      <c r="C67" t="s">
        <v>7</v>
      </c>
      <c r="D67" t="s">
        <v>39</v>
      </c>
      <c r="E67" t="s">
        <v>17</v>
      </c>
      <c r="F67" s="2">
        <v>4438</v>
      </c>
      <c r="G67" s="3">
        <v>246</v>
      </c>
    </row>
    <row r="68" spans="3:7" x14ac:dyDescent="0.3">
      <c r="C68" t="s">
        <v>2</v>
      </c>
      <c r="D68" t="s">
        <v>36</v>
      </c>
      <c r="E68" t="s">
        <v>31</v>
      </c>
      <c r="F68" s="2">
        <v>3094</v>
      </c>
      <c r="G68" s="3">
        <v>246</v>
      </c>
    </row>
    <row r="69" spans="3:7" x14ac:dyDescent="0.3">
      <c r="C69" t="s">
        <v>9</v>
      </c>
      <c r="D69" t="s">
        <v>37</v>
      </c>
      <c r="E69" t="s">
        <v>26</v>
      </c>
      <c r="F69" s="2">
        <v>2856</v>
      </c>
      <c r="G69" s="3">
        <v>246</v>
      </c>
    </row>
    <row r="70" spans="3:7" x14ac:dyDescent="0.3">
      <c r="C70" t="s">
        <v>9</v>
      </c>
      <c r="D70" t="s">
        <v>35</v>
      </c>
      <c r="E70" t="s">
        <v>15</v>
      </c>
      <c r="F70" s="2">
        <v>7833</v>
      </c>
      <c r="G70" s="3">
        <v>243</v>
      </c>
    </row>
    <row r="71" spans="3:7" x14ac:dyDescent="0.3">
      <c r="C71" t="s">
        <v>7</v>
      </c>
      <c r="D71" t="s">
        <v>35</v>
      </c>
      <c r="E71" t="s">
        <v>19</v>
      </c>
      <c r="F71" s="2">
        <v>4585</v>
      </c>
      <c r="G71" s="3">
        <v>240</v>
      </c>
    </row>
    <row r="72" spans="3:7" x14ac:dyDescent="0.3">
      <c r="C72" t="s">
        <v>41</v>
      </c>
      <c r="D72" t="s">
        <v>37</v>
      </c>
      <c r="E72" t="s">
        <v>30</v>
      </c>
      <c r="F72" s="2">
        <v>1526</v>
      </c>
      <c r="G72" s="3">
        <v>240</v>
      </c>
    </row>
    <row r="73" spans="3:7" x14ac:dyDescent="0.3">
      <c r="C73" t="s">
        <v>5</v>
      </c>
      <c r="D73" t="s">
        <v>34</v>
      </c>
      <c r="E73" t="s">
        <v>22</v>
      </c>
      <c r="F73" s="2">
        <v>6279</v>
      </c>
      <c r="G73" s="3">
        <v>237</v>
      </c>
    </row>
    <row r="74" spans="3:7" x14ac:dyDescent="0.3">
      <c r="C74" t="s">
        <v>40</v>
      </c>
      <c r="D74" t="s">
        <v>35</v>
      </c>
      <c r="E74" t="s">
        <v>32</v>
      </c>
      <c r="F74" s="2">
        <v>12348</v>
      </c>
      <c r="G74" s="3">
        <v>234</v>
      </c>
    </row>
    <row r="75" spans="3:7" x14ac:dyDescent="0.3">
      <c r="C75" t="s">
        <v>3</v>
      </c>
      <c r="D75" t="s">
        <v>35</v>
      </c>
      <c r="E75" t="s">
        <v>25</v>
      </c>
      <c r="F75" s="2">
        <v>2464</v>
      </c>
      <c r="G75" s="3">
        <v>234</v>
      </c>
    </row>
    <row r="76" spans="3:7" x14ac:dyDescent="0.3">
      <c r="C76" t="s">
        <v>8</v>
      </c>
      <c r="D76" t="s">
        <v>38</v>
      </c>
      <c r="E76" t="s">
        <v>23</v>
      </c>
      <c r="F76" s="2">
        <v>1701</v>
      </c>
      <c r="G76" s="3">
        <v>234</v>
      </c>
    </row>
    <row r="77" spans="3:7" x14ac:dyDescent="0.3">
      <c r="C77" t="s">
        <v>41</v>
      </c>
      <c r="D77" t="s">
        <v>36</v>
      </c>
      <c r="E77" t="s">
        <v>13</v>
      </c>
      <c r="F77" s="2">
        <v>10311</v>
      </c>
      <c r="G77" s="3">
        <v>231</v>
      </c>
    </row>
    <row r="78" spans="3:7" x14ac:dyDescent="0.3">
      <c r="C78" t="s">
        <v>41</v>
      </c>
      <c r="D78" t="s">
        <v>37</v>
      </c>
      <c r="E78" t="s">
        <v>15</v>
      </c>
      <c r="F78" s="2">
        <v>714</v>
      </c>
      <c r="G78" s="3">
        <v>231</v>
      </c>
    </row>
    <row r="79" spans="3:7" x14ac:dyDescent="0.3">
      <c r="C79" t="s">
        <v>10</v>
      </c>
      <c r="D79" t="s">
        <v>35</v>
      </c>
      <c r="E79" t="s">
        <v>21</v>
      </c>
      <c r="F79" s="2">
        <v>567</v>
      </c>
      <c r="G79" s="3">
        <v>228</v>
      </c>
    </row>
    <row r="80" spans="3:7" x14ac:dyDescent="0.3">
      <c r="C80" t="s">
        <v>7</v>
      </c>
      <c r="D80" t="s">
        <v>37</v>
      </c>
      <c r="E80" t="s">
        <v>14</v>
      </c>
      <c r="F80" s="2">
        <v>6608</v>
      </c>
      <c r="G80" s="3">
        <v>225</v>
      </c>
    </row>
    <row r="81" spans="3:7" x14ac:dyDescent="0.3">
      <c r="C81" t="s">
        <v>40</v>
      </c>
      <c r="D81" t="s">
        <v>39</v>
      </c>
      <c r="E81" t="s">
        <v>28</v>
      </c>
      <c r="F81" s="2">
        <v>3101</v>
      </c>
      <c r="G81" s="3">
        <v>225</v>
      </c>
    </row>
    <row r="82" spans="3:7" x14ac:dyDescent="0.3">
      <c r="C82" t="s">
        <v>41</v>
      </c>
      <c r="D82" t="s">
        <v>34</v>
      </c>
      <c r="E82" t="s">
        <v>16</v>
      </c>
      <c r="F82" s="2">
        <v>1274</v>
      </c>
      <c r="G82" s="3">
        <v>225</v>
      </c>
    </row>
    <row r="83" spans="3:7" x14ac:dyDescent="0.3">
      <c r="C83" t="s">
        <v>8</v>
      </c>
      <c r="D83" t="s">
        <v>34</v>
      </c>
      <c r="E83" t="s">
        <v>16</v>
      </c>
      <c r="F83" s="2">
        <v>2009</v>
      </c>
      <c r="G83" s="3">
        <v>219</v>
      </c>
    </row>
    <row r="84" spans="3:7" x14ac:dyDescent="0.3">
      <c r="C84" t="s">
        <v>41</v>
      </c>
      <c r="D84" t="s">
        <v>35</v>
      </c>
      <c r="E84" t="s">
        <v>28</v>
      </c>
      <c r="F84" s="2">
        <v>7455</v>
      </c>
      <c r="G84" s="3">
        <v>216</v>
      </c>
    </row>
    <row r="85" spans="3:7" x14ac:dyDescent="0.3">
      <c r="C85" t="s">
        <v>2</v>
      </c>
      <c r="D85" t="s">
        <v>39</v>
      </c>
      <c r="E85" t="s">
        <v>21</v>
      </c>
      <c r="F85" s="2">
        <v>7651</v>
      </c>
      <c r="G85" s="3">
        <v>213</v>
      </c>
    </row>
    <row r="86" spans="3:7" x14ac:dyDescent="0.3">
      <c r="C86" t="s">
        <v>8</v>
      </c>
      <c r="D86" t="s">
        <v>38</v>
      </c>
      <c r="E86" t="s">
        <v>32</v>
      </c>
      <c r="F86" s="2">
        <v>3752</v>
      </c>
      <c r="G86" s="3">
        <v>213</v>
      </c>
    </row>
    <row r="87" spans="3:7" x14ac:dyDescent="0.3">
      <c r="C87" t="s">
        <v>8</v>
      </c>
      <c r="D87" t="s">
        <v>39</v>
      </c>
      <c r="E87" t="s">
        <v>31</v>
      </c>
      <c r="F87" s="2">
        <v>8890</v>
      </c>
      <c r="G87" s="3">
        <v>210</v>
      </c>
    </row>
    <row r="88" spans="3:7" x14ac:dyDescent="0.3">
      <c r="C88" t="s">
        <v>8</v>
      </c>
      <c r="D88" t="s">
        <v>35</v>
      </c>
      <c r="E88" t="s">
        <v>22</v>
      </c>
      <c r="F88" s="2">
        <v>5012</v>
      </c>
      <c r="G88" s="3">
        <v>210</v>
      </c>
    </row>
    <row r="89" spans="3:7" x14ac:dyDescent="0.3">
      <c r="C89" t="s">
        <v>7</v>
      </c>
      <c r="D89" t="s">
        <v>37</v>
      </c>
      <c r="E89" t="s">
        <v>22</v>
      </c>
      <c r="F89" s="2">
        <v>9835</v>
      </c>
      <c r="G89" s="3">
        <v>207</v>
      </c>
    </row>
    <row r="90" spans="3:7" x14ac:dyDescent="0.3">
      <c r="C90" t="s">
        <v>6</v>
      </c>
      <c r="D90" t="s">
        <v>34</v>
      </c>
      <c r="E90" t="s">
        <v>27</v>
      </c>
      <c r="F90" s="2">
        <v>4242</v>
      </c>
      <c r="G90" s="3">
        <v>207</v>
      </c>
    </row>
    <row r="91" spans="3:7" x14ac:dyDescent="0.3">
      <c r="C91" t="s">
        <v>9</v>
      </c>
      <c r="D91" t="s">
        <v>37</v>
      </c>
      <c r="E91" t="s">
        <v>4</v>
      </c>
      <c r="F91" s="2">
        <v>259</v>
      </c>
      <c r="G91" s="3">
        <v>207</v>
      </c>
    </row>
    <row r="92" spans="3:7" x14ac:dyDescent="0.3">
      <c r="C92" t="s">
        <v>9</v>
      </c>
      <c r="D92" t="s">
        <v>36</v>
      </c>
      <c r="E92" t="s">
        <v>27</v>
      </c>
      <c r="F92" s="2">
        <v>11522</v>
      </c>
      <c r="G92" s="3">
        <v>204</v>
      </c>
    </row>
    <row r="93" spans="3:7" x14ac:dyDescent="0.3">
      <c r="C93" t="s">
        <v>10</v>
      </c>
      <c r="D93" t="s">
        <v>34</v>
      </c>
      <c r="E93" t="s">
        <v>19</v>
      </c>
      <c r="F93" s="2">
        <v>5355</v>
      </c>
      <c r="G93" s="3">
        <v>204</v>
      </c>
    </row>
    <row r="94" spans="3:7" x14ac:dyDescent="0.3">
      <c r="C94" t="s">
        <v>9</v>
      </c>
      <c r="D94" t="s">
        <v>39</v>
      </c>
      <c r="E94" t="s">
        <v>18</v>
      </c>
      <c r="F94" s="2">
        <v>2639</v>
      </c>
      <c r="G94" s="3">
        <v>204</v>
      </c>
    </row>
    <row r="95" spans="3:7" x14ac:dyDescent="0.3">
      <c r="C95" t="s">
        <v>8</v>
      </c>
      <c r="D95" t="s">
        <v>37</v>
      </c>
      <c r="E95" t="s">
        <v>19</v>
      </c>
      <c r="F95" s="2">
        <v>1771</v>
      </c>
      <c r="G95" s="3">
        <v>204</v>
      </c>
    </row>
    <row r="96" spans="3:7" x14ac:dyDescent="0.3">
      <c r="C96" t="s">
        <v>41</v>
      </c>
      <c r="D96" t="s">
        <v>36</v>
      </c>
      <c r="E96" t="s">
        <v>26</v>
      </c>
      <c r="F96" s="2">
        <v>98</v>
      </c>
      <c r="G96" s="3">
        <v>204</v>
      </c>
    </row>
    <row r="97" spans="3:7" x14ac:dyDescent="0.3">
      <c r="C97" t="s">
        <v>5</v>
      </c>
      <c r="D97" t="s">
        <v>35</v>
      </c>
      <c r="E97" t="s">
        <v>15</v>
      </c>
      <c r="F97" s="2">
        <v>13391</v>
      </c>
      <c r="G97" s="3">
        <v>201</v>
      </c>
    </row>
    <row r="98" spans="3:7" x14ac:dyDescent="0.3">
      <c r="C98" t="s">
        <v>2</v>
      </c>
      <c r="D98" t="s">
        <v>37</v>
      </c>
      <c r="E98" t="s">
        <v>17</v>
      </c>
      <c r="F98" s="2">
        <v>9926</v>
      </c>
      <c r="G98" s="3">
        <v>201</v>
      </c>
    </row>
    <row r="99" spans="3:7" x14ac:dyDescent="0.3">
      <c r="C99" t="s">
        <v>5</v>
      </c>
      <c r="D99" t="s">
        <v>34</v>
      </c>
      <c r="E99" t="s">
        <v>15</v>
      </c>
      <c r="F99" s="2">
        <v>7280</v>
      </c>
      <c r="G99" s="3">
        <v>201</v>
      </c>
    </row>
    <row r="100" spans="3:7" x14ac:dyDescent="0.3">
      <c r="C100" t="s">
        <v>40</v>
      </c>
      <c r="D100" t="s">
        <v>36</v>
      </c>
      <c r="E100" t="s">
        <v>13</v>
      </c>
      <c r="F100" s="2">
        <v>4424</v>
      </c>
      <c r="G100" s="3">
        <v>201</v>
      </c>
    </row>
    <row r="101" spans="3:7" x14ac:dyDescent="0.3">
      <c r="C101" t="s">
        <v>7</v>
      </c>
      <c r="D101" t="s">
        <v>39</v>
      </c>
      <c r="E101" t="s">
        <v>27</v>
      </c>
      <c r="F101" s="2">
        <v>966</v>
      </c>
      <c r="G101" s="3">
        <v>198</v>
      </c>
    </row>
    <row r="102" spans="3:7" x14ac:dyDescent="0.3">
      <c r="C102" t="s">
        <v>10</v>
      </c>
      <c r="D102" t="s">
        <v>35</v>
      </c>
      <c r="E102" t="s">
        <v>20</v>
      </c>
      <c r="F102" s="2">
        <v>1974</v>
      </c>
      <c r="G102" s="3">
        <v>195</v>
      </c>
    </row>
    <row r="103" spans="3:7" x14ac:dyDescent="0.3">
      <c r="C103" t="s">
        <v>8</v>
      </c>
      <c r="D103" t="s">
        <v>37</v>
      </c>
      <c r="E103" t="s">
        <v>22</v>
      </c>
      <c r="F103" s="2">
        <v>1890</v>
      </c>
      <c r="G103" s="3">
        <v>195</v>
      </c>
    </row>
    <row r="104" spans="3:7" x14ac:dyDescent="0.3">
      <c r="C104" t="s">
        <v>5</v>
      </c>
      <c r="D104" t="s">
        <v>34</v>
      </c>
      <c r="E104" t="s">
        <v>19</v>
      </c>
      <c r="F104" s="2">
        <v>861</v>
      </c>
      <c r="G104" s="3">
        <v>195</v>
      </c>
    </row>
    <row r="105" spans="3:7" x14ac:dyDescent="0.3">
      <c r="C105" t="s">
        <v>41</v>
      </c>
      <c r="D105" t="s">
        <v>36</v>
      </c>
      <c r="E105" t="s">
        <v>19</v>
      </c>
      <c r="F105" s="2">
        <v>1925</v>
      </c>
      <c r="G105" s="3">
        <v>192</v>
      </c>
    </row>
    <row r="106" spans="3:7" x14ac:dyDescent="0.3">
      <c r="C106" t="s">
        <v>7</v>
      </c>
      <c r="D106" t="s">
        <v>34</v>
      </c>
      <c r="E106" t="s">
        <v>24</v>
      </c>
      <c r="F106" s="2">
        <v>8862</v>
      </c>
      <c r="G106" s="3">
        <v>189</v>
      </c>
    </row>
    <row r="107" spans="3:7" x14ac:dyDescent="0.3">
      <c r="C107" t="s">
        <v>6</v>
      </c>
      <c r="D107" t="s">
        <v>37</v>
      </c>
      <c r="E107" t="s">
        <v>23</v>
      </c>
      <c r="F107" s="2">
        <v>4949</v>
      </c>
      <c r="G107" s="3">
        <v>189</v>
      </c>
    </row>
    <row r="108" spans="3:7" x14ac:dyDescent="0.3">
      <c r="C108" t="s">
        <v>9</v>
      </c>
      <c r="D108" t="s">
        <v>36</v>
      </c>
      <c r="E108" t="s">
        <v>32</v>
      </c>
      <c r="F108" s="2">
        <v>2954</v>
      </c>
      <c r="G108" s="3">
        <v>189</v>
      </c>
    </row>
    <row r="109" spans="3:7" x14ac:dyDescent="0.3">
      <c r="C109" t="s">
        <v>9</v>
      </c>
      <c r="D109" t="s">
        <v>34</v>
      </c>
      <c r="E109" t="s">
        <v>16</v>
      </c>
      <c r="F109" s="2">
        <v>938</v>
      </c>
      <c r="G109" s="3">
        <v>189</v>
      </c>
    </row>
    <row r="110" spans="3:7" x14ac:dyDescent="0.3">
      <c r="C110" t="s">
        <v>41</v>
      </c>
      <c r="D110" t="s">
        <v>35</v>
      </c>
      <c r="E110" t="s">
        <v>15</v>
      </c>
      <c r="F110" s="2">
        <v>2114</v>
      </c>
      <c r="G110" s="3">
        <v>186</v>
      </c>
    </row>
    <row r="111" spans="3:7" x14ac:dyDescent="0.3">
      <c r="C111" t="s">
        <v>8</v>
      </c>
      <c r="D111" t="s">
        <v>39</v>
      </c>
      <c r="E111" t="s">
        <v>30</v>
      </c>
      <c r="F111" s="2">
        <v>7021</v>
      </c>
      <c r="G111" s="3">
        <v>183</v>
      </c>
    </row>
    <row r="112" spans="3:7" x14ac:dyDescent="0.3">
      <c r="C112" t="s">
        <v>2</v>
      </c>
      <c r="D112" t="s">
        <v>38</v>
      </c>
      <c r="E112" t="s">
        <v>28</v>
      </c>
      <c r="F112" s="2">
        <v>6580</v>
      </c>
      <c r="G112" s="3">
        <v>183</v>
      </c>
    </row>
    <row r="113" spans="3:7" x14ac:dyDescent="0.3">
      <c r="C113" t="s">
        <v>6</v>
      </c>
      <c r="D113" t="s">
        <v>35</v>
      </c>
      <c r="E113" t="s">
        <v>27</v>
      </c>
      <c r="F113" s="2">
        <v>3864</v>
      </c>
      <c r="G113" s="3">
        <v>177</v>
      </c>
    </row>
    <row r="114" spans="3:7" x14ac:dyDescent="0.3">
      <c r="C114" t="s">
        <v>7</v>
      </c>
      <c r="D114" t="s">
        <v>36</v>
      </c>
      <c r="E114" t="s">
        <v>18</v>
      </c>
      <c r="F114" s="2">
        <v>2646</v>
      </c>
      <c r="G114" s="3">
        <v>177</v>
      </c>
    </row>
    <row r="115" spans="3:7" x14ac:dyDescent="0.3">
      <c r="C115" t="s">
        <v>41</v>
      </c>
      <c r="D115" t="s">
        <v>37</v>
      </c>
      <c r="E115" t="s">
        <v>26</v>
      </c>
      <c r="F115" s="2">
        <v>2324</v>
      </c>
      <c r="G115" s="3">
        <v>177</v>
      </c>
    </row>
    <row r="116" spans="3:7" x14ac:dyDescent="0.3">
      <c r="C116" t="s">
        <v>41</v>
      </c>
      <c r="D116" t="s">
        <v>34</v>
      </c>
      <c r="E116" t="s">
        <v>33</v>
      </c>
      <c r="F116" s="2">
        <v>7847</v>
      </c>
      <c r="G116" s="3">
        <v>174</v>
      </c>
    </row>
    <row r="117" spans="3:7" x14ac:dyDescent="0.3">
      <c r="C117" t="s">
        <v>41</v>
      </c>
      <c r="D117" t="s">
        <v>36</v>
      </c>
      <c r="E117" t="s">
        <v>30</v>
      </c>
      <c r="F117" s="2">
        <v>6118</v>
      </c>
      <c r="G117" s="3">
        <v>174</v>
      </c>
    </row>
    <row r="118" spans="3:7" x14ac:dyDescent="0.3">
      <c r="C118" t="s">
        <v>40</v>
      </c>
      <c r="D118" t="s">
        <v>35</v>
      </c>
      <c r="E118" t="s">
        <v>16</v>
      </c>
      <c r="F118" s="2">
        <v>4725</v>
      </c>
      <c r="G118" s="3">
        <v>174</v>
      </c>
    </row>
    <row r="119" spans="3:7" x14ac:dyDescent="0.3">
      <c r="C119" t="s">
        <v>9</v>
      </c>
      <c r="D119" t="s">
        <v>34</v>
      </c>
      <c r="E119" t="s">
        <v>17</v>
      </c>
      <c r="F119" s="2">
        <v>707</v>
      </c>
      <c r="G119" s="3">
        <v>174</v>
      </c>
    </row>
    <row r="120" spans="3:7" x14ac:dyDescent="0.3">
      <c r="C120" t="s">
        <v>3</v>
      </c>
      <c r="D120" t="s">
        <v>39</v>
      </c>
      <c r="E120" t="s">
        <v>26</v>
      </c>
      <c r="F120" s="2">
        <v>4956</v>
      </c>
      <c r="G120" s="3">
        <v>171</v>
      </c>
    </row>
    <row r="121" spans="3:7" x14ac:dyDescent="0.3">
      <c r="C121" t="s">
        <v>5</v>
      </c>
      <c r="D121" t="s">
        <v>39</v>
      </c>
      <c r="E121" t="s">
        <v>24</v>
      </c>
      <c r="F121" s="2">
        <v>4018</v>
      </c>
      <c r="G121" s="3">
        <v>171</v>
      </c>
    </row>
    <row r="122" spans="3:7" x14ac:dyDescent="0.3">
      <c r="C122" t="s">
        <v>5</v>
      </c>
      <c r="D122" t="s">
        <v>38</v>
      </c>
      <c r="E122" t="s">
        <v>19</v>
      </c>
      <c r="F122" s="2">
        <v>5474</v>
      </c>
      <c r="G122" s="3">
        <v>168</v>
      </c>
    </row>
    <row r="123" spans="3:7" x14ac:dyDescent="0.3">
      <c r="C123" t="s">
        <v>8</v>
      </c>
      <c r="D123" t="s">
        <v>35</v>
      </c>
      <c r="E123" t="s">
        <v>29</v>
      </c>
      <c r="F123" s="2">
        <v>2023</v>
      </c>
      <c r="G123" s="3">
        <v>168</v>
      </c>
    </row>
    <row r="124" spans="3:7" x14ac:dyDescent="0.3">
      <c r="C124" t="s">
        <v>3</v>
      </c>
      <c r="D124" t="s">
        <v>39</v>
      </c>
      <c r="E124" t="s">
        <v>16</v>
      </c>
      <c r="F124" s="2">
        <v>21</v>
      </c>
      <c r="G124" s="3">
        <v>168</v>
      </c>
    </row>
    <row r="125" spans="3:7" x14ac:dyDescent="0.3">
      <c r="C125" t="s">
        <v>3</v>
      </c>
      <c r="D125" t="s">
        <v>36</v>
      </c>
      <c r="E125" t="s">
        <v>23</v>
      </c>
      <c r="F125" s="2">
        <v>3773</v>
      </c>
      <c r="G125" s="3">
        <v>165</v>
      </c>
    </row>
    <row r="126" spans="3:7" x14ac:dyDescent="0.3">
      <c r="C126" t="s">
        <v>2</v>
      </c>
      <c r="D126" t="s">
        <v>39</v>
      </c>
      <c r="E126" t="s">
        <v>20</v>
      </c>
      <c r="F126" s="2">
        <v>9443</v>
      </c>
      <c r="G126" s="3">
        <v>162</v>
      </c>
    </row>
    <row r="127" spans="3:7" x14ac:dyDescent="0.3">
      <c r="C127" t="s">
        <v>40</v>
      </c>
      <c r="D127" t="s">
        <v>34</v>
      </c>
      <c r="E127" t="s">
        <v>19</v>
      </c>
      <c r="F127" s="2">
        <v>4018</v>
      </c>
      <c r="G127" s="3">
        <v>162</v>
      </c>
    </row>
    <row r="128" spans="3:7" x14ac:dyDescent="0.3">
      <c r="C128" t="s">
        <v>3</v>
      </c>
      <c r="D128" t="s">
        <v>36</v>
      </c>
      <c r="E128" t="s">
        <v>28</v>
      </c>
      <c r="F128" s="2">
        <v>973</v>
      </c>
      <c r="G128" s="3">
        <v>162</v>
      </c>
    </row>
    <row r="129" spans="3:7" x14ac:dyDescent="0.3">
      <c r="C129" t="s">
        <v>40</v>
      </c>
      <c r="D129" t="s">
        <v>34</v>
      </c>
      <c r="E129" t="s">
        <v>33</v>
      </c>
      <c r="F129" s="2">
        <v>3794</v>
      </c>
      <c r="G129" s="3">
        <v>159</v>
      </c>
    </row>
    <row r="130" spans="3:7" x14ac:dyDescent="0.3">
      <c r="C130" t="s">
        <v>9</v>
      </c>
      <c r="D130" t="s">
        <v>35</v>
      </c>
      <c r="E130" t="s">
        <v>26</v>
      </c>
      <c r="F130" s="2">
        <v>98</v>
      </c>
      <c r="G130" s="3">
        <v>159</v>
      </c>
    </row>
    <row r="131" spans="3:7" x14ac:dyDescent="0.3">
      <c r="C131" t="s">
        <v>40</v>
      </c>
      <c r="D131" t="s">
        <v>34</v>
      </c>
      <c r="E131" t="s">
        <v>17</v>
      </c>
      <c r="F131" s="2">
        <v>5019</v>
      </c>
      <c r="G131" s="3">
        <v>156</v>
      </c>
    </row>
    <row r="132" spans="3:7" x14ac:dyDescent="0.3">
      <c r="C132" t="s">
        <v>6</v>
      </c>
      <c r="D132" t="s">
        <v>36</v>
      </c>
      <c r="E132" t="s">
        <v>17</v>
      </c>
      <c r="F132" s="2">
        <v>4970</v>
      </c>
      <c r="G132" s="3">
        <v>156</v>
      </c>
    </row>
    <row r="133" spans="3:7" x14ac:dyDescent="0.3">
      <c r="C133" t="s">
        <v>9</v>
      </c>
      <c r="D133" t="s">
        <v>37</v>
      </c>
      <c r="E133" t="s">
        <v>25</v>
      </c>
      <c r="F133" s="2">
        <v>4305</v>
      </c>
      <c r="G133" s="3">
        <v>156</v>
      </c>
    </row>
    <row r="134" spans="3:7" x14ac:dyDescent="0.3">
      <c r="C134" t="s">
        <v>2</v>
      </c>
      <c r="D134" t="s">
        <v>38</v>
      </c>
      <c r="E134" t="s">
        <v>23</v>
      </c>
      <c r="F134" s="2">
        <v>4417</v>
      </c>
      <c r="G134" s="3">
        <v>153</v>
      </c>
    </row>
    <row r="135" spans="3:7" x14ac:dyDescent="0.3">
      <c r="C135" t="s">
        <v>9</v>
      </c>
      <c r="D135" t="s">
        <v>34</v>
      </c>
      <c r="E135" t="s">
        <v>28</v>
      </c>
      <c r="F135" s="2">
        <v>14329</v>
      </c>
      <c r="G135" s="3">
        <v>150</v>
      </c>
    </row>
    <row r="136" spans="3:7" x14ac:dyDescent="0.3">
      <c r="C136" t="s">
        <v>8</v>
      </c>
      <c r="D136" t="s">
        <v>36</v>
      </c>
      <c r="E136" t="s">
        <v>23</v>
      </c>
      <c r="F136" s="2">
        <v>5019</v>
      </c>
      <c r="G136" s="3">
        <v>150</v>
      </c>
    </row>
    <row r="137" spans="3:7" x14ac:dyDescent="0.3">
      <c r="C137" t="s">
        <v>6</v>
      </c>
      <c r="D137" t="s">
        <v>34</v>
      </c>
      <c r="E137" t="s">
        <v>17</v>
      </c>
      <c r="F137" s="2">
        <v>3759</v>
      </c>
      <c r="G137" s="3">
        <v>150</v>
      </c>
    </row>
    <row r="138" spans="3:7" x14ac:dyDescent="0.3">
      <c r="C138" t="s">
        <v>8</v>
      </c>
      <c r="D138" t="s">
        <v>37</v>
      </c>
      <c r="E138" t="s">
        <v>30</v>
      </c>
      <c r="F138" s="2">
        <v>42</v>
      </c>
      <c r="G138" s="3">
        <v>150</v>
      </c>
    </row>
    <row r="139" spans="3:7" x14ac:dyDescent="0.3">
      <c r="C139" t="s">
        <v>9</v>
      </c>
      <c r="D139" t="s">
        <v>35</v>
      </c>
      <c r="E139" t="s">
        <v>4</v>
      </c>
      <c r="F139" s="2">
        <v>959</v>
      </c>
      <c r="G139" s="3">
        <v>147</v>
      </c>
    </row>
    <row r="140" spans="3:7" x14ac:dyDescent="0.3">
      <c r="C140" t="s">
        <v>2</v>
      </c>
      <c r="D140" t="s">
        <v>39</v>
      </c>
      <c r="E140" t="s">
        <v>28</v>
      </c>
      <c r="F140" s="2">
        <v>6027</v>
      </c>
      <c r="G140" s="3">
        <v>144</v>
      </c>
    </row>
    <row r="141" spans="3:7" x14ac:dyDescent="0.3">
      <c r="C141" t="s">
        <v>3</v>
      </c>
      <c r="D141" t="s">
        <v>37</v>
      </c>
      <c r="E141" t="s">
        <v>17</v>
      </c>
      <c r="F141" s="2">
        <v>3983</v>
      </c>
      <c r="G141" s="3">
        <v>144</v>
      </c>
    </row>
    <row r="142" spans="3:7" x14ac:dyDescent="0.3">
      <c r="C142" t="s">
        <v>9</v>
      </c>
      <c r="D142" t="s">
        <v>35</v>
      </c>
      <c r="E142" t="s">
        <v>27</v>
      </c>
      <c r="F142" s="2">
        <v>2429</v>
      </c>
      <c r="G142" s="3">
        <v>144</v>
      </c>
    </row>
    <row r="143" spans="3:7" x14ac:dyDescent="0.3">
      <c r="C143" t="s">
        <v>41</v>
      </c>
      <c r="D143" t="s">
        <v>34</v>
      </c>
      <c r="E143" t="s">
        <v>22</v>
      </c>
      <c r="F143" s="2">
        <v>336</v>
      </c>
      <c r="G143" s="3">
        <v>144</v>
      </c>
    </row>
    <row r="144" spans="3:7" x14ac:dyDescent="0.3">
      <c r="C144" t="s">
        <v>10</v>
      </c>
      <c r="D144" t="s">
        <v>38</v>
      </c>
      <c r="E144" t="s">
        <v>22</v>
      </c>
      <c r="F144" s="2">
        <v>2205</v>
      </c>
      <c r="G144" s="3">
        <v>141</v>
      </c>
    </row>
    <row r="145" spans="3:7" x14ac:dyDescent="0.3">
      <c r="C145" t="s">
        <v>2</v>
      </c>
      <c r="D145" t="s">
        <v>39</v>
      </c>
      <c r="E145" t="s">
        <v>22</v>
      </c>
      <c r="F145" s="2">
        <v>1568</v>
      </c>
      <c r="G145" s="3">
        <v>141</v>
      </c>
    </row>
    <row r="146" spans="3:7" x14ac:dyDescent="0.3">
      <c r="C146" t="s">
        <v>2</v>
      </c>
      <c r="D146" t="s">
        <v>37</v>
      </c>
      <c r="E146" t="s">
        <v>18</v>
      </c>
      <c r="F146" s="2">
        <v>11571</v>
      </c>
      <c r="G146" s="3">
        <v>138</v>
      </c>
    </row>
    <row r="147" spans="3:7" x14ac:dyDescent="0.3">
      <c r="C147" t="s">
        <v>7</v>
      </c>
      <c r="D147" t="s">
        <v>34</v>
      </c>
      <c r="E147" t="s">
        <v>20</v>
      </c>
      <c r="F147" s="2">
        <v>2205</v>
      </c>
      <c r="G147" s="3">
        <v>138</v>
      </c>
    </row>
    <row r="148" spans="3:7" x14ac:dyDescent="0.3">
      <c r="C148" t="s">
        <v>40</v>
      </c>
      <c r="D148" t="s">
        <v>34</v>
      </c>
      <c r="E148" t="s">
        <v>27</v>
      </c>
      <c r="F148" s="2">
        <v>2289</v>
      </c>
      <c r="G148" s="3">
        <v>135</v>
      </c>
    </row>
    <row r="149" spans="3:7" x14ac:dyDescent="0.3">
      <c r="C149" t="s">
        <v>6</v>
      </c>
      <c r="D149" t="s">
        <v>36</v>
      </c>
      <c r="E149" t="s">
        <v>29</v>
      </c>
      <c r="F149" s="2">
        <v>1400</v>
      </c>
      <c r="G149" s="3">
        <v>135</v>
      </c>
    </row>
    <row r="150" spans="3:7" x14ac:dyDescent="0.3">
      <c r="C150" t="s">
        <v>6</v>
      </c>
      <c r="D150" t="s">
        <v>38</v>
      </c>
      <c r="E150" t="s">
        <v>33</v>
      </c>
      <c r="F150" s="2">
        <v>959</v>
      </c>
      <c r="G150" s="3">
        <v>135</v>
      </c>
    </row>
    <row r="151" spans="3:7" x14ac:dyDescent="0.3">
      <c r="C151" t="s">
        <v>40</v>
      </c>
      <c r="D151" t="s">
        <v>39</v>
      </c>
      <c r="E151" t="s">
        <v>29</v>
      </c>
      <c r="F151" s="2">
        <v>0</v>
      </c>
      <c r="G151" s="3">
        <v>135</v>
      </c>
    </row>
    <row r="152" spans="3:7" x14ac:dyDescent="0.3">
      <c r="C152" t="s">
        <v>41</v>
      </c>
      <c r="D152" t="s">
        <v>35</v>
      </c>
      <c r="E152" t="s">
        <v>27</v>
      </c>
      <c r="F152" s="2">
        <v>847</v>
      </c>
      <c r="G152" s="3">
        <v>129</v>
      </c>
    </row>
    <row r="153" spans="3:7" x14ac:dyDescent="0.3">
      <c r="C153" t="s">
        <v>10</v>
      </c>
      <c r="D153" t="s">
        <v>38</v>
      </c>
      <c r="E153" t="s">
        <v>4</v>
      </c>
      <c r="F153" s="2">
        <v>6860</v>
      </c>
      <c r="G153" s="3">
        <v>126</v>
      </c>
    </row>
    <row r="154" spans="3:7" x14ac:dyDescent="0.3">
      <c r="C154" t="s">
        <v>41</v>
      </c>
      <c r="D154" t="s">
        <v>34</v>
      </c>
      <c r="E154" t="s">
        <v>23</v>
      </c>
      <c r="F154" s="2">
        <v>4935</v>
      </c>
      <c r="G154" s="3">
        <v>126</v>
      </c>
    </row>
    <row r="155" spans="3:7" x14ac:dyDescent="0.3">
      <c r="C155" t="s">
        <v>2</v>
      </c>
      <c r="D155" t="s">
        <v>39</v>
      </c>
      <c r="E155" t="s">
        <v>33</v>
      </c>
      <c r="F155" s="2">
        <v>4018</v>
      </c>
      <c r="G155" s="3">
        <v>126</v>
      </c>
    </row>
    <row r="156" spans="3:7" x14ac:dyDescent="0.3">
      <c r="C156" t="s">
        <v>40</v>
      </c>
      <c r="D156" t="s">
        <v>35</v>
      </c>
      <c r="E156" t="s">
        <v>29</v>
      </c>
      <c r="F156" s="2">
        <v>1617</v>
      </c>
      <c r="G156" s="3">
        <v>126</v>
      </c>
    </row>
    <row r="157" spans="3:7" x14ac:dyDescent="0.3">
      <c r="C157" t="s">
        <v>8</v>
      </c>
      <c r="D157" t="s">
        <v>35</v>
      </c>
      <c r="E157" t="s">
        <v>33</v>
      </c>
      <c r="F157" s="2">
        <v>357</v>
      </c>
      <c r="G157" s="3">
        <v>126</v>
      </c>
    </row>
    <row r="158" spans="3:7" x14ac:dyDescent="0.3">
      <c r="C158" t="s">
        <v>6</v>
      </c>
      <c r="D158" t="s">
        <v>34</v>
      </c>
      <c r="E158" t="s">
        <v>32</v>
      </c>
      <c r="F158" s="2">
        <v>6734</v>
      </c>
      <c r="G158" s="3">
        <v>123</v>
      </c>
    </row>
    <row r="159" spans="3:7" x14ac:dyDescent="0.3">
      <c r="C159" t="s">
        <v>6</v>
      </c>
      <c r="D159" t="s">
        <v>35</v>
      </c>
      <c r="E159" t="s">
        <v>30</v>
      </c>
      <c r="F159" s="2">
        <v>4781</v>
      </c>
      <c r="G159" s="3">
        <v>123</v>
      </c>
    </row>
    <row r="160" spans="3:7" x14ac:dyDescent="0.3">
      <c r="C160" t="s">
        <v>41</v>
      </c>
      <c r="D160" t="s">
        <v>37</v>
      </c>
      <c r="E160" t="s">
        <v>20</v>
      </c>
      <c r="F160" s="2">
        <v>3388</v>
      </c>
      <c r="G160" s="3">
        <v>123</v>
      </c>
    </row>
    <row r="161" spans="3:7" x14ac:dyDescent="0.3">
      <c r="C161" t="s">
        <v>6</v>
      </c>
      <c r="D161" t="s">
        <v>38</v>
      </c>
      <c r="E161" t="s">
        <v>13</v>
      </c>
      <c r="F161" s="2">
        <v>2317</v>
      </c>
      <c r="G161" s="3">
        <v>123</v>
      </c>
    </row>
    <row r="162" spans="3:7" x14ac:dyDescent="0.3">
      <c r="C162" t="s">
        <v>10</v>
      </c>
      <c r="D162" t="s">
        <v>38</v>
      </c>
      <c r="E162" t="s">
        <v>13</v>
      </c>
      <c r="F162" s="2">
        <v>63</v>
      </c>
      <c r="G162" s="3">
        <v>123</v>
      </c>
    </row>
    <row r="163" spans="3:7" x14ac:dyDescent="0.3">
      <c r="C163" t="s">
        <v>6</v>
      </c>
      <c r="D163" t="s">
        <v>36</v>
      </c>
      <c r="E163" t="s">
        <v>4</v>
      </c>
      <c r="F163" s="2">
        <v>10073</v>
      </c>
      <c r="G163" s="3">
        <v>120</v>
      </c>
    </row>
    <row r="164" spans="3:7" x14ac:dyDescent="0.3">
      <c r="C164" t="s">
        <v>2</v>
      </c>
      <c r="D164" t="s">
        <v>34</v>
      </c>
      <c r="E164" t="s">
        <v>19</v>
      </c>
      <c r="F164" s="2">
        <v>7511</v>
      </c>
      <c r="G164" s="3">
        <v>120</v>
      </c>
    </row>
    <row r="165" spans="3:7" x14ac:dyDescent="0.3">
      <c r="C165" t="s">
        <v>9</v>
      </c>
      <c r="D165" t="s">
        <v>38</v>
      </c>
      <c r="E165" t="s">
        <v>16</v>
      </c>
      <c r="F165" s="2">
        <v>2646</v>
      </c>
      <c r="G165" s="3">
        <v>120</v>
      </c>
    </row>
    <row r="166" spans="3:7" x14ac:dyDescent="0.3">
      <c r="C166" t="s">
        <v>3</v>
      </c>
      <c r="D166" t="s">
        <v>34</v>
      </c>
      <c r="E166" t="s">
        <v>23</v>
      </c>
      <c r="F166" s="2">
        <v>2212</v>
      </c>
      <c r="G166" s="3">
        <v>117</v>
      </c>
    </row>
    <row r="167" spans="3:7" x14ac:dyDescent="0.3">
      <c r="C167" t="s">
        <v>7</v>
      </c>
      <c r="D167" t="s">
        <v>36</v>
      </c>
      <c r="E167" t="s">
        <v>31</v>
      </c>
      <c r="F167" s="2">
        <v>2149</v>
      </c>
      <c r="G167" s="3">
        <v>117</v>
      </c>
    </row>
    <row r="168" spans="3:7" x14ac:dyDescent="0.3">
      <c r="C168" t="s">
        <v>2</v>
      </c>
      <c r="D168" t="s">
        <v>39</v>
      </c>
      <c r="E168" t="s">
        <v>16</v>
      </c>
      <c r="F168" s="2">
        <v>2016</v>
      </c>
      <c r="G168" s="3">
        <v>117</v>
      </c>
    </row>
    <row r="169" spans="3:7" x14ac:dyDescent="0.3">
      <c r="C169" t="s">
        <v>7</v>
      </c>
      <c r="D169" t="s">
        <v>35</v>
      </c>
      <c r="E169" t="s">
        <v>24</v>
      </c>
      <c r="F169" s="2">
        <v>2793</v>
      </c>
      <c r="G169" s="3">
        <v>114</v>
      </c>
    </row>
    <row r="170" spans="3:7" x14ac:dyDescent="0.3">
      <c r="C170" t="s">
        <v>9</v>
      </c>
      <c r="D170" t="s">
        <v>36</v>
      </c>
      <c r="E170" t="s">
        <v>25</v>
      </c>
      <c r="F170" s="2">
        <v>2142</v>
      </c>
      <c r="G170" s="3">
        <v>114</v>
      </c>
    </row>
    <row r="171" spans="3:7" x14ac:dyDescent="0.3">
      <c r="C171" t="s">
        <v>40</v>
      </c>
      <c r="D171" t="s">
        <v>37</v>
      </c>
      <c r="E171" t="s">
        <v>30</v>
      </c>
      <c r="F171" s="2">
        <v>1624</v>
      </c>
      <c r="G171" s="3">
        <v>114</v>
      </c>
    </row>
    <row r="172" spans="3:7" x14ac:dyDescent="0.3">
      <c r="C172" t="s">
        <v>7</v>
      </c>
      <c r="D172" t="s">
        <v>37</v>
      </c>
      <c r="E172" t="s">
        <v>17</v>
      </c>
      <c r="F172" s="2">
        <v>4487</v>
      </c>
      <c r="G172" s="3">
        <v>111</v>
      </c>
    </row>
    <row r="173" spans="3:7" x14ac:dyDescent="0.3">
      <c r="C173" t="s">
        <v>5</v>
      </c>
      <c r="D173" t="s">
        <v>36</v>
      </c>
      <c r="E173" t="s">
        <v>30</v>
      </c>
      <c r="F173" s="2">
        <v>1526</v>
      </c>
      <c r="G173" s="3">
        <v>105</v>
      </c>
    </row>
    <row r="174" spans="3:7" x14ac:dyDescent="0.3">
      <c r="C174" t="s">
        <v>41</v>
      </c>
      <c r="D174" t="s">
        <v>37</v>
      </c>
      <c r="E174" t="s">
        <v>24</v>
      </c>
      <c r="F174" s="2">
        <v>6398</v>
      </c>
      <c r="G174" s="3">
        <v>102</v>
      </c>
    </row>
    <row r="175" spans="3:7" x14ac:dyDescent="0.3">
      <c r="C175" t="s">
        <v>40</v>
      </c>
      <c r="D175" t="s">
        <v>38</v>
      </c>
      <c r="E175" t="s">
        <v>4</v>
      </c>
      <c r="F175" s="2">
        <v>6125</v>
      </c>
      <c r="G175" s="3">
        <v>102</v>
      </c>
    </row>
    <row r="176" spans="3:7" x14ac:dyDescent="0.3">
      <c r="C176" t="s">
        <v>9</v>
      </c>
      <c r="D176" t="s">
        <v>38</v>
      </c>
      <c r="E176" t="s">
        <v>25</v>
      </c>
      <c r="F176" s="2">
        <v>3850</v>
      </c>
      <c r="G176" s="3">
        <v>102</v>
      </c>
    </row>
    <row r="177" spans="3:7" x14ac:dyDescent="0.3">
      <c r="C177" t="s">
        <v>5</v>
      </c>
      <c r="D177" t="s">
        <v>34</v>
      </c>
      <c r="E177" t="s">
        <v>29</v>
      </c>
      <c r="F177" s="2">
        <v>2891</v>
      </c>
      <c r="G177" s="3">
        <v>102</v>
      </c>
    </row>
    <row r="178" spans="3:7" x14ac:dyDescent="0.3">
      <c r="C178" t="s">
        <v>3</v>
      </c>
      <c r="D178" t="s">
        <v>39</v>
      </c>
      <c r="E178" t="s">
        <v>28</v>
      </c>
      <c r="F178" s="2">
        <v>1652</v>
      </c>
      <c r="G178" s="3">
        <v>102</v>
      </c>
    </row>
    <row r="179" spans="3:7" x14ac:dyDescent="0.3">
      <c r="C179" t="s">
        <v>6</v>
      </c>
      <c r="D179" t="s">
        <v>37</v>
      </c>
      <c r="E179" t="s">
        <v>18</v>
      </c>
      <c r="F179" s="2">
        <v>1505</v>
      </c>
      <c r="G179" s="3">
        <v>102</v>
      </c>
    </row>
    <row r="180" spans="3:7" x14ac:dyDescent="0.3">
      <c r="C180" t="s">
        <v>9</v>
      </c>
      <c r="D180" t="s">
        <v>38</v>
      </c>
      <c r="E180" t="s">
        <v>26</v>
      </c>
      <c r="F180" s="2">
        <v>2436</v>
      </c>
      <c r="G180" s="3">
        <v>99</v>
      </c>
    </row>
    <row r="181" spans="3:7" x14ac:dyDescent="0.3">
      <c r="C181" t="s">
        <v>41</v>
      </c>
      <c r="D181" t="s">
        <v>35</v>
      </c>
      <c r="E181" t="s">
        <v>19</v>
      </c>
      <c r="F181" s="2">
        <v>609</v>
      </c>
      <c r="G181" s="3">
        <v>99</v>
      </c>
    </row>
    <row r="182" spans="3:7" x14ac:dyDescent="0.3">
      <c r="C182" t="s">
        <v>9</v>
      </c>
      <c r="D182" t="s">
        <v>37</v>
      </c>
      <c r="E182" t="s">
        <v>20</v>
      </c>
      <c r="F182" s="2">
        <v>7273</v>
      </c>
      <c r="G182" s="3">
        <v>96</v>
      </c>
    </row>
    <row r="183" spans="3:7" x14ac:dyDescent="0.3">
      <c r="C183" t="s">
        <v>10</v>
      </c>
      <c r="D183" t="s">
        <v>35</v>
      </c>
      <c r="E183" t="s">
        <v>14</v>
      </c>
      <c r="F183" s="2">
        <v>3472</v>
      </c>
      <c r="G183" s="3">
        <v>96</v>
      </c>
    </row>
    <row r="184" spans="3:7" x14ac:dyDescent="0.3">
      <c r="C184" t="s">
        <v>7</v>
      </c>
      <c r="D184" t="s">
        <v>34</v>
      </c>
      <c r="E184" t="s">
        <v>25</v>
      </c>
      <c r="F184" s="2">
        <v>1568</v>
      </c>
      <c r="G184" s="3">
        <v>96</v>
      </c>
    </row>
    <row r="185" spans="3:7" x14ac:dyDescent="0.3">
      <c r="C185" t="s">
        <v>40</v>
      </c>
      <c r="D185" t="s">
        <v>37</v>
      </c>
      <c r="E185" t="s">
        <v>27</v>
      </c>
      <c r="F185" s="2">
        <v>6132</v>
      </c>
      <c r="G185" s="3">
        <v>93</v>
      </c>
    </row>
    <row r="186" spans="3:7" x14ac:dyDescent="0.3">
      <c r="C186" t="s">
        <v>3</v>
      </c>
      <c r="D186" t="s">
        <v>34</v>
      </c>
      <c r="E186" t="s">
        <v>17</v>
      </c>
      <c r="F186" s="2">
        <v>2919</v>
      </c>
      <c r="G186" s="3">
        <v>93</v>
      </c>
    </row>
    <row r="187" spans="3:7" x14ac:dyDescent="0.3">
      <c r="C187" t="s">
        <v>9</v>
      </c>
      <c r="D187" t="s">
        <v>37</v>
      </c>
      <c r="E187" t="s">
        <v>23</v>
      </c>
      <c r="F187" s="2">
        <v>2737</v>
      </c>
      <c r="G187" s="3">
        <v>93</v>
      </c>
    </row>
    <row r="188" spans="3:7" x14ac:dyDescent="0.3">
      <c r="C188" t="s">
        <v>5</v>
      </c>
      <c r="D188" t="s">
        <v>34</v>
      </c>
      <c r="E188" t="s">
        <v>33</v>
      </c>
      <c r="F188" s="2">
        <v>1652</v>
      </c>
      <c r="G188" s="3">
        <v>93</v>
      </c>
    </row>
    <row r="189" spans="3:7" x14ac:dyDescent="0.3">
      <c r="C189" t="s">
        <v>10</v>
      </c>
      <c r="D189" t="s">
        <v>34</v>
      </c>
      <c r="E189" t="s">
        <v>25</v>
      </c>
      <c r="F189" s="2">
        <v>1428</v>
      </c>
      <c r="G189" s="3">
        <v>93</v>
      </c>
    </row>
    <row r="190" spans="3:7" x14ac:dyDescent="0.3">
      <c r="C190" t="s">
        <v>40</v>
      </c>
      <c r="D190" t="s">
        <v>36</v>
      </c>
      <c r="E190" t="s">
        <v>33</v>
      </c>
      <c r="F190" s="2">
        <v>9772</v>
      </c>
      <c r="G190" s="3">
        <v>90</v>
      </c>
    </row>
    <row r="191" spans="3:7" x14ac:dyDescent="0.3">
      <c r="C191" t="s">
        <v>9</v>
      </c>
      <c r="D191" t="s">
        <v>34</v>
      </c>
      <c r="E191" t="s">
        <v>23</v>
      </c>
      <c r="F191" s="2">
        <v>8155</v>
      </c>
      <c r="G191" s="3">
        <v>90</v>
      </c>
    </row>
    <row r="192" spans="3:7" x14ac:dyDescent="0.3">
      <c r="C192" t="s">
        <v>40</v>
      </c>
      <c r="D192" t="s">
        <v>38</v>
      </c>
      <c r="E192" t="s">
        <v>25</v>
      </c>
      <c r="F192" s="2">
        <v>2541</v>
      </c>
      <c r="G192" s="3">
        <v>90</v>
      </c>
    </row>
    <row r="193" spans="3:7" x14ac:dyDescent="0.3">
      <c r="C193" t="s">
        <v>9</v>
      </c>
      <c r="D193" t="s">
        <v>38</v>
      </c>
      <c r="E193" t="s">
        <v>33</v>
      </c>
      <c r="F193" s="2">
        <v>9506</v>
      </c>
      <c r="G193" s="3">
        <v>87</v>
      </c>
    </row>
    <row r="194" spans="3:7" x14ac:dyDescent="0.3">
      <c r="C194" t="s">
        <v>6</v>
      </c>
      <c r="D194" t="s">
        <v>37</v>
      </c>
      <c r="E194" t="s">
        <v>31</v>
      </c>
      <c r="F194" s="2">
        <v>7693</v>
      </c>
      <c r="G194" s="3">
        <v>87</v>
      </c>
    </row>
    <row r="195" spans="3:7" x14ac:dyDescent="0.3">
      <c r="C195" t="s">
        <v>10</v>
      </c>
      <c r="D195" t="s">
        <v>34</v>
      </c>
      <c r="E195" t="s">
        <v>17</v>
      </c>
      <c r="F195" s="2">
        <v>700</v>
      </c>
      <c r="G195" s="3">
        <v>87</v>
      </c>
    </row>
    <row r="196" spans="3:7" x14ac:dyDescent="0.3">
      <c r="C196" t="s">
        <v>40</v>
      </c>
      <c r="D196" t="s">
        <v>38</v>
      </c>
      <c r="E196" t="s">
        <v>26</v>
      </c>
      <c r="F196" s="2">
        <v>609</v>
      </c>
      <c r="G196" s="3">
        <v>87</v>
      </c>
    </row>
    <row r="197" spans="3:7" x14ac:dyDescent="0.3">
      <c r="C197" t="s">
        <v>8</v>
      </c>
      <c r="D197" t="s">
        <v>37</v>
      </c>
      <c r="E197" t="s">
        <v>21</v>
      </c>
      <c r="F197" s="2">
        <v>434</v>
      </c>
      <c r="G197" s="3">
        <v>87</v>
      </c>
    </row>
    <row r="198" spans="3:7" x14ac:dyDescent="0.3">
      <c r="C198" t="s">
        <v>7</v>
      </c>
      <c r="D198" t="s">
        <v>36</v>
      </c>
      <c r="E198" t="s">
        <v>32</v>
      </c>
      <c r="F198" s="2">
        <v>280</v>
      </c>
      <c r="G198" s="3">
        <v>87</v>
      </c>
    </row>
    <row r="199" spans="3:7" x14ac:dyDescent="0.3">
      <c r="C199" t="s">
        <v>41</v>
      </c>
      <c r="D199" t="s">
        <v>36</v>
      </c>
      <c r="E199" t="s">
        <v>32</v>
      </c>
      <c r="F199" s="2">
        <v>10304</v>
      </c>
      <c r="G199" s="3">
        <v>84</v>
      </c>
    </row>
    <row r="200" spans="3:7" x14ac:dyDescent="0.3">
      <c r="C200" t="s">
        <v>5</v>
      </c>
      <c r="D200" t="s">
        <v>35</v>
      </c>
      <c r="E200" t="s">
        <v>22</v>
      </c>
      <c r="F200" s="2">
        <v>490</v>
      </c>
      <c r="G200" s="3">
        <v>84</v>
      </c>
    </row>
    <row r="201" spans="3:7" x14ac:dyDescent="0.3">
      <c r="C201" t="s">
        <v>8</v>
      </c>
      <c r="D201" t="s">
        <v>38</v>
      </c>
      <c r="E201" t="s">
        <v>22</v>
      </c>
      <c r="F201" s="2">
        <v>168</v>
      </c>
      <c r="G201" s="3">
        <v>84</v>
      </c>
    </row>
    <row r="202" spans="3:7" x14ac:dyDescent="0.3">
      <c r="C202" t="s">
        <v>2</v>
      </c>
      <c r="D202" t="s">
        <v>39</v>
      </c>
      <c r="E202" t="s">
        <v>27</v>
      </c>
      <c r="F202" s="2">
        <v>7812</v>
      </c>
      <c r="G202" s="3">
        <v>81</v>
      </c>
    </row>
    <row r="203" spans="3:7" x14ac:dyDescent="0.3">
      <c r="C203" t="s">
        <v>5</v>
      </c>
      <c r="D203" t="s">
        <v>39</v>
      </c>
      <c r="E203" t="s">
        <v>22</v>
      </c>
      <c r="F203" s="2">
        <v>6909</v>
      </c>
      <c r="G203" s="3">
        <v>81</v>
      </c>
    </row>
    <row r="204" spans="3:7" x14ac:dyDescent="0.3">
      <c r="C204" t="s">
        <v>8</v>
      </c>
      <c r="D204" t="s">
        <v>35</v>
      </c>
      <c r="E204" t="s">
        <v>30</v>
      </c>
      <c r="F204" s="2">
        <v>3598</v>
      </c>
      <c r="G204" s="3">
        <v>81</v>
      </c>
    </row>
    <row r="205" spans="3:7" x14ac:dyDescent="0.3">
      <c r="C205" t="s">
        <v>6</v>
      </c>
      <c r="D205" t="s">
        <v>37</v>
      </c>
      <c r="E205" t="s">
        <v>30</v>
      </c>
      <c r="F205" s="2">
        <v>560</v>
      </c>
      <c r="G205" s="3">
        <v>81</v>
      </c>
    </row>
    <row r="206" spans="3:7" x14ac:dyDescent="0.3">
      <c r="C206" t="s">
        <v>8</v>
      </c>
      <c r="D206" t="s">
        <v>38</v>
      </c>
      <c r="E206" t="s">
        <v>21</v>
      </c>
      <c r="F206" s="2">
        <v>6433</v>
      </c>
      <c r="G206" s="3">
        <v>78</v>
      </c>
    </row>
    <row r="207" spans="3:7" x14ac:dyDescent="0.3">
      <c r="C207" t="s">
        <v>3</v>
      </c>
      <c r="D207" t="s">
        <v>35</v>
      </c>
      <c r="E207" t="s">
        <v>23</v>
      </c>
      <c r="F207" s="2">
        <v>2023</v>
      </c>
      <c r="G207" s="3">
        <v>78</v>
      </c>
    </row>
    <row r="208" spans="3:7" x14ac:dyDescent="0.3">
      <c r="C208" t="s">
        <v>2</v>
      </c>
      <c r="D208" t="s">
        <v>36</v>
      </c>
      <c r="E208" t="s">
        <v>29</v>
      </c>
      <c r="F208" s="2">
        <v>8211</v>
      </c>
      <c r="G208" s="3">
        <v>75</v>
      </c>
    </row>
    <row r="209" spans="3:7" x14ac:dyDescent="0.3">
      <c r="C209" t="s">
        <v>6</v>
      </c>
      <c r="D209" t="s">
        <v>34</v>
      </c>
      <c r="E209" t="s">
        <v>29</v>
      </c>
      <c r="F209" s="2">
        <v>3339</v>
      </c>
      <c r="G209" s="3">
        <v>75</v>
      </c>
    </row>
    <row r="210" spans="3:7" x14ac:dyDescent="0.3">
      <c r="C210" t="s">
        <v>7</v>
      </c>
      <c r="D210" t="s">
        <v>34</v>
      </c>
      <c r="E210" t="s">
        <v>32</v>
      </c>
      <c r="F210" s="2">
        <v>3262</v>
      </c>
      <c r="G210" s="3">
        <v>75</v>
      </c>
    </row>
    <row r="211" spans="3:7" x14ac:dyDescent="0.3">
      <c r="C211" t="s">
        <v>40</v>
      </c>
      <c r="D211" t="s">
        <v>34</v>
      </c>
      <c r="E211" t="s">
        <v>23</v>
      </c>
      <c r="F211" s="2">
        <v>2779</v>
      </c>
      <c r="G211" s="3">
        <v>75</v>
      </c>
    </row>
    <row r="212" spans="3:7" x14ac:dyDescent="0.3">
      <c r="C212" t="s">
        <v>6</v>
      </c>
      <c r="D212" t="s">
        <v>34</v>
      </c>
      <c r="E212" t="s">
        <v>16</v>
      </c>
      <c r="F212" s="2">
        <v>2219</v>
      </c>
      <c r="G212" s="3">
        <v>75</v>
      </c>
    </row>
    <row r="213" spans="3:7" x14ac:dyDescent="0.3">
      <c r="C213" t="s">
        <v>7</v>
      </c>
      <c r="D213" t="s">
        <v>38</v>
      </c>
      <c r="E213" t="s">
        <v>14</v>
      </c>
      <c r="F213" s="2">
        <v>1281</v>
      </c>
      <c r="G213" s="3">
        <v>75</v>
      </c>
    </row>
    <row r="214" spans="3:7" x14ac:dyDescent="0.3">
      <c r="C214" t="s">
        <v>10</v>
      </c>
      <c r="D214" t="s">
        <v>36</v>
      </c>
      <c r="E214" t="s">
        <v>13</v>
      </c>
      <c r="F214" s="2">
        <v>945</v>
      </c>
      <c r="G214" s="3">
        <v>75</v>
      </c>
    </row>
    <row r="215" spans="3:7" x14ac:dyDescent="0.3">
      <c r="C215" t="s">
        <v>5</v>
      </c>
      <c r="D215" t="s">
        <v>37</v>
      </c>
      <c r="E215" t="s">
        <v>22</v>
      </c>
      <c r="F215" s="2">
        <v>518</v>
      </c>
      <c r="G215" s="3">
        <v>75</v>
      </c>
    </row>
    <row r="216" spans="3:7" x14ac:dyDescent="0.3">
      <c r="C216" t="s">
        <v>6</v>
      </c>
      <c r="D216" t="s">
        <v>38</v>
      </c>
      <c r="E216" t="s">
        <v>25</v>
      </c>
      <c r="F216" s="2">
        <v>469</v>
      </c>
      <c r="G216" s="3">
        <v>75</v>
      </c>
    </row>
    <row r="217" spans="3:7" x14ac:dyDescent="0.3">
      <c r="C217" t="s">
        <v>40</v>
      </c>
      <c r="D217" t="s">
        <v>37</v>
      </c>
      <c r="E217" t="s">
        <v>29</v>
      </c>
      <c r="F217" s="2">
        <v>9002</v>
      </c>
      <c r="G217" s="3">
        <v>72</v>
      </c>
    </row>
    <row r="218" spans="3:7" x14ac:dyDescent="0.3">
      <c r="C218" t="s">
        <v>41</v>
      </c>
      <c r="D218" t="s">
        <v>39</v>
      </c>
      <c r="E218" t="s">
        <v>14</v>
      </c>
      <c r="F218" s="2">
        <v>3976</v>
      </c>
      <c r="G218" s="3">
        <v>72</v>
      </c>
    </row>
    <row r="219" spans="3:7" x14ac:dyDescent="0.3">
      <c r="C219" t="s">
        <v>9</v>
      </c>
      <c r="D219" t="s">
        <v>39</v>
      </c>
      <c r="E219" t="s">
        <v>25</v>
      </c>
      <c r="F219" s="2">
        <v>3192</v>
      </c>
      <c r="G219" s="3">
        <v>72</v>
      </c>
    </row>
    <row r="220" spans="3:7" x14ac:dyDescent="0.3">
      <c r="C220" t="s">
        <v>10</v>
      </c>
      <c r="D220" t="s">
        <v>36</v>
      </c>
      <c r="E220" t="s">
        <v>27</v>
      </c>
      <c r="F220" s="2">
        <v>1407</v>
      </c>
      <c r="G220" s="3">
        <v>72</v>
      </c>
    </row>
    <row r="221" spans="3:7" x14ac:dyDescent="0.3">
      <c r="C221" t="s">
        <v>41</v>
      </c>
      <c r="D221" t="s">
        <v>35</v>
      </c>
      <c r="E221" t="s">
        <v>13</v>
      </c>
      <c r="F221" s="2">
        <v>4760</v>
      </c>
      <c r="G221" s="3">
        <v>69</v>
      </c>
    </row>
    <row r="222" spans="3:7" x14ac:dyDescent="0.3">
      <c r="C222" t="s">
        <v>3</v>
      </c>
      <c r="D222" t="s">
        <v>35</v>
      </c>
      <c r="E222" t="s">
        <v>29</v>
      </c>
      <c r="F222" s="2">
        <v>2114</v>
      </c>
      <c r="G222" s="3">
        <v>66</v>
      </c>
    </row>
    <row r="223" spans="3:7" x14ac:dyDescent="0.3">
      <c r="C223" t="s">
        <v>5</v>
      </c>
      <c r="D223" t="s">
        <v>36</v>
      </c>
      <c r="E223" t="s">
        <v>13</v>
      </c>
      <c r="F223" s="2">
        <v>6146</v>
      </c>
      <c r="G223" s="3">
        <v>63</v>
      </c>
    </row>
    <row r="224" spans="3:7" x14ac:dyDescent="0.3">
      <c r="C224" t="s">
        <v>7</v>
      </c>
      <c r="D224" t="s">
        <v>35</v>
      </c>
      <c r="E224" t="s">
        <v>14</v>
      </c>
      <c r="F224" s="2">
        <v>4606</v>
      </c>
      <c r="G224" s="3">
        <v>63</v>
      </c>
    </row>
    <row r="225" spans="3:7" x14ac:dyDescent="0.3">
      <c r="C225" t="s">
        <v>8</v>
      </c>
      <c r="D225" t="s">
        <v>38</v>
      </c>
      <c r="E225" t="s">
        <v>27</v>
      </c>
      <c r="F225" s="2">
        <v>2268</v>
      </c>
      <c r="G225" s="3">
        <v>63</v>
      </c>
    </row>
    <row r="226" spans="3:7" x14ac:dyDescent="0.3">
      <c r="C226" t="s">
        <v>6</v>
      </c>
      <c r="D226" t="s">
        <v>39</v>
      </c>
      <c r="E226" t="s">
        <v>30</v>
      </c>
      <c r="F226" s="2">
        <v>1638</v>
      </c>
      <c r="G226" s="3">
        <v>63</v>
      </c>
    </row>
    <row r="227" spans="3:7" x14ac:dyDescent="0.3">
      <c r="C227" t="s">
        <v>6</v>
      </c>
      <c r="D227" t="s">
        <v>36</v>
      </c>
      <c r="E227" t="s">
        <v>21</v>
      </c>
      <c r="F227" s="2">
        <v>497</v>
      </c>
      <c r="G227" s="3">
        <v>63</v>
      </c>
    </row>
    <row r="228" spans="3:7" x14ac:dyDescent="0.3">
      <c r="C228" t="s">
        <v>9</v>
      </c>
      <c r="D228" t="s">
        <v>38</v>
      </c>
      <c r="E228" t="s">
        <v>24</v>
      </c>
      <c r="F228" s="2">
        <v>4137</v>
      </c>
      <c r="G228" s="3">
        <v>60</v>
      </c>
    </row>
    <row r="229" spans="3:7" x14ac:dyDescent="0.3">
      <c r="C229" t="s">
        <v>9</v>
      </c>
      <c r="D229" t="s">
        <v>36</v>
      </c>
      <c r="E229" t="s">
        <v>30</v>
      </c>
      <c r="F229" s="2">
        <v>9051</v>
      </c>
      <c r="G229" s="3">
        <v>57</v>
      </c>
    </row>
    <row r="230" spans="3:7" x14ac:dyDescent="0.3">
      <c r="C230" t="s">
        <v>5</v>
      </c>
      <c r="D230" t="s">
        <v>38</v>
      </c>
      <c r="E230" t="s">
        <v>13</v>
      </c>
      <c r="F230" s="2">
        <v>7189</v>
      </c>
      <c r="G230" s="3">
        <v>54</v>
      </c>
    </row>
    <row r="231" spans="3:7" x14ac:dyDescent="0.3">
      <c r="C231" t="s">
        <v>7</v>
      </c>
      <c r="D231" t="s">
        <v>37</v>
      </c>
      <c r="E231" t="s">
        <v>30</v>
      </c>
      <c r="F231" s="2">
        <v>6454</v>
      </c>
      <c r="G231" s="3">
        <v>54</v>
      </c>
    </row>
    <row r="232" spans="3:7" x14ac:dyDescent="0.3">
      <c r="C232" t="s">
        <v>3</v>
      </c>
      <c r="D232" t="s">
        <v>34</v>
      </c>
      <c r="E232" t="s">
        <v>26</v>
      </c>
      <c r="F232" s="2">
        <v>3108</v>
      </c>
      <c r="G232" s="3">
        <v>54</v>
      </c>
    </row>
    <row r="233" spans="3:7" x14ac:dyDescent="0.3">
      <c r="C233" t="s">
        <v>6</v>
      </c>
      <c r="D233" t="s">
        <v>38</v>
      </c>
      <c r="E233" t="s">
        <v>31</v>
      </c>
      <c r="F233" s="2">
        <v>2681</v>
      </c>
      <c r="G233" s="3">
        <v>54</v>
      </c>
    </row>
    <row r="234" spans="3:7" x14ac:dyDescent="0.3">
      <c r="C234" t="s">
        <v>2</v>
      </c>
      <c r="D234" t="s">
        <v>37</v>
      </c>
      <c r="E234" t="s">
        <v>14</v>
      </c>
      <c r="F234" s="2">
        <v>1057</v>
      </c>
      <c r="G234" s="3">
        <v>54</v>
      </c>
    </row>
    <row r="235" spans="3:7" x14ac:dyDescent="0.3">
      <c r="C235" t="s">
        <v>2</v>
      </c>
      <c r="D235" t="s">
        <v>34</v>
      </c>
      <c r="E235" t="s">
        <v>13</v>
      </c>
      <c r="F235" s="2">
        <v>252</v>
      </c>
      <c r="G235" s="3">
        <v>54</v>
      </c>
    </row>
    <row r="236" spans="3:7" x14ac:dyDescent="0.3">
      <c r="C236" t="s">
        <v>5</v>
      </c>
      <c r="D236" t="s">
        <v>39</v>
      </c>
      <c r="E236" t="s">
        <v>26</v>
      </c>
      <c r="F236" s="2">
        <v>5236</v>
      </c>
      <c r="G236" s="3">
        <v>51</v>
      </c>
    </row>
    <row r="237" spans="3:7" x14ac:dyDescent="0.3">
      <c r="C237" t="s">
        <v>3</v>
      </c>
      <c r="D237" t="s">
        <v>39</v>
      </c>
      <c r="E237" t="s">
        <v>29</v>
      </c>
      <c r="F237" s="2">
        <v>3640</v>
      </c>
      <c r="G237" s="3">
        <v>51</v>
      </c>
    </row>
    <row r="238" spans="3:7" x14ac:dyDescent="0.3">
      <c r="C238" t="s">
        <v>40</v>
      </c>
      <c r="D238" t="s">
        <v>38</v>
      </c>
      <c r="E238" t="s">
        <v>24</v>
      </c>
      <c r="F238" s="2">
        <v>623</v>
      </c>
      <c r="G238" s="3">
        <v>51</v>
      </c>
    </row>
    <row r="239" spans="3:7" x14ac:dyDescent="0.3">
      <c r="C239" t="s">
        <v>2</v>
      </c>
      <c r="D239" t="s">
        <v>38</v>
      </c>
      <c r="E239" t="s">
        <v>13</v>
      </c>
      <c r="F239" s="2">
        <v>56</v>
      </c>
      <c r="G239" s="3">
        <v>51</v>
      </c>
    </row>
    <row r="240" spans="3:7" x14ac:dyDescent="0.3">
      <c r="C240" t="s">
        <v>40</v>
      </c>
      <c r="D240" t="s">
        <v>34</v>
      </c>
      <c r="E240" t="s">
        <v>26</v>
      </c>
      <c r="F240" s="2">
        <v>6748</v>
      </c>
      <c r="G240" s="3">
        <v>48</v>
      </c>
    </row>
    <row r="241" spans="3:7" x14ac:dyDescent="0.3">
      <c r="C241" t="s">
        <v>7</v>
      </c>
      <c r="D241" t="s">
        <v>37</v>
      </c>
      <c r="E241" t="s">
        <v>33</v>
      </c>
      <c r="F241" s="2">
        <v>6391</v>
      </c>
      <c r="G241" s="3">
        <v>48</v>
      </c>
    </row>
    <row r="242" spans="3:7" x14ac:dyDescent="0.3">
      <c r="C242" t="s">
        <v>7</v>
      </c>
      <c r="D242" t="s">
        <v>34</v>
      </c>
      <c r="E242" t="s">
        <v>33</v>
      </c>
      <c r="F242" s="2">
        <v>2226</v>
      </c>
      <c r="G242" s="3">
        <v>48</v>
      </c>
    </row>
    <row r="243" spans="3:7" x14ac:dyDescent="0.3">
      <c r="C243" t="s">
        <v>40</v>
      </c>
      <c r="D243" t="s">
        <v>35</v>
      </c>
      <c r="E243" t="s">
        <v>24</v>
      </c>
      <c r="F243" s="2">
        <v>1638</v>
      </c>
      <c r="G243" s="3">
        <v>48</v>
      </c>
    </row>
    <row r="244" spans="3:7" x14ac:dyDescent="0.3">
      <c r="C244" t="s">
        <v>6</v>
      </c>
      <c r="D244" t="s">
        <v>34</v>
      </c>
      <c r="E244" t="s">
        <v>4</v>
      </c>
      <c r="F244" s="2">
        <v>525</v>
      </c>
      <c r="G244" s="3">
        <v>48</v>
      </c>
    </row>
    <row r="245" spans="3:7" x14ac:dyDescent="0.3">
      <c r="C245" t="s">
        <v>2</v>
      </c>
      <c r="D245" t="s">
        <v>36</v>
      </c>
      <c r="E245" t="s">
        <v>17</v>
      </c>
      <c r="F245" s="2">
        <v>189</v>
      </c>
      <c r="G245" s="3">
        <v>48</v>
      </c>
    </row>
    <row r="246" spans="3:7" x14ac:dyDescent="0.3">
      <c r="C246" t="s">
        <v>5</v>
      </c>
      <c r="D246" t="s">
        <v>37</v>
      </c>
      <c r="E246" t="s">
        <v>31</v>
      </c>
      <c r="F246" s="2">
        <v>182</v>
      </c>
      <c r="G246" s="3">
        <v>48</v>
      </c>
    </row>
    <row r="247" spans="3:7" x14ac:dyDescent="0.3">
      <c r="C247" t="s">
        <v>5</v>
      </c>
      <c r="D247" t="s">
        <v>38</v>
      </c>
      <c r="E247" t="s">
        <v>25</v>
      </c>
      <c r="F247" s="2">
        <v>7483</v>
      </c>
      <c r="G247" s="3">
        <v>45</v>
      </c>
    </row>
    <row r="248" spans="3:7" x14ac:dyDescent="0.3">
      <c r="C248" t="s">
        <v>8</v>
      </c>
      <c r="D248" t="s">
        <v>37</v>
      </c>
      <c r="E248" t="s">
        <v>26</v>
      </c>
      <c r="F248" s="2">
        <v>6279</v>
      </c>
      <c r="G248" s="3">
        <v>45</v>
      </c>
    </row>
    <row r="249" spans="3:7" x14ac:dyDescent="0.3">
      <c r="C249" t="s">
        <v>9</v>
      </c>
      <c r="D249" t="s">
        <v>37</v>
      </c>
      <c r="E249" t="s">
        <v>28</v>
      </c>
      <c r="F249" s="2">
        <v>2919</v>
      </c>
      <c r="G249" s="3">
        <v>45</v>
      </c>
    </row>
    <row r="250" spans="3:7" x14ac:dyDescent="0.3">
      <c r="C250" t="s">
        <v>40</v>
      </c>
      <c r="D250" t="s">
        <v>38</v>
      </c>
      <c r="E250" t="s">
        <v>29</v>
      </c>
      <c r="F250" s="2">
        <v>2541</v>
      </c>
      <c r="G250" s="3">
        <v>45</v>
      </c>
    </row>
    <row r="251" spans="3:7" x14ac:dyDescent="0.3">
      <c r="C251" t="s">
        <v>7</v>
      </c>
      <c r="D251" t="s">
        <v>36</v>
      </c>
      <c r="E251" t="s">
        <v>22</v>
      </c>
      <c r="F251" s="2">
        <v>8435</v>
      </c>
      <c r="G251" s="3">
        <v>42</v>
      </c>
    </row>
    <row r="252" spans="3:7" x14ac:dyDescent="0.3">
      <c r="C252" t="s">
        <v>3</v>
      </c>
      <c r="D252" t="s">
        <v>34</v>
      </c>
      <c r="E252" t="s">
        <v>25</v>
      </c>
      <c r="F252" s="2">
        <v>6300</v>
      </c>
      <c r="G252" s="3">
        <v>42</v>
      </c>
    </row>
    <row r="253" spans="3:7" x14ac:dyDescent="0.3">
      <c r="C253" t="s">
        <v>40</v>
      </c>
      <c r="D253" t="s">
        <v>39</v>
      </c>
      <c r="E253" t="s">
        <v>15</v>
      </c>
      <c r="F253" s="2">
        <v>5775</v>
      </c>
      <c r="G253" s="3">
        <v>42</v>
      </c>
    </row>
    <row r="254" spans="3:7" x14ac:dyDescent="0.3">
      <c r="C254" t="s">
        <v>2</v>
      </c>
      <c r="D254" t="s">
        <v>37</v>
      </c>
      <c r="E254" t="s">
        <v>15</v>
      </c>
      <c r="F254" s="2">
        <v>2863</v>
      </c>
      <c r="G254" s="3">
        <v>42</v>
      </c>
    </row>
    <row r="255" spans="3:7" x14ac:dyDescent="0.3">
      <c r="C255" t="s">
        <v>5</v>
      </c>
      <c r="D255" t="s">
        <v>36</v>
      </c>
      <c r="E255" t="s">
        <v>16</v>
      </c>
      <c r="F255" s="2">
        <v>16184</v>
      </c>
      <c r="G255" s="3">
        <v>39</v>
      </c>
    </row>
    <row r="256" spans="3:7" x14ac:dyDescent="0.3">
      <c r="C256" t="s">
        <v>7</v>
      </c>
      <c r="D256" t="s">
        <v>34</v>
      </c>
      <c r="E256" t="s">
        <v>17</v>
      </c>
      <c r="F256" s="2">
        <v>7777</v>
      </c>
      <c r="G256" s="3">
        <v>39</v>
      </c>
    </row>
    <row r="257" spans="3:7" x14ac:dyDescent="0.3">
      <c r="C257" t="s">
        <v>3</v>
      </c>
      <c r="D257" t="s">
        <v>36</v>
      </c>
      <c r="E257" t="s">
        <v>25</v>
      </c>
      <c r="F257" s="2">
        <v>3339</v>
      </c>
      <c r="G257" s="3">
        <v>39</v>
      </c>
    </row>
    <row r="258" spans="3:7" x14ac:dyDescent="0.3">
      <c r="C258" t="s">
        <v>40</v>
      </c>
      <c r="D258" t="s">
        <v>38</v>
      </c>
      <c r="E258" t="s">
        <v>31</v>
      </c>
      <c r="F258" s="2">
        <v>1988</v>
      </c>
      <c r="G258" s="3">
        <v>39</v>
      </c>
    </row>
    <row r="259" spans="3:7" x14ac:dyDescent="0.3">
      <c r="C259" t="s">
        <v>41</v>
      </c>
      <c r="D259" t="s">
        <v>34</v>
      </c>
      <c r="E259" t="s">
        <v>17</v>
      </c>
      <c r="F259" s="2">
        <v>1463</v>
      </c>
      <c r="G259" s="3">
        <v>39</v>
      </c>
    </row>
    <row r="260" spans="3:7" x14ac:dyDescent="0.3">
      <c r="C260" t="s">
        <v>3</v>
      </c>
      <c r="D260" t="s">
        <v>36</v>
      </c>
      <c r="E260" t="s">
        <v>16</v>
      </c>
      <c r="F260" s="2">
        <v>9198</v>
      </c>
      <c r="G260" s="3">
        <v>36</v>
      </c>
    </row>
    <row r="261" spans="3:7" x14ac:dyDescent="0.3">
      <c r="C261" t="s">
        <v>6</v>
      </c>
      <c r="D261" t="s">
        <v>38</v>
      </c>
      <c r="E261" t="s">
        <v>21</v>
      </c>
      <c r="F261" s="2">
        <v>7322</v>
      </c>
      <c r="G261" s="3">
        <v>36</v>
      </c>
    </row>
    <row r="262" spans="3:7" x14ac:dyDescent="0.3">
      <c r="C262" t="s">
        <v>2</v>
      </c>
      <c r="D262" t="s">
        <v>39</v>
      </c>
      <c r="E262" t="s">
        <v>15</v>
      </c>
      <c r="F262" s="2">
        <v>4802</v>
      </c>
      <c r="G262" s="3">
        <v>36</v>
      </c>
    </row>
    <row r="263" spans="3:7" x14ac:dyDescent="0.3">
      <c r="C263" t="s">
        <v>2</v>
      </c>
      <c r="D263" t="s">
        <v>39</v>
      </c>
      <c r="E263" t="s">
        <v>23</v>
      </c>
      <c r="F263" s="2">
        <v>630</v>
      </c>
      <c r="G263" s="3">
        <v>36</v>
      </c>
    </row>
    <row r="264" spans="3:7" x14ac:dyDescent="0.3">
      <c r="C264" t="s">
        <v>40</v>
      </c>
      <c r="D264" t="s">
        <v>36</v>
      </c>
      <c r="E264" t="s">
        <v>4</v>
      </c>
      <c r="F264" s="2">
        <v>217</v>
      </c>
      <c r="G264" s="3">
        <v>36</v>
      </c>
    </row>
    <row r="265" spans="3:7" x14ac:dyDescent="0.3">
      <c r="C265" t="s">
        <v>10</v>
      </c>
      <c r="D265" t="s">
        <v>39</v>
      </c>
      <c r="E265" t="s">
        <v>33</v>
      </c>
      <c r="F265" s="2">
        <v>12950</v>
      </c>
      <c r="G265" s="3">
        <v>30</v>
      </c>
    </row>
    <row r="266" spans="3:7" x14ac:dyDescent="0.3">
      <c r="C266" t="s">
        <v>8</v>
      </c>
      <c r="D266" t="s">
        <v>37</v>
      </c>
      <c r="E266" t="s">
        <v>15</v>
      </c>
      <c r="F266" s="2">
        <v>9709</v>
      </c>
      <c r="G266" s="3">
        <v>30</v>
      </c>
    </row>
    <row r="267" spans="3:7" x14ac:dyDescent="0.3">
      <c r="C267" t="s">
        <v>40</v>
      </c>
      <c r="D267" t="s">
        <v>39</v>
      </c>
      <c r="E267" t="s">
        <v>27</v>
      </c>
      <c r="F267" s="2">
        <v>6370</v>
      </c>
      <c r="G267" s="3">
        <v>30</v>
      </c>
    </row>
    <row r="268" spans="3:7" x14ac:dyDescent="0.3">
      <c r="C268" t="s">
        <v>40</v>
      </c>
      <c r="D268" t="s">
        <v>36</v>
      </c>
      <c r="E268" t="s">
        <v>25</v>
      </c>
      <c r="F268" s="2">
        <v>5439</v>
      </c>
      <c r="G268" s="3">
        <v>30</v>
      </c>
    </row>
    <row r="269" spans="3:7" x14ac:dyDescent="0.3">
      <c r="C269" t="s">
        <v>10</v>
      </c>
      <c r="D269" t="s">
        <v>37</v>
      </c>
      <c r="E269" t="s">
        <v>23</v>
      </c>
      <c r="F269" s="2">
        <v>4683</v>
      </c>
      <c r="G269" s="3">
        <v>30</v>
      </c>
    </row>
    <row r="270" spans="3:7" x14ac:dyDescent="0.3">
      <c r="C270" t="s">
        <v>6</v>
      </c>
      <c r="D270" t="s">
        <v>36</v>
      </c>
      <c r="E270" t="s">
        <v>13</v>
      </c>
      <c r="F270" s="2">
        <v>4319</v>
      </c>
      <c r="G270" s="3">
        <v>30</v>
      </c>
    </row>
    <row r="271" spans="3:7" x14ac:dyDescent="0.3">
      <c r="C271" t="s">
        <v>8</v>
      </c>
      <c r="D271" t="s">
        <v>39</v>
      </c>
      <c r="E271" t="s">
        <v>18</v>
      </c>
      <c r="F271" s="2">
        <v>9660</v>
      </c>
      <c r="G271" s="3">
        <v>27</v>
      </c>
    </row>
    <row r="272" spans="3:7" x14ac:dyDescent="0.3">
      <c r="C272" t="s">
        <v>9</v>
      </c>
      <c r="D272" t="s">
        <v>34</v>
      </c>
      <c r="E272" t="s">
        <v>21</v>
      </c>
      <c r="F272" s="2">
        <v>6832</v>
      </c>
      <c r="G272" s="3">
        <v>27</v>
      </c>
    </row>
    <row r="273" spans="3:7" x14ac:dyDescent="0.3">
      <c r="C273" t="s">
        <v>6</v>
      </c>
      <c r="D273" t="s">
        <v>39</v>
      </c>
      <c r="E273" t="s">
        <v>17</v>
      </c>
      <c r="F273" s="2">
        <v>6048</v>
      </c>
      <c r="G273" s="3">
        <v>27</v>
      </c>
    </row>
    <row r="274" spans="3:7" x14ac:dyDescent="0.3">
      <c r="C274" t="s">
        <v>10</v>
      </c>
      <c r="D274" t="s">
        <v>37</v>
      </c>
      <c r="E274" t="s">
        <v>28</v>
      </c>
      <c r="F274" s="2">
        <v>3059</v>
      </c>
      <c r="G274" s="3">
        <v>27</v>
      </c>
    </row>
    <row r="275" spans="3:7" x14ac:dyDescent="0.3">
      <c r="C275" t="s">
        <v>7</v>
      </c>
      <c r="D275" t="s">
        <v>35</v>
      </c>
      <c r="E275" t="s">
        <v>16</v>
      </c>
      <c r="F275" s="2">
        <v>2135</v>
      </c>
      <c r="G275" s="3">
        <v>27</v>
      </c>
    </row>
    <row r="276" spans="3:7" x14ac:dyDescent="0.3">
      <c r="C276" t="s">
        <v>8</v>
      </c>
      <c r="D276" t="s">
        <v>39</v>
      </c>
      <c r="E276" t="s">
        <v>26</v>
      </c>
      <c r="F276" s="2">
        <v>1561</v>
      </c>
      <c r="G276" s="3">
        <v>27</v>
      </c>
    </row>
    <row r="277" spans="3:7" x14ac:dyDescent="0.3">
      <c r="C277" t="s">
        <v>10</v>
      </c>
      <c r="D277" t="s">
        <v>34</v>
      </c>
      <c r="E277" t="s">
        <v>22</v>
      </c>
      <c r="F277" s="2">
        <v>4053</v>
      </c>
      <c r="G277" s="3">
        <v>24</v>
      </c>
    </row>
    <row r="278" spans="3:7" x14ac:dyDescent="0.3">
      <c r="C278" t="s">
        <v>7</v>
      </c>
      <c r="D278" t="s">
        <v>34</v>
      </c>
      <c r="E278" t="s">
        <v>15</v>
      </c>
      <c r="F278" s="2">
        <v>3829</v>
      </c>
      <c r="G278" s="3">
        <v>24</v>
      </c>
    </row>
    <row r="279" spans="3:7" x14ac:dyDescent="0.3">
      <c r="C279" t="s">
        <v>2</v>
      </c>
      <c r="D279" t="s">
        <v>36</v>
      </c>
      <c r="E279" t="s">
        <v>16</v>
      </c>
      <c r="F279" s="2">
        <v>11417</v>
      </c>
      <c r="G279" s="3">
        <v>21</v>
      </c>
    </row>
    <row r="280" spans="3:7" x14ac:dyDescent="0.3">
      <c r="C280" t="s">
        <v>5</v>
      </c>
      <c r="D280" t="s">
        <v>37</v>
      </c>
      <c r="E280" t="s">
        <v>25</v>
      </c>
      <c r="F280" s="2">
        <v>8813</v>
      </c>
      <c r="G280" s="3">
        <v>21</v>
      </c>
    </row>
    <row r="281" spans="3:7" x14ac:dyDescent="0.3">
      <c r="C281" t="s">
        <v>40</v>
      </c>
      <c r="D281" t="s">
        <v>37</v>
      </c>
      <c r="E281" t="s">
        <v>19</v>
      </c>
      <c r="F281" s="2">
        <v>7693</v>
      </c>
      <c r="G281" s="3">
        <v>21</v>
      </c>
    </row>
    <row r="282" spans="3:7" x14ac:dyDescent="0.3">
      <c r="C282" t="s">
        <v>5</v>
      </c>
      <c r="D282" t="s">
        <v>34</v>
      </c>
      <c r="E282" t="s">
        <v>27</v>
      </c>
      <c r="F282" s="2">
        <v>6986</v>
      </c>
      <c r="G282" s="3">
        <v>21</v>
      </c>
    </row>
    <row r="283" spans="3:7" x14ac:dyDescent="0.3">
      <c r="C283" t="s">
        <v>5</v>
      </c>
      <c r="D283" t="s">
        <v>38</v>
      </c>
      <c r="E283" t="s">
        <v>32</v>
      </c>
      <c r="F283" s="2">
        <v>5075</v>
      </c>
      <c r="G283" s="3">
        <v>21</v>
      </c>
    </row>
    <row r="284" spans="3:7" x14ac:dyDescent="0.3">
      <c r="C284" t="s">
        <v>7</v>
      </c>
      <c r="D284" t="s">
        <v>35</v>
      </c>
      <c r="E284" t="s">
        <v>27</v>
      </c>
      <c r="F284" s="2">
        <v>2478</v>
      </c>
      <c r="G284" s="3">
        <v>21</v>
      </c>
    </row>
    <row r="285" spans="3:7" x14ac:dyDescent="0.3">
      <c r="C285" t="s">
        <v>41</v>
      </c>
      <c r="D285" t="s">
        <v>38</v>
      </c>
      <c r="E285" t="s">
        <v>25</v>
      </c>
      <c r="F285" s="2">
        <v>154</v>
      </c>
      <c r="G285" s="3">
        <v>21</v>
      </c>
    </row>
    <row r="286" spans="3:7" x14ac:dyDescent="0.3">
      <c r="C286" t="s">
        <v>3</v>
      </c>
      <c r="D286" t="s">
        <v>34</v>
      </c>
      <c r="E286" t="s">
        <v>20</v>
      </c>
      <c r="F286" s="2">
        <v>2583</v>
      </c>
      <c r="G286" s="3">
        <v>18</v>
      </c>
    </row>
    <row r="287" spans="3:7" x14ac:dyDescent="0.3">
      <c r="C287" t="s">
        <v>3</v>
      </c>
      <c r="D287" t="s">
        <v>36</v>
      </c>
      <c r="E287" t="s">
        <v>19</v>
      </c>
      <c r="F287" s="2">
        <v>1281</v>
      </c>
      <c r="G287" s="3">
        <v>18</v>
      </c>
    </row>
    <row r="288" spans="3:7" x14ac:dyDescent="0.3">
      <c r="C288" t="s">
        <v>2</v>
      </c>
      <c r="D288" t="s">
        <v>37</v>
      </c>
      <c r="E288" t="s">
        <v>19</v>
      </c>
      <c r="F288" s="2">
        <v>238</v>
      </c>
      <c r="G288" s="3">
        <v>18</v>
      </c>
    </row>
    <row r="289" spans="3:7" x14ac:dyDescent="0.3">
      <c r="C289" t="s">
        <v>5</v>
      </c>
      <c r="D289" t="s">
        <v>36</v>
      </c>
      <c r="E289" t="s">
        <v>23</v>
      </c>
      <c r="F289" s="2">
        <v>6314</v>
      </c>
      <c r="G289" s="3">
        <v>15</v>
      </c>
    </row>
    <row r="290" spans="3:7" x14ac:dyDescent="0.3">
      <c r="C290" t="s">
        <v>5</v>
      </c>
      <c r="D290" t="s">
        <v>35</v>
      </c>
      <c r="E290" t="s">
        <v>18</v>
      </c>
      <c r="F290" s="2">
        <v>2415</v>
      </c>
      <c r="G290" s="3">
        <v>15</v>
      </c>
    </row>
    <row r="291" spans="3:7" x14ac:dyDescent="0.3">
      <c r="C291" t="s">
        <v>6</v>
      </c>
      <c r="D291" t="s">
        <v>34</v>
      </c>
      <c r="E291" t="s">
        <v>15</v>
      </c>
      <c r="F291" s="2">
        <v>1442</v>
      </c>
      <c r="G291" s="3">
        <v>15</v>
      </c>
    </row>
    <row r="292" spans="3:7" x14ac:dyDescent="0.3">
      <c r="C292" t="s">
        <v>2</v>
      </c>
      <c r="D292" t="s">
        <v>35</v>
      </c>
      <c r="E292" t="s">
        <v>19</v>
      </c>
      <c r="F292" s="2">
        <v>553</v>
      </c>
      <c r="G292" s="3">
        <v>15</v>
      </c>
    </row>
    <row r="293" spans="3:7" x14ac:dyDescent="0.3">
      <c r="C293" t="s">
        <v>40</v>
      </c>
      <c r="D293" t="s">
        <v>39</v>
      </c>
      <c r="E293" t="s">
        <v>22</v>
      </c>
      <c r="F293" s="2">
        <v>5817</v>
      </c>
      <c r="G293" s="3">
        <v>12</v>
      </c>
    </row>
    <row r="294" spans="3:7" x14ac:dyDescent="0.3">
      <c r="C294" t="s">
        <v>5</v>
      </c>
      <c r="D294" t="s">
        <v>37</v>
      </c>
      <c r="E294" t="s">
        <v>14</v>
      </c>
      <c r="F294" s="2">
        <v>4991</v>
      </c>
      <c r="G294" s="3">
        <v>12</v>
      </c>
    </row>
    <row r="295" spans="3:7" x14ac:dyDescent="0.3">
      <c r="C295" t="s">
        <v>6</v>
      </c>
      <c r="D295" t="s">
        <v>36</v>
      </c>
      <c r="E295" t="s">
        <v>32</v>
      </c>
      <c r="F295" s="2">
        <v>6118</v>
      </c>
      <c r="G295" s="3">
        <v>9</v>
      </c>
    </row>
    <row r="296" spans="3:7" x14ac:dyDescent="0.3">
      <c r="C296" t="s">
        <v>10</v>
      </c>
      <c r="D296" t="s">
        <v>34</v>
      </c>
      <c r="E296" t="s">
        <v>26</v>
      </c>
      <c r="F296" s="2">
        <v>4991</v>
      </c>
      <c r="G296" s="3">
        <v>9</v>
      </c>
    </row>
    <row r="297" spans="3:7" x14ac:dyDescent="0.3">
      <c r="C297" t="s">
        <v>41</v>
      </c>
      <c r="D297" t="s">
        <v>37</v>
      </c>
      <c r="E297" t="s">
        <v>21</v>
      </c>
      <c r="F297" s="2">
        <v>2933</v>
      </c>
      <c r="G297" s="3">
        <v>9</v>
      </c>
    </row>
    <row r="298" spans="3:7" x14ac:dyDescent="0.3">
      <c r="C298" t="s">
        <v>5</v>
      </c>
      <c r="D298" t="s">
        <v>35</v>
      </c>
      <c r="E298" t="s">
        <v>4</v>
      </c>
      <c r="F298" s="2">
        <v>2744</v>
      </c>
      <c r="G298" s="3">
        <v>9</v>
      </c>
    </row>
    <row r="299" spans="3:7" x14ac:dyDescent="0.3">
      <c r="C299" t="s">
        <v>9</v>
      </c>
      <c r="D299" t="s">
        <v>38</v>
      </c>
      <c r="E299" t="s">
        <v>17</v>
      </c>
      <c r="F299" s="2">
        <v>2408</v>
      </c>
      <c r="G299" s="3">
        <v>9</v>
      </c>
    </row>
    <row r="300" spans="3:7" x14ac:dyDescent="0.3">
      <c r="C300" t="s">
        <v>6</v>
      </c>
      <c r="D300" t="s">
        <v>37</v>
      </c>
      <c r="E300" t="s">
        <v>26</v>
      </c>
      <c r="F300" s="2">
        <v>6818</v>
      </c>
      <c r="G300" s="3">
        <v>6</v>
      </c>
    </row>
    <row r="301" spans="3:7" x14ac:dyDescent="0.3">
      <c r="C301" t="s">
        <v>10</v>
      </c>
      <c r="D301" t="s">
        <v>35</v>
      </c>
      <c r="E301" t="s">
        <v>15</v>
      </c>
      <c r="F301" s="2">
        <v>2562</v>
      </c>
      <c r="G301" s="3">
        <v>6</v>
      </c>
    </row>
    <row r="302" spans="3:7" x14ac:dyDescent="0.3">
      <c r="C302" t="s">
        <v>6</v>
      </c>
      <c r="D302" t="s">
        <v>38</v>
      </c>
      <c r="E302" t="s">
        <v>16</v>
      </c>
      <c r="F302" s="2">
        <v>938</v>
      </c>
      <c r="G302" s="3">
        <v>6</v>
      </c>
    </row>
    <row r="303" spans="3:7" x14ac:dyDescent="0.3">
      <c r="C303" t="s">
        <v>5</v>
      </c>
      <c r="D303" t="s">
        <v>36</v>
      </c>
      <c r="E303" t="s">
        <v>18</v>
      </c>
      <c r="F303" s="2">
        <v>6111</v>
      </c>
      <c r="G303" s="3">
        <v>3</v>
      </c>
    </row>
    <row r="304" spans="3:7" x14ac:dyDescent="0.3">
      <c r="C304" t="s">
        <v>41</v>
      </c>
      <c r="D304" t="s">
        <v>38</v>
      </c>
      <c r="E304" t="s">
        <v>22</v>
      </c>
      <c r="F304" s="2">
        <v>5915</v>
      </c>
      <c r="G304" s="3">
        <v>3</v>
      </c>
    </row>
    <row r="305" spans="3:7" x14ac:dyDescent="0.3">
      <c r="C305" t="s">
        <v>2</v>
      </c>
      <c r="D305" t="s">
        <v>38</v>
      </c>
      <c r="E305" t="s">
        <v>4</v>
      </c>
      <c r="F305" s="2">
        <v>3549</v>
      </c>
      <c r="G305" s="3">
        <v>3</v>
      </c>
    </row>
    <row r="306" spans="3:7" x14ac:dyDescent="0.3">
      <c r="C306" t="s">
        <v>6</v>
      </c>
      <c r="D306" t="s">
        <v>39</v>
      </c>
      <c r="E306" t="s">
        <v>24</v>
      </c>
      <c r="F306" s="2">
        <v>2989</v>
      </c>
      <c r="G306" s="3">
        <v>3</v>
      </c>
    </row>
    <row r="307" spans="3:7" x14ac:dyDescent="0.3">
      <c r="C307" t="s">
        <v>7</v>
      </c>
      <c r="D307" t="s">
        <v>37</v>
      </c>
      <c r="E307" t="s">
        <v>26</v>
      </c>
      <c r="F307" s="2">
        <v>5306</v>
      </c>
      <c r="G307" s="3">
        <v>0</v>
      </c>
    </row>
  </sheetData>
  <mergeCells count="1">
    <mergeCell ref="A1:H4"/>
  </mergeCells>
  <conditionalFormatting sqref="G7:G307">
    <cfRule type="colorScale" priority="5">
      <colorScale>
        <cfvo type="min"/>
        <cfvo type="percentile" val="50"/>
        <cfvo type="max"/>
        <color rgb="FF63BE7B"/>
        <color rgb="FFFFEB84"/>
        <color rgb="FFF8696B"/>
      </colorScale>
    </cfRule>
  </conditionalFormatting>
  <conditionalFormatting sqref="F12:F280">
    <cfRule type="top10" dxfId="1" priority="1" rank="10"/>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5"/>
  <sheetViews>
    <sheetView showGridLines="0" workbookViewId="0">
      <selection activeCell="S11" sqref="S11"/>
    </sheetView>
  </sheetViews>
  <sheetFormatPr defaultRowHeight="14.4" x14ac:dyDescent="0.3"/>
  <cols>
    <col min="2" max="2" width="19.77734375" customWidth="1"/>
    <col min="3" max="3" width="12" customWidth="1"/>
    <col min="4" max="4" width="6.33203125" customWidth="1"/>
    <col min="5" max="5" width="10" customWidth="1"/>
    <col min="10" max="10" width="14.5546875" customWidth="1"/>
  </cols>
  <sheetData>
    <row r="1" spans="1:19" ht="14.4" customHeight="1" x14ac:dyDescent="0.3">
      <c r="A1" s="77" t="s">
        <v>44</v>
      </c>
      <c r="B1" s="78"/>
      <c r="C1" s="78"/>
      <c r="D1" s="78"/>
      <c r="E1" s="78"/>
      <c r="F1" s="78"/>
      <c r="G1" s="78"/>
      <c r="H1" s="78"/>
      <c r="I1" s="78"/>
      <c r="J1" s="78"/>
      <c r="K1" s="78"/>
      <c r="L1" s="78"/>
      <c r="M1" s="22"/>
      <c r="N1" s="22"/>
      <c r="O1" s="22"/>
      <c r="P1" s="22"/>
      <c r="Q1" s="22"/>
      <c r="R1" s="22"/>
      <c r="S1" s="22"/>
    </row>
    <row r="2" spans="1:19" ht="14.4" customHeight="1" x14ac:dyDescent="0.3">
      <c r="A2" s="77"/>
      <c r="B2" s="78"/>
      <c r="C2" s="78"/>
      <c r="D2" s="78"/>
      <c r="E2" s="78"/>
      <c r="F2" s="78"/>
      <c r="G2" s="78"/>
      <c r="H2" s="78"/>
      <c r="I2" s="78"/>
      <c r="J2" s="78"/>
      <c r="K2" s="78"/>
      <c r="L2" s="78"/>
      <c r="M2" s="22"/>
      <c r="N2" s="22"/>
      <c r="O2" s="22"/>
      <c r="P2" s="22"/>
      <c r="Q2" s="22"/>
      <c r="R2" s="22"/>
      <c r="S2" s="22"/>
    </row>
    <row r="3" spans="1:19" ht="14.4" customHeight="1" x14ac:dyDescent="0.3">
      <c r="A3" s="77"/>
      <c r="B3" s="78"/>
      <c r="C3" s="78"/>
      <c r="D3" s="78"/>
      <c r="E3" s="78"/>
      <c r="F3" s="78"/>
      <c r="G3" s="78"/>
      <c r="H3" s="78"/>
      <c r="I3" s="78"/>
      <c r="J3" s="78"/>
      <c r="K3" s="78"/>
      <c r="L3" s="78"/>
      <c r="M3" s="22"/>
      <c r="N3" s="22"/>
      <c r="O3" s="22"/>
      <c r="P3" s="22"/>
      <c r="Q3" s="22"/>
      <c r="R3" s="22"/>
      <c r="S3" s="22"/>
    </row>
    <row r="4" spans="1:19" ht="15" customHeight="1" x14ac:dyDescent="0.3">
      <c r="A4" s="77"/>
      <c r="B4" s="78"/>
      <c r="C4" s="78"/>
      <c r="D4" s="78"/>
      <c r="E4" s="78"/>
      <c r="F4" s="78"/>
      <c r="G4" s="78"/>
      <c r="H4" s="78"/>
      <c r="I4" s="78"/>
      <c r="J4" s="78"/>
      <c r="K4" s="78"/>
      <c r="L4" s="78"/>
      <c r="M4" s="22"/>
      <c r="N4" s="22"/>
      <c r="O4" s="22"/>
      <c r="P4" s="22"/>
      <c r="Q4" s="22"/>
      <c r="R4" s="22"/>
      <c r="S4" s="22"/>
    </row>
    <row r="8" spans="1:19" x14ac:dyDescent="0.3">
      <c r="B8" s="98" t="s">
        <v>64</v>
      </c>
      <c r="C8" s="99" t="s">
        <v>1</v>
      </c>
      <c r="D8" s="99"/>
      <c r="E8" s="99" t="s">
        <v>49</v>
      </c>
    </row>
    <row r="9" spans="1:19" x14ac:dyDescent="0.3">
      <c r="B9" s="25" t="s">
        <v>34</v>
      </c>
      <c r="C9" s="26">
        <f>SUMIF(Raw_Data[Geography],B9,Raw_Data[Amount])</f>
        <v>252469</v>
      </c>
      <c r="D9" s="26">
        <f>C9</f>
        <v>252469</v>
      </c>
      <c r="E9" s="28">
        <f>SUMIF(Raw_Data[Geography],B9,Raw_Data[Units])</f>
        <v>8760</v>
      </c>
    </row>
    <row r="10" spans="1:19" x14ac:dyDescent="0.3">
      <c r="B10" s="25" t="s">
        <v>36</v>
      </c>
      <c r="C10" s="26">
        <f>SUMIF(Raw_Data[Geography],B10,Raw_Data[Amount])</f>
        <v>237944</v>
      </c>
      <c r="D10" s="26">
        <f t="shared" ref="D9:D14" si="0">C10</f>
        <v>237944</v>
      </c>
      <c r="E10" s="28">
        <f>SUMIF(Raw_Data[Geography],B10,Raw_Data[Units])</f>
        <v>7302</v>
      </c>
    </row>
    <row r="11" spans="1:19" x14ac:dyDescent="0.3">
      <c r="B11" s="25" t="s">
        <v>37</v>
      </c>
      <c r="C11" s="26">
        <f>SUMIF(Raw_Data[Geography],B11,Raw_Data[Amount])</f>
        <v>218813</v>
      </c>
      <c r="D11" s="26">
        <f t="shared" si="0"/>
        <v>218813</v>
      </c>
      <c r="E11" s="28">
        <f>SUMIF(Raw_Data[Geography],B11,Raw_Data[Units])</f>
        <v>7431</v>
      </c>
    </row>
    <row r="12" spans="1:19" x14ac:dyDescent="0.3">
      <c r="B12" s="25" t="s">
        <v>35</v>
      </c>
      <c r="C12" s="26">
        <f>SUMIF(Raw_Data[Geography],B12,Raw_Data[Amount])</f>
        <v>189434</v>
      </c>
      <c r="D12" s="26">
        <f t="shared" si="0"/>
        <v>189434</v>
      </c>
      <c r="E12" s="28">
        <f>SUMIF(Raw_Data[Geography],B12,Raw_Data[Units])</f>
        <v>10158</v>
      </c>
    </row>
    <row r="13" spans="1:19" x14ac:dyDescent="0.3">
      <c r="B13" s="25" t="s">
        <v>39</v>
      </c>
      <c r="C13" s="26">
        <f>SUMIF(Raw_Data[Geography],B13,Raw_Data[Amount])</f>
        <v>173530</v>
      </c>
      <c r="D13" s="26">
        <f t="shared" si="0"/>
        <v>173530</v>
      </c>
      <c r="E13" s="28">
        <f>SUMIF(Raw_Data[Geography],B13,Raw_Data[Units])</f>
        <v>5745</v>
      </c>
    </row>
    <row r="14" spans="1:19" x14ac:dyDescent="0.3">
      <c r="B14" s="25" t="s">
        <v>38</v>
      </c>
      <c r="C14" s="26">
        <f>SUMIF(Raw_Data[Geography],B14,Raw_Data[Amount])</f>
        <v>168679</v>
      </c>
      <c r="D14" s="26">
        <f t="shared" si="0"/>
        <v>168679</v>
      </c>
      <c r="E14" s="28">
        <f>SUMIF(Raw_Data[Geography],B14,Raw_Data[Units])</f>
        <v>6264</v>
      </c>
    </row>
    <row r="15" spans="1:19" x14ac:dyDescent="0.3">
      <c r="C15" s="24"/>
      <c r="D15" s="24"/>
      <c r="E15" s="29"/>
    </row>
  </sheetData>
  <mergeCells count="1">
    <mergeCell ref="A1:L4"/>
  </mergeCells>
  <conditionalFormatting sqref="D9:D14">
    <cfRule type="dataBar" priority="1">
      <dataBar showValue="0">
        <cfvo type="min"/>
        <cfvo type="max"/>
        <color theme="5" tint="0.59999389629810485"/>
      </dataBar>
      <extLst>
        <ext xmlns:x14="http://schemas.microsoft.com/office/spreadsheetml/2009/9/main" uri="{B025F937-C7B1-47D3-B67F-A62EFF666E3E}">
          <x14:id>{A070BDE6-8F6A-4607-AC78-D5D71F5F735E}</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A070BDE6-8F6A-4607-AC78-D5D71F5F735E}">
            <x14:dataBar minLength="0" maxLength="100" border="1" negativeBarBorderColorSameAsPositive="0">
              <x14:cfvo type="autoMin"/>
              <x14:cfvo type="autoMax"/>
              <x14:borderColor theme="5" tint="0.59999389629810485"/>
              <x14:negativeFillColor rgb="FFFF0000"/>
              <x14:negativeBorderColor rgb="FFFF0000"/>
              <x14:axisColor rgb="FF000000"/>
            </x14:dataBar>
          </x14:cfRule>
          <xm:sqref>D9:D14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9"/>
  <sheetViews>
    <sheetView showGridLines="0" workbookViewId="0">
      <selection activeCell="N11" sqref="N11"/>
    </sheetView>
  </sheetViews>
  <sheetFormatPr defaultRowHeight="14.4" x14ac:dyDescent="0.3"/>
  <cols>
    <col min="3" max="3" width="12.44140625" bestFit="1" customWidth="1"/>
    <col min="4" max="4" width="13.6640625" bestFit="1" customWidth="1"/>
    <col min="5" max="5" width="14.77734375" customWidth="1"/>
    <col min="6" max="6" width="11.33203125" bestFit="1" customWidth="1"/>
  </cols>
  <sheetData>
    <row r="1" spans="1:19" ht="14.4" customHeight="1" x14ac:dyDescent="0.3">
      <c r="A1" s="77" t="s">
        <v>45</v>
      </c>
      <c r="B1" s="78"/>
      <c r="C1" s="78"/>
      <c r="D1" s="78"/>
      <c r="E1" s="78"/>
      <c r="F1" s="78"/>
      <c r="G1" s="78"/>
      <c r="H1" s="78"/>
      <c r="I1" s="78"/>
      <c r="J1" s="78"/>
      <c r="K1" s="78"/>
      <c r="L1" s="78"/>
      <c r="M1" s="22"/>
      <c r="N1" s="22"/>
      <c r="O1" s="22"/>
      <c r="P1" s="22"/>
      <c r="Q1" s="22"/>
      <c r="R1" s="22"/>
      <c r="S1" s="22"/>
    </row>
    <row r="2" spans="1:19" ht="14.4" customHeight="1" x14ac:dyDescent="0.3">
      <c r="A2" s="77"/>
      <c r="B2" s="78"/>
      <c r="C2" s="78"/>
      <c r="D2" s="78"/>
      <c r="E2" s="78"/>
      <c r="F2" s="78"/>
      <c r="G2" s="78"/>
      <c r="H2" s="78"/>
      <c r="I2" s="78"/>
      <c r="J2" s="78"/>
      <c r="K2" s="78"/>
      <c r="L2" s="78"/>
      <c r="M2" s="22"/>
      <c r="N2" s="22"/>
      <c r="O2" s="22"/>
      <c r="P2" s="22"/>
      <c r="Q2" s="22"/>
      <c r="R2" s="22"/>
      <c r="S2" s="22"/>
    </row>
    <row r="3" spans="1:19" ht="14.4" customHeight="1" x14ac:dyDescent="0.3">
      <c r="A3" s="77"/>
      <c r="B3" s="78"/>
      <c r="C3" s="78"/>
      <c r="D3" s="78"/>
      <c r="E3" s="78"/>
      <c r="F3" s="78"/>
      <c r="G3" s="78"/>
      <c r="H3" s="78"/>
      <c r="I3" s="78"/>
      <c r="J3" s="78"/>
      <c r="K3" s="78"/>
      <c r="L3" s="78"/>
      <c r="M3" s="22"/>
      <c r="N3" s="22"/>
      <c r="O3" s="22"/>
      <c r="P3" s="22"/>
      <c r="Q3" s="22"/>
      <c r="R3" s="22"/>
      <c r="S3" s="22"/>
    </row>
    <row r="4" spans="1:19" ht="15" customHeight="1" x14ac:dyDescent="0.3">
      <c r="A4" s="77"/>
      <c r="B4" s="78"/>
      <c r="C4" s="78"/>
      <c r="D4" s="78"/>
      <c r="E4" s="78"/>
      <c r="F4" s="78"/>
      <c r="G4" s="78"/>
      <c r="H4" s="78"/>
      <c r="I4" s="78"/>
      <c r="J4" s="78"/>
      <c r="K4" s="78"/>
      <c r="L4" s="78"/>
      <c r="M4" s="22"/>
      <c r="N4" s="22"/>
      <c r="O4" s="22"/>
      <c r="P4" s="22"/>
      <c r="Q4" s="22"/>
      <c r="R4" s="22"/>
      <c r="S4" s="22"/>
    </row>
    <row r="8" spans="1:19" x14ac:dyDescent="0.3">
      <c r="B8" s="30" t="s">
        <v>65</v>
      </c>
      <c r="C8" t="s">
        <v>67</v>
      </c>
      <c r="D8" t="s">
        <v>69</v>
      </c>
      <c r="E8" t="s">
        <v>68</v>
      </c>
    </row>
    <row r="9" spans="1:19" x14ac:dyDescent="0.3">
      <c r="B9" s="31" t="s">
        <v>34</v>
      </c>
      <c r="C9" s="24">
        <v>252469</v>
      </c>
      <c r="D9" s="33">
        <v>252469</v>
      </c>
      <c r="E9" s="3">
        <v>8760</v>
      </c>
    </row>
    <row r="10" spans="1:19" x14ac:dyDescent="0.3">
      <c r="B10" s="31" t="s">
        <v>36</v>
      </c>
      <c r="C10" s="24">
        <v>237944</v>
      </c>
      <c r="D10" s="33">
        <v>237944</v>
      </c>
      <c r="E10" s="3">
        <v>7302</v>
      </c>
    </row>
    <row r="11" spans="1:19" x14ac:dyDescent="0.3">
      <c r="B11" s="31" t="s">
        <v>37</v>
      </c>
      <c r="C11" s="24">
        <v>218813</v>
      </c>
      <c r="D11" s="33">
        <v>218813</v>
      </c>
      <c r="E11" s="3">
        <v>7431</v>
      </c>
    </row>
    <row r="12" spans="1:19" x14ac:dyDescent="0.3">
      <c r="B12" s="31" t="s">
        <v>35</v>
      </c>
      <c r="C12" s="24">
        <v>189434</v>
      </c>
      <c r="D12" s="33">
        <v>189434</v>
      </c>
      <c r="E12" s="3">
        <v>10158</v>
      </c>
    </row>
    <row r="13" spans="1:19" x14ac:dyDescent="0.3">
      <c r="B13" s="31" t="s">
        <v>39</v>
      </c>
      <c r="C13" s="24">
        <v>173530</v>
      </c>
      <c r="D13" s="33">
        <v>173530</v>
      </c>
      <c r="E13" s="3">
        <v>5745</v>
      </c>
    </row>
    <row r="14" spans="1:19" x14ac:dyDescent="0.3">
      <c r="B14" s="31" t="s">
        <v>38</v>
      </c>
      <c r="C14" s="24">
        <v>168679</v>
      </c>
      <c r="D14" s="33">
        <v>168679</v>
      </c>
      <c r="E14" s="3">
        <v>6264</v>
      </c>
    </row>
    <row r="19" ht="12.6" customHeight="1" x14ac:dyDescent="0.3"/>
  </sheetData>
  <mergeCells count="1">
    <mergeCell ref="A1:L4"/>
  </mergeCells>
  <conditionalFormatting pivot="1" sqref="D9:D14">
    <cfRule type="dataBar" priority="1">
      <dataBar showValue="0">
        <cfvo type="min"/>
        <cfvo type="max"/>
        <color theme="5" tint="-0.249977111117893"/>
      </dataBar>
      <extLst>
        <ext xmlns:x14="http://schemas.microsoft.com/office/spreadsheetml/2009/9/main" uri="{B025F937-C7B1-47D3-B67F-A62EFF666E3E}">
          <x14:id>{7B101F3F-2AB7-4E9A-A915-B51907BA9CE2}</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7B101F3F-2AB7-4E9A-A915-B51907BA9CE2}">
            <x14:dataBar minLength="0" maxLength="100" border="1" negativeBarBorderColorSameAsPositive="0">
              <x14:cfvo type="autoMin"/>
              <x14:cfvo type="autoMax"/>
              <x14:borderColor theme="5" tint="-0.249977111117893"/>
              <x14:negativeFillColor rgb="FFFF0000"/>
              <x14:negativeBorderColor rgb="FFFF0000"/>
              <x14:axisColor rgb="FF000000"/>
            </x14:dataBar>
          </x14:cfRule>
          <xm:sqref>D9:D14</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3"/>
  <sheetViews>
    <sheetView showGridLines="0" workbookViewId="0">
      <selection activeCell="O16" sqref="O16"/>
    </sheetView>
  </sheetViews>
  <sheetFormatPr defaultRowHeight="14.4" x14ac:dyDescent="0.3"/>
  <cols>
    <col min="2" max="2" width="17.77734375" bestFit="1" customWidth="1"/>
    <col min="3" max="3" width="13.109375" bestFit="1" customWidth="1"/>
    <col min="4" max="5" width="11.77734375" bestFit="1" customWidth="1"/>
  </cols>
  <sheetData>
    <row r="1" spans="1:19" ht="14.4" customHeight="1" x14ac:dyDescent="0.3">
      <c r="A1" s="77" t="s">
        <v>53</v>
      </c>
      <c r="B1" s="78"/>
      <c r="C1" s="78"/>
      <c r="D1" s="78"/>
      <c r="E1" s="78"/>
      <c r="F1" s="78"/>
      <c r="G1" s="78"/>
      <c r="H1" s="78"/>
      <c r="I1" s="78"/>
      <c r="J1" s="78"/>
      <c r="K1" s="78"/>
      <c r="L1" s="78"/>
      <c r="M1" s="22"/>
      <c r="N1" s="22"/>
      <c r="O1" s="22"/>
      <c r="P1" s="22"/>
      <c r="Q1" s="22"/>
      <c r="R1" s="22"/>
      <c r="S1" s="22"/>
    </row>
    <row r="2" spans="1:19" ht="14.4" customHeight="1" x14ac:dyDescent="0.3">
      <c r="A2" s="77"/>
      <c r="B2" s="78"/>
      <c r="C2" s="78"/>
      <c r="D2" s="78"/>
      <c r="E2" s="78"/>
      <c r="F2" s="78"/>
      <c r="G2" s="78"/>
      <c r="H2" s="78"/>
      <c r="I2" s="78"/>
      <c r="J2" s="78"/>
      <c r="K2" s="78"/>
      <c r="L2" s="78"/>
      <c r="M2" s="22"/>
      <c r="N2" s="22"/>
      <c r="O2" s="22"/>
      <c r="P2" s="22"/>
      <c r="Q2" s="22"/>
      <c r="R2" s="22"/>
      <c r="S2" s="22"/>
    </row>
    <row r="3" spans="1:19" ht="14.4" customHeight="1" x14ac:dyDescent="0.3">
      <c r="A3" s="77"/>
      <c r="B3" s="78"/>
      <c r="C3" s="78"/>
      <c r="D3" s="78"/>
      <c r="E3" s="78"/>
      <c r="F3" s="78"/>
      <c r="G3" s="78"/>
      <c r="H3" s="78"/>
      <c r="I3" s="78"/>
      <c r="J3" s="78"/>
      <c r="K3" s="78"/>
      <c r="L3" s="78"/>
      <c r="M3" s="22"/>
      <c r="N3" s="22"/>
      <c r="O3" s="22"/>
      <c r="P3" s="22"/>
      <c r="Q3" s="22"/>
      <c r="R3" s="22"/>
      <c r="S3" s="22"/>
    </row>
    <row r="4" spans="1:19" ht="15" customHeight="1" x14ac:dyDescent="0.3">
      <c r="A4" s="77"/>
      <c r="B4" s="78"/>
      <c r="C4" s="78"/>
      <c r="D4" s="78"/>
      <c r="E4" s="78"/>
      <c r="F4" s="78"/>
      <c r="G4" s="78"/>
      <c r="H4" s="78"/>
      <c r="I4" s="78"/>
      <c r="J4" s="78"/>
      <c r="K4" s="78"/>
      <c r="L4" s="78"/>
      <c r="M4" s="22"/>
      <c r="N4" s="22"/>
      <c r="O4" s="22"/>
      <c r="P4" s="22"/>
      <c r="Q4" s="22"/>
      <c r="R4" s="22"/>
      <c r="S4" s="22"/>
    </row>
    <row r="7" spans="1:19" x14ac:dyDescent="0.3">
      <c r="B7" s="30" t="s">
        <v>65</v>
      </c>
      <c r="C7" t="s">
        <v>70</v>
      </c>
    </row>
    <row r="8" spans="1:19" x14ac:dyDescent="0.3">
      <c r="B8" s="31" t="s">
        <v>15</v>
      </c>
      <c r="C8" s="34">
        <v>44.990867579908674</v>
      </c>
    </row>
    <row r="9" spans="1:19" x14ac:dyDescent="0.3">
      <c r="B9" s="31" t="s">
        <v>33</v>
      </c>
      <c r="C9" s="34">
        <v>37.303128371089535</v>
      </c>
    </row>
    <row r="10" spans="1:19" x14ac:dyDescent="0.3">
      <c r="B10" s="31" t="s">
        <v>26</v>
      </c>
      <c r="C10" s="34">
        <v>32.807189542483663</v>
      </c>
    </row>
    <row r="11" spans="1:19" x14ac:dyDescent="0.3">
      <c r="B11" s="31" t="s">
        <v>22</v>
      </c>
      <c r="C11" s="34">
        <v>32.301656920077974</v>
      </c>
    </row>
    <row r="12" spans="1:19" x14ac:dyDescent="0.3">
      <c r="B12" s="31" t="s">
        <v>24</v>
      </c>
      <c r="C12" s="34">
        <v>33.88697318007663</v>
      </c>
    </row>
    <row r="13" spans="1:19" x14ac:dyDescent="0.3">
      <c r="B13" s="31" t="s">
        <v>66</v>
      </c>
      <c r="C13" s="34">
        <v>35.949565217391303</v>
      </c>
    </row>
  </sheetData>
  <mergeCells count="1">
    <mergeCell ref="A1:L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308"/>
  <sheetViews>
    <sheetView showGridLines="0" zoomScale="70" zoomScaleNormal="70" workbookViewId="0">
      <selection activeCell="S15" sqref="S15"/>
    </sheetView>
  </sheetViews>
  <sheetFormatPr defaultRowHeight="14.4" x14ac:dyDescent="0.3"/>
  <cols>
    <col min="10" max="10" width="15.33203125" customWidth="1"/>
    <col min="11" max="11" width="15.6640625" customWidth="1"/>
    <col min="12" max="12" width="20.88671875" customWidth="1"/>
    <col min="14" max="14" width="8.5546875" customWidth="1"/>
  </cols>
  <sheetData>
    <row r="1" spans="1:19" ht="14.4" customHeight="1" x14ac:dyDescent="0.3">
      <c r="A1" s="77" t="s">
        <v>54</v>
      </c>
      <c r="B1" s="78"/>
      <c r="C1" s="78"/>
      <c r="D1" s="78"/>
      <c r="E1" s="78"/>
      <c r="F1" s="78"/>
      <c r="G1" s="78"/>
      <c r="H1" s="78"/>
      <c r="I1" s="78"/>
      <c r="J1" s="78"/>
      <c r="K1" s="78"/>
      <c r="L1" s="78"/>
      <c r="M1" s="78"/>
      <c r="N1" s="78"/>
      <c r="O1" s="22"/>
      <c r="P1" s="22"/>
      <c r="Q1" s="22"/>
      <c r="R1" s="22"/>
      <c r="S1" s="22"/>
    </row>
    <row r="2" spans="1:19" ht="14.4" customHeight="1" x14ac:dyDescent="0.3">
      <c r="A2" s="77"/>
      <c r="B2" s="78"/>
      <c r="C2" s="78"/>
      <c r="D2" s="78"/>
      <c r="E2" s="78"/>
      <c r="F2" s="78"/>
      <c r="G2" s="78"/>
      <c r="H2" s="78"/>
      <c r="I2" s="78"/>
      <c r="J2" s="78"/>
      <c r="K2" s="78"/>
      <c r="L2" s="78"/>
      <c r="M2" s="78"/>
      <c r="N2" s="78"/>
      <c r="O2" s="22"/>
      <c r="P2" s="22"/>
      <c r="Q2" s="22"/>
      <c r="R2" s="22"/>
      <c r="S2" s="22"/>
    </row>
    <row r="3" spans="1:19" ht="14.4" customHeight="1" x14ac:dyDescent="0.3">
      <c r="A3" s="77"/>
      <c r="B3" s="78"/>
      <c r="C3" s="78"/>
      <c r="D3" s="78"/>
      <c r="E3" s="78"/>
      <c r="F3" s="78"/>
      <c r="G3" s="78"/>
      <c r="H3" s="78"/>
      <c r="I3" s="78"/>
      <c r="J3" s="78"/>
      <c r="K3" s="78"/>
      <c r="L3" s="78"/>
      <c r="M3" s="78"/>
      <c r="N3" s="78"/>
      <c r="O3" s="22"/>
      <c r="P3" s="22"/>
      <c r="Q3" s="22"/>
      <c r="R3" s="22"/>
      <c r="S3" s="22"/>
    </row>
    <row r="4" spans="1:19" ht="15" customHeight="1" x14ac:dyDescent="0.3">
      <c r="A4" s="77"/>
      <c r="B4" s="78"/>
      <c r="C4" s="78"/>
      <c r="D4" s="78"/>
      <c r="E4" s="78"/>
      <c r="F4" s="78"/>
      <c r="G4" s="78"/>
      <c r="H4" s="78"/>
      <c r="I4" s="78"/>
      <c r="J4" s="78"/>
      <c r="K4" s="78"/>
      <c r="L4" s="78"/>
      <c r="M4" s="78"/>
      <c r="N4" s="78"/>
      <c r="O4" s="22"/>
      <c r="P4" s="22"/>
      <c r="Q4" s="22"/>
      <c r="R4" s="22"/>
      <c r="S4" s="22"/>
    </row>
    <row r="8" spans="1:19" x14ac:dyDescent="0.3">
      <c r="J8" s="4" t="s">
        <v>11</v>
      </c>
      <c r="K8" s="4" t="s">
        <v>12</v>
      </c>
      <c r="L8" s="4" t="s">
        <v>0</v>
      </c>
      <c r="M8" s="8" t="s">
        <v>1</v>
      </c>
      <c r="N8" s="8" t="s">
        <v>49</v>
      </c>
    </row>
    <row r="9" spans="1:19" x14ac:dyDescent="0.3">
      <c r="J9" t="s">
        <v>40</v>
      </c>
      <c r="K9" t="s">
        <v>37</v>
      </c>
      <c r="L9" t="s">
        <v>30</v>
      </c>
      <c r="M9" s="2">
        <v>1624</v>
      </c>
      <c r="N9" s="3">
        <v>114</v>
      </c>
    </row>
    <row r="10" spans="1:19" x14ac:dyDescent="0.3">
      <c r="B10" s="35"/>
      <c r="J10" t="s">
        <v>8</v>
      </c>
      <c r="K10" t="s">
        <v>35</v>
      </c>
      <c r="L10" t="s">
        <v>32</v>
      </c>
      <c r="M10" s="2">
        <v>6706</v>
      </c>
      <c r="N10" s="3">
        <v>459</v>
      </c>
    </row>
    <row r="11" spans="1:19" x14ac:dyDescent="0.3">
      <c r="J11" t="s">
        <v>9</v>
      </c>
      <c r="K11" t="s">
        <v>35</v>
      </c>
      <c r="L11" t="s">
        <v>4</v>
      </c>
      <c r="M11" s="2">
        <v>959</v>
      </c>
      <c r="N11" s="3">
        <v>147</v>
      </c>
    </row>
    <row r="12" spans="1:19" x14ac:dyDescent="0.3">
      <c r="J12" t="s">
        <v>41</v>
      </c>
      <c r="K12" t="s">
        <v>36</v>
      </c>
      <c r="L12" t="s">
        <v>18</v>
      </c>
      <c r="M12" s="2">
        <v>9632</v>
      </c>
      <c r="N12" s="3">
        <v>288</v>
      </c>
    </row>
    <row r="13" spans="1:19" x14ac:dyDescent="0.3">
      <c r="J13" t="s">
        <v>6</v>
      </c>
      <c r="K13" t="s">
        <v>39</v>
      </c>
      <c r="L13" t="s">
        <v>25</v>
      </c>
      <c r="M13" s="2">
        <v>2100</v>
      </c>
      <c r="N13" s="3">
        <v>414</v>
      </c>
    </row>
    <row r="14" spans="1:19" x14ac:dyDescent="0.3">
      <c r="J14" t="s">
        <v>40</v>
      </c>
      <c r="K14" t="s">
        <v>35</v>
      </c>
      <c r="L14" t="s">
        <v>33</v>
      </c>
      <c r="M14" s="2">
        <v>8869</v>
      </c>
      <c r="N14" s="3">
        <v>432</v>
      </c>
    </row>
    <row r="15" spans="1:19" x14ac:dyDescent="0.3">
      <c r="J15" t="s">
        <v>6</v>
      </c>
      <c r="K15" t="s">
        <v>38</v>
      </c>
      <c r="L15" t="s">
        <v>31</v>
      </c>
      <c r="M15" s="2">
        <v>2681</v>
      </c>
      <c r="N15" s="3">
        <v>54</v>
      </c>
    </row>
    <row r="16" spans="1:19" x14ac:dyDescent="0.3">
      <c r="J16" t="s">
        <v>8</v>
      </c>
      <c r="K16" t="s">
        <v>35</v>
      </c>
      <c r="L16" t="s">
        <v>22</v>
      </c>
      <c r="M16" s="2">
        <v>5012</v>
      </c>
      <c r="N16" s="3">
        <v>210</v>
      </c>
    </row>
    <row r="17" spans="10:14" x14ac:dyDescent="0.3">
      <c r="J17" t="s">
        <v>7</v>
      </c>
      <c r="K17" t="s">
        <v>38</v>
      </c>
      <c r="L17" t="s">
        <v>14</v>
      </c>
      <c r="M17" s="2">
        <v>1281</v>
      </c>
      <c r="N17" s="3">
        <v>75</v>
      </c>
    </row>
    <row r="18" spans="10:14" x14ac:dyDescent="0.3">
      <c r="J18" t="s">
        <v>5</v>
      </c>
      <c r="K18" t="s">
        <v>37</v>
      </c>
      <c r="L18" t="s">
        <v>14</v>
      </c>
      <c r="M18" s="2">
        <v>4991</v>
      </c>
      <c r="N18" s="3">
        <v>12</v>
      </c>
    </row>
    <row r="19" spans="10:14" x14ac:dyDescent="0.3">
      <c r="J19" t="s">
        <v>2</v>
      </c>
      <c r="K19" t="s">
        <v>39</v>
      </c>
      <c r="L19" t="s">
        <v>25</v>
      </c>
      <c r="M19" s="2">
        <v>1785</v>
      </c>
      <c r="N19" s="3">
        <v>462</v>
      </c>
    </row>
    <row r="20" spans="10:14" x14ac:dyDescent="0.3">
      <c r="J20" t="s">
        <v>3</v>
      </c>
      <c r="K20" t="s">
        <v>37</v>
      </c>
      <c r="L20" t="s">
        <v>17</v>
      </c>
      <c r="M20" s="2">
        <v>3983</v>
      </c>
      <c r="N20" s="3">
        <v>144</v>
      </c>
    </row>
    <row r="21" spans="10:14" x14ac:dyDescent="0.3">
      <c r="J21" t="s">
        <v>9</v>
      </c>
      <c r="K21" t="s">
        <v>38</v>
      </c>
      <c r="L21" t="s">
        <v>16</v>
      </c>
      <c r="M21" s="2">
        <v>2646</v>
      </c>
      <c r="N21" s="3">
        <v>120</v>
      </c>
    </row>
    <row r="22" spans="10:14" x14ac:dyDescent="0.3">
      <c r="J22" t="s">
        <v>2</v>
      </c>
      <c r="K22" t="s">
        <v>34</v>
      </c>
      <c r="L22" t="s">
        <v>13</v>
      </c>
      <c r="M22" s="2">
        <v>252</v>
      </c>
      <c r="N22" s="3">
        <v>54</v>
      </c>
    </row>
    <row r="23" spans="10:14" x14ac:dyDescent="0.3">
      <c r="J23" t="s">
        <v>3</v>
      </c>
      <c r="K23" t="s">
        <v>35</v>
      </c>
      <c r="L23" t="s">
        <v>25</v>
      </c>
      <c r="M23" s="2">
        <v>2464</v>
      </c>
      <c r="N23" s="3">
        <v>234</v>
      </c>
    </row>
    <row r="24" spans="10:14" x14ac:dyDescent="0.3">
      <c r="J24" t="s">
        <v>3</v>
      </c>
      <c r="K24" t="s">
        <v>35</v>
      </c>
      <c r="L24" t="s">
        <v>29</v>
      </c>
      <c r="M24" s="2">
        <v>2114</v>
      </c>
      <c r="N24" s="3">
        <v>66</v>
      </c>
    </row>
    <row r="25" spans="10:14" x14ac:dyDescent="0.3">
      <c r="J25" t="s">
        <v>6</v>
      </c>
      <c r="K25" t="s">
        <v>37</v>
      </c>
      <c r="L25" t="s">
        <v>31</v>
      </c>
      <c r="M25" s="2">
        <v>7693</v>
      </c>
      <c r="N25" s="3">
        <v>87</v>
      </c>
    </row>
    <row r="26" spans="10:14" x14ac:dyDescent="0.3">
      <c r="J26" t="s">
        <v>5</v>
      </c>
      <c r="K26" t="s">
        <v>34</v>
      </c>
      <c r="L26" t="s">
        <v>20</v>
      </c>
      <c r="M26" s="2">
        <v>15610</v>
      </c>
      <c r="N26" s="3">
        <v>339</v>
      </c>
    </row>
    <row r="27" spans="10:14" x14ac:dyDescent="0.3">
      <c r="J27" t="s">
        <v>41</v>
      </c>
      <c r="K27" t="s">
        <v>34</v>
      </c>
      <c r="L27" t="s">
        <v>22</v>
      </c>
      <c r="M27" s="2">
        <v>336</v>
      </c>
      <c r="N27" s="3">
        <v>144</v>
      </c>
    </row>
    <row r="28" spans="10:14" x14ac:dyDescent="0.3">
      <c r="J28" t="s">
        <v>2</v>
      </c>
      <c r="K28" t="s">
        <v>39</v>
      </c>
      <c r="L28" t="s">
        <v>20</v>
      </c>
      <c r="M28" s="2">
        <v>9443</v>
      </c>
      <c r="N28" s="3">
        <v>162</v>
      </c>
    </row>
    <row r="29" spans="10:14" x14ac:dyDescent="0.3">
      <c r="J29" t="s">
        <v>9</v>
      </c>
      <c r="K29" t="s">
        <v>34</v>
      </c>
      <c r="L29" t="s">
        <v>23</v>
      </c>
      <c r="M29" s="2">
        <v>8155</v>
      </c>
      <c r="N29" s="3">
        <v>90</v>
      </c>
    </row>
    <row r="30" spans="10:14" x14ac:dyDescent="0.3">
      <c r="J30" t="s">
        <v>8</v>
      </c>
      <c r="K30" t="s">
        <v>38</v>
      </c>
      <c r="L30" t="s">
        <v>23</v>
      </c>
      <c r="M30" s="2">
        <v>1701</v>
      </c>
      <c r="N30" s="3">
        <v>234</v>
      </c>
    </row>
    <row r="31" spans="10:14" x14ac:dyDescent="0.3">
      <c r="J31" t="s">
        <v>10</v>
      </c>
      <c r="K31" t="s">
        <v>38</v>
      </c>
      <c r="L31" t="s">
        <v>22</v>
      </c>
      <c r="M31" s="2">
        <v>2205</v>
      </c>
      <c r="N31" s="3">
        <v>141</v>
      </c>
    </row>
    <row r="32" spans="10:14" x14ac:dyDescent="0.3">
      <c r="J32" t="s">
        <v>8</v>
      </c>
      <c r="K32" t="s">
        <v>37</v>
      </c>
      <c r="L32" t="s">
        <v>19</v>
      </c>
      <c r="M32" s="2">
        <v>1771</v>
      </c>
      <c r="N32" s="3">
        <v>204</v>
      </c>
    </row>
    <row r="33" spans="10:14" x14ac:dyDescent="0.3">
      <c r="J33" t="s">
        <v>41</v>
      </c>
      <c r="K33" t="s">
        <v>35</v>
      </c>
      <c r="L33" t="s">
        <v>15</v>
      </c>
      <c r="M33" s="2">
        <v>2114</v>
      </c>
      <c r="N33" s="3">
        <v>186</v>
      </c>
    </row>
    <row r="34" spans="10:14" x14ac:dyDescent="0.3">
      <c r="J34" t="s">
        <v>41</v>
      </c>
      <c r="K34" t="s">
        <v>36</v>
      </c>
      <c r="L34" t="s">
        <v>13</v>
      </c>
      <c r="M34" s="2">
        <v>10311</v>
      </c>
      <c r="N34" s="3">
        <v>231</v>
      </c>
    </row>
    <row r="35" spans="10:14" x14ac:dyDescent="0.3">
      <c r="J35" t="s">
        <v>3</v>
      </c>
      <c r="K35" t="s">
        <v>39</v>
      </c>
      <c r="L35" t="s">
        <v>16</v>
      </c>
      <c r="M35" s="2">
        <v>21</v>
      </c>
      <c r="N35" s="3">
        <v>168</v>
      </c>
    </row>
    <row r="36" spans="10:14" x14ac:dyDescent="0.3">
      <c r="J36" t="s">
        <v>10</v>
      </c>
      <c r="K36" t="s">
        <v>35</v>
      </c>
      <c r="L36" t="s">
        <v>20</v>
      </c>
      <c r="M36" s="2">
        <v>1974</v>
      </c>
      <c r="N36" s="3">
        <v>195</v>
      </c>
    </row>
    <row r="37" spans="10:14" x14ac:dyDescent="0.3">
      <c r="J37" t="s">
        <v>5</v>
      </c>
      <c r="K37" t="s">
        <v>36</v>
      </c>
      <c r="L37" t="s">
        <v>23</v>
      </c>
      <c r="M37" s="2">
        <v>6314</v>
      </c>
      <c r="N37" s="3">
        <v>15</v>
      </c>
    </row>
    <row r="38" spans="10:14" x14ac:dyDescent="0.3">
      <c r="J38" t="s">
        <v>10</v>
      </c>
      <c r="K38" t="s">
        <v>37</v>
      </c>
      <c r="L38" t="s">
        <v>23</v>
      </c>
      <c r="M38" s="2">
        <v>4683</v>
      </c>
      <c r="N38" s="3">
        <v>30</v>
      </c>
    </row>
    <row r="39" spans="10:14" x14ac:dyDescent="0.3">
      <c r="J39" t="s">
        <v>41</v>
      </c>
      <c r="K39" t="s">
        <v>37</v>
      </c>
      <c r="L39" t="s">
        <v>24</v>
      </c>
      <c r="M39" s="2">
        <v>6398</v>
      </c>
      <c r="N39" s="3">
        <v>102</v>
      </c>
    </row>
    <row r="40" spans="10:14" x14ac:dyDescent="0.3">
      <c r="J40" t="s">
        <v>2</v>
      </c>
      <c r="K40" t="s">
        <v>35</v>
      </c>
      <c r="L40" t="s">
        <v>19</v>
      </c>
      <c r="M40" s="2">
        <v>553</v>
      </c>
      <c r="N40" s="3">
        <v>15</v>
      </c>
    </row>
    <row r="41" spans="10:14" x14ac:dyDescent="0.3">
      <c r="J41" t="s">
        <v>8</v>
      </c>
      <c r="K41" t="s">
        <v>39</v>
      </c>
      <c r="L41" t="s">
        <v>30</v>
      </c>
      <c r="M41" s="2">
        <v>7021</v>
      </c>
      <c r="N41" s="3">
        <v>183</v>
      </c>
    </row>
    <row r="42" spans="10:14" x14ac:dyDescent="0.3">
      <c r="J42" t="s">
        <v>40</v>
      </c>
      <c r="K42" t="s">
        <v>39</v>
      </c>
      <c r="L42" t="s">
        <v>22</v>
      </c>
      <c r="M42" s="2">
        <v>5817</v>
      </c>
      <c r="N42" s="3">
        <v>12</v>
      </c>
    </row>
    <row r="43" spans="10:14" x14ac:dyDescent="0.3">
      <c r="J43" t="s">
        <v>41</v>
      </c>
      <c r="K43" t="s">
        <v>39</v>
      </c>
      <c r="L43" t="s">
        <v>14</v>
      </c>
      <c r="M43" s="2">
        <v>3976</v>
      </c>
      <c r="N43" s="3">
        <v>72</v>
      </c>
    </row>
    <row r="44" spans="10:14" x14ac:dyDescent="0.3">
      <c r="J44" t="s">
        <v>6</v>
      </c>
      <c r="K44" t="s">
        <v>38</v>
      </c>
      <c r="L44" t="s">
        <v>27</v>
      </c>
      <c r="M44" s="2">
        <v>1134</v>
      </c>
      <c r="N44" s="3">
        <v>282</v>
      </c>
    </row>
    <row r="45" spans="10:14" x14ac:dyDescent="0.3">
      <c r="J45" t="s">
        <v>2</v>
      </c>
      <c r="K45" t="s">
        <v>39</v>
      </c>
      <c r="L45" t="s">
        <v>28</v>
      </c>
      <c r="M45" s="2">
        <v>6027</v>
      </c>
      <c r="N45" s="3">
        <v>144</v>
      </c>
    </row>
    <row r="46" spans="10:14" x14ac:dyDescent="0.3">
      <c r="J46" t="s">
        <v>6</v>
      </c>
      <c r="K46" t="s">
        <v>37</v>
      </c>
      <c r="L46" t="s">
        <v>16</v>
      </c>
      <c r="M46" s="2">
        <v>1904</v>
      </c>
      <c r="N46" s="3">
        <v>405</v>
      </c>
    </row>
    <row r="47" spans="10:14" x14ac:dyDescent="0.3">
      <c r="J47" t="s">
        <v>7</v>
      </c>
      <c r="K47" t="s">
        <v>34</v>
      </c>
      <c r="L47" t="s">
        <v>32</v>
      </c>
      <c r="M47" s="2">
        <v>3262</v>
      </c>
      <c r="N47" s="3">
        <v>75</v>
      </c>
    </row>
    <row r="48" spans="10:14" x14ac:dyDescent="0.3">
      <c r="J48" t="s">
        <v>40</v>
      </c>
      <c r="K48" t="s">
        <v>34</v>
      </c>
      <c r="L48" t="s">
        <v>27</v>
      </c>
      <c r="M48" s="2">
        <v>2289</v>
      </c>
      <c r="N48" s="3">
        <v>135</v>
      </c>
    </row>
    <row r="49" spans="10:14" x14ac:dyDescent="0.3">
      <c r="J49" t="s">
        <v>5</v>
      </c>
      <c r="K49" t="s">
        <v>34</v>
      </c>
      <c r="L49" t="s">
        <v>27</v>
      </c>
      <c r="M49" s="2">
        <v>6986</v>
      </c>
      <c r="N49" s="3">
        <v>21</v>
      </c>
    </row>
    <row r="50" spans="10:14" x14ac:dyDescent="0.3">
      <c r="J50" t="s">
        <v>2</v>
      </c>
      <c r="K50" t="s">
        <v>38</v>
      </c>
      <c r="L50" t="s">
        <v>23</v>
      </c>
      <c r="M50" s="2">
        <v>4417</v>
      </c>
      <c r="N50" s="3">
        <v>153</v>
      </c>
    </row>
    <row r="51" spans="10:14" x14ac:dyDescent="0.3">
      <c r="J51" t="s">
        <v>6</v>
      </c>
      <c r="K51" t="s">
        <v>34</v>
      </c>
      <c r="L51" t="s">
        <v>15</v>
      </c>
      <c r="M51" s="2">
        <v>1442</v>
      </c>
      <c r="N51" s="3">
        <v>15</v>
      </c>
    </row>
    <row r="52" spans="10:14" x14ac:dyDescent="0.3">
      <c r="J52" t="s">
        <v>3</v>
      </c>
      <c r="K52" t="s">
        <v>35</v>
      </c>
      <c r="L52" t="s">
        <v>14</v>
      </c>
      <c r="M52" s="2">
        <v>2415</v>
      </c>
      <c r="N52" s="3">
        <v>255</v>
      </c>
    </row>
    <row r="53" spans="10:14" x14ac:dyDescent="0.3">
      <c r="J53" t="s">
        <v>2</v>
      </c>
      <c r="K53" t="s">
        <v>37</v>
      </c>
      <c r="L53" t="s">
        <v>19</v>
      </c>
      <c r="M53" s="2">
        <v>238</v>
      </c>
      <c r="N53" s="3">
        <v>18</v>
      </c>
    </row>
    <row r="54" spans="10:14" x14ac:dyDescent="0.3">
      <c r="J54" t="s">
        <v>6</v>
      </c>
      <c r="K54" t="s">
        <v>37</v>
      </c>
      <c r="L54" t="s">
        <v>23</v>
      </c>
      <c r="M54" s="2">
        <v>4949</v>
      </c>
      <c r="N54" s="3">
        <v>189</v>
      </c>
    </row>
    <row r="55" spans="10:14" x14ac:dyDescent="0.3">
      <c r="J55" t="s">
        <v>5</v>
      </c>
      <c r="K55" t="s">
        <v>38</v>
      </c>
      <c r="L55" t="s">
        <v>32</v>
      </c>
      <c r="M55" s="2">
        <v>5075</v>
      </c>
      <c r="N55" s="3">
        <v>21</v>
      </c>
    </row>
    <row r="56" spans="10:14" x14ac:dyDescent="0.3">
      <c r="J56" t="s">
        <v>3</v>
      </c>
      <c r="K56" t="s">
        <v>36</v>
      </c>
      <c r="L56" t="s">
        <v>16</v>
      </c>
      <c r="M56" s="2">
        <v>9198</v>
      </c>
      <c r="N56" s="3">
        <v>36</v>
      </c>
    </row>
    <row r="57" spans="10:14" x14ac:dyDescent="0.3">
      <c r="J57" t="s">
        <v>6</v>
      </c>
      <c r="K57" t="s">
        <v>34</v>
      </c>
      <c r="L57" t="s">
        <v>29</v>
      </c>
      <c r="M57" s="2">
        <v>3339</v>
      </c>
      <c r="N57" s="3">
        <v>75</v>
      </c>
    </row>
    <row r="58" spans="10:14" x14ac:dyDescent="0.3">
      <c r="J58" t="s">
        <v>40</v>
      </c>
      <c r="K58" t="s">
        <v>34</v>
      </c>
      <c r="L58" t="s">
        <v>17</v>
      </c>
      <c r="M58" s="2">
        <v>5019</v>
      </c>
      <c r="N58" s="3">
        <v>156</v>
      </c>
    </row>
    <row r="59" spans="10:14" x14ac:dyDescent="0.3">
      <c r="J59" t="s">
        <v>5</v>
      </c>
      <c r="K59" t="s">
        <v>36</v>
      </c>
      <c r="L59" t="s">
        <v>16</v>
      </c>
      <c r="M59" s="2">
        <v>16184</v>
      </c>
      <c r="N59" s="3">
        <v>39</v>
      </c>
    </row>
    <row r="60" spans="10:14" x14ac:dyDescent="0.3">
      <c r="J60" t="s">
        <v>6</v>
      </c>
      <c r="K60" t="s">
        <v>36</v>
      </c>
      <c r="L60" t="s">
        <v>21</v>
      </c>
      <c r="M60" s="2">
        <v>497</v>
      </c>
      <c r="N60" s="3">
        <v>63</v>
      </c>
    </row>
    <row r="61" spans="10:14" x14ac:dyDescent="0.3">
      <c r="J61" t="s">
        <v>2</v>
      </c>
      <c r="K61" t="s">
        <v>36</v>
      </c>
      <c r="L61" t="s">
        <v>29</v>
      </c>
      <c r="M61" s="2">
        <v>8211</v>
      </c>
      <c r="N61" s="3">
        <v>75</v>
      </c>
    </row>
    <row r="62" spans="10:14" x14ac:dyDescent="0.3">
      <c r="J62" t="s">
        <v>2</v>
      </c>
      <c r="K62" t="s">
        <v>38</v>
      </c>
      <c r="L62" t="s">
        <v>28</v>
      </c>
      <c r="M62" s="2">
        <v>6580</v>
      </c>
      <c r="N62" s="3">
        <v>183</v>
      </c>
    </row>
    <row r="63" spans="10:14" x14ac:dyDescent="0.3">
      <c r="J63" t="s">
        <v>41</v>
      </c>
      <c r="K63" t="s">
        <v>35</v>
      </c>
      <c r="L63" t="s">
        <v>13</v>
      </c>
      <c r="M63" s="2">
        <v>4760</v>
      </c>
      <c r="N63" s="3">
        <v>69</v>
      </c>
    </row>
    <row r="64" spans="10:14" x14ac:dyDescent="0.3">
      <c r="J64" t="s">
        <v>40</v>
      </c>
      <c r="K64" t="s">
        <v>36</v>
      </c>
      <c r="L64" t="s">
        <v>25</v>
      </c>
      <c r="M64" s="2">
        <v>5439</v>
      </c>
      <c r="N64" s="3">
        <v>30</v>
      </c>
    </row>
    <row r="65" spans="10:14" x14ac:dyDescent="0.3">
      <c r="J65" t="s">
        <v>41</v>
      </c>
      <c r="K65" t="s">
        <v>34</v>
      </c>
      <c r="L65" t="s">
        <v>17</v>
      </c>
      <c r="M65" s="2">
        <v>1463</v>
      </c>
      <c r="N65" s="3">
        <v>39</v>
      </c>
    </row>
    <row r="66" spans="10:14" x14ac:dyDescent="0.3">
      <c r="J66" t="s">
        <v>3</v>
      </c>
      <c r="K66" t="s">
        <v>34</v>
      </c>
      <c r="L66" t="s">
        <v>32</v>
      </c>
      <c r="M66" s="2">
        <v>7777</v>
      </c>
      <c r="N66" s="3">
        <v>504</v>
      </c>
    </row>
    <row r="67" spans="10:14" x14ac:dyDescent="0.3">
      <c r="J67" t="s">
        <v>9</v>
      </c>
      <c r="K67" t="s">
        <v>37</v>
      </c>
      <c r="L67" t="s">
        <v>29</v>
      </c>
      <c r="M67" s="2">
        <v>1085</v>
      </c>
      <c r="N67" s="3">
        <v>273</v>
      </c>
    </row>
    <row r="68" spans="10:14" x14ac:dyDescent="0.3">
      <c r="J68" t="s">
        <v>5</v>
      </c>
      <c r="K68" t="s">
        <v>37</v>
      </c>
      <c r="L68" t="s">
        <v>31</v>
      </c>
      <c r="M68" s="2">
        <v>182</v>
      </c>
      <c r="N68" s="3">
        <v>48</v>
      </c>
    </row>
    <row r="69" spans="10:14" x14ac:dyDescent="0.3">
      <c r="J69" t="s">
        <v>6</v>
      </c>
      <c r="K69" t="s">
        <v>34</v>
      </c>
      <c r="L69" t="s">
        <v>27</v>
      </c>
      <c r="M69" s="2">
        <v>4242</v>
      </c>
      <c r="N69" s="3">
        <v>207</v>
      </c>
    </row>
    <row r="70" spans="10:14" x14ac:dyDescent="0.3">
      <c r="J70" t="s">
        <v>6</v>
      </c>
      <c r="K70" t="s">
        <v>36</v>
      </c>
      <c r="L70" t="s">
        <v>32</v>
      </c>
      <c r="M70" s="2">
        <v>6118</v>
      </c>
      <c r="N70" s="3">
        <v>9</v>
      </c>
    </row>
    <row r="71" spans="10:14" x14ac:dyDescent="0.3">
      <c r="J71" t="s">
        <v>10</v>
      </c>
      <c r="K71" t="s">
        <v>36</v>
      </c>
      <c r="L71" t="s">
        <v>23</v>
      </c>
      <c r="M71" s="2">
        <v>2317</v>
      </c>
      <c r="N71" s="3">
        <v>261</v>
      </c>
    </row>
    <row r="72" spans="10:14" x14ac:dyDescent="0.3">
      <c r="J72" t="s">
        <v>6</v>
      </c>
      <c r="K72" t="s">
        <v>38</v>
      </c>
      <c r="L72" t="s">
        <v>16</v>
      </c>
      <c r="M72" s="2">
        <v>938</v>
      </c>
      <c r="N72" s="3">
        <v>6</v>
      </c>
    </row>
    <row r="73" spans="10:14" x14ac:dyDescent="0.3">
      <c r="J73" t="s">
        <v>8</v>
      </c>
      <c r="K73" t="s">
        <v>37</v>
      </c>
      <c r="L73" t="s">
        <v>15</v>
      </c>
      <c r="M73" s="2">
        <v>9709</v>
      </c>
      <c r="N73" s="3">
        <v>30</v>
      </c>
    </row>
    <row r="74" spans="10:14" x14ac:dyDescent="0.3">
      <c r="J74" t="s">
        <v>7</v>
      </c>
      <c r="K74" t="s">
        <v>34</v>
      </c>
      <c r="L74" t="s">
        <v>20</v>
      </c>
      <c r="M74" s="2">
        <v>2205</v>
      </c>
      <c r="N74" s="3">
        <v>138</v>
      </c>
    </row>
    <row r="75" spans="10:14" x14ac:dyDescent="0.3">
      <c r="J75" t="s">
        <v>7</v>
      </c>
      <c r="K75" t="s">
        <v>37</v>
      </c>
      <c r="L75" t="s">
        <v>17</v>
      </c>
      <c r="M75" s="2">
        <v>4487</v>
      </c>
      <c r="N75" s="3">
        <v>111</v>
      </c>
    </row>
    <row r="76" spans="10:14" x14ac:dyDescent="0.3">
      <c r="J76" t="s">
        <v>5</v>
      </c>
      <c r="K76" t="s">
        <v>35</v>
      </c>
      <c r="L76" t="s">
        <v>18</v>
      </c>
      <c r="M76" s="2">
        <v>2415</v>
      </c>
      <c r="N76" s="3">
        <v>15</v>
      </c>
    </row>
    <row r="77" spans="10:14" x14ac:dyDescent="0.3">
      <c r="J77" t="s">
        <v>40</v>
      </c>
      <c r="K77" t="s">
        <v>34</v>
      </c>
      <c r="L77" t="s">
        <v>19</v>
      </c>
      <c r="M77" s="2">
        <v>4018</v>
      </c>
      <c r="N77" s="3">
        <v>162</v>
      </c>
    </row>
    <row r="78" spans="10:14" x14ac:dyDescent="0.3">
      <c r="J78" t="s">
        <v>5</v>
      </c>
      <c r="K78" t="s">
        <v>34</v>
      </c>
      <c r="L78" t="s">
        <v>19</v>
      </c>
      <c r="M78" s="2">
        <v>861</v>
      </c>
      <c r="N78" s="3">
        <v>195</v>
      </c>
    </row>
    <row r="79" spans="10:14" x14ac:dyDescent="0.3">
      <c r="J79" t="s">
        <v>10</v>
      </c>
      <c r="K79" t="s">
        <v>38</v>
      </c>
      <c r="L79" t="s">
        <v>14</v>
      </c>
      <c r="M79" s="2">
        <v>5586</v>
      </c>
      <c r="N79" s="3">
        <v>525</v>
      </c>
    </row>
    <row r="80" spans="10:14" x14ac:dyDescent="0.3">
      <c r="J80" t="s">
        <v>7</v>
      </c>
      <c r="K80" t="s">
        <v>34</v>
      </c>
      <c r="L80" t="s">
        <v>33</v>
      </c>
      <c r="M80" s="2">
        <v>2226</v>
      </c>
      <c r="N80" s="3">
        <v>48</v>
      </c>
    </row>
    <row r="81" spans="10:14" x14ac:dyDescent="0.3">
      <c r="J81" t="s">
        <v>9</v>
      </c>
      <c r="K81" t="s">
        <v>34</v>
      </c>
      <c r="L81" t="s">
        <v>28</v>
      </c>
      <c r="M81" s="2">
        <v>14329</v>
      </c>
      <c r="N81" s="3">
        <v>150</v>
      </c>
    </row>
    <row r="82" spans="10:14" x14ac:dyDescent="0.3">
      <c r="J82" t="s">
        <v>9</v>
      </c>
      <c r="K82" t="s">
        <v>34</v>
      </c>
      <c r="L82" t="s">
        <v>20</v>
      </c>
      <c r="M82" s="2">
        <v>8463</v>
      </c>
      <c r="N82" s="3">
        <v>492</v>
      </c>
    </row>
    <row r="83" spans="10:14" x14ac:dyDescent="0.3">
      <c r="J83" t="s">
        <v>5</v>
      </c>
      <c r="K83" t="s">
        <v>34</v>
      </c>
      <c r="L83" t="s">
        <v>29</v>
      </c>
      <c r="M83" s="2">
        <v>2891</v>
      </c>
      <c r="N83" s="3">
        <v>102</v>
      </c>
    </row>
    <row r="84" spans="10:14" x14ac:dyDescent="0.3">
      <c r="J84" t="s">
        <v>3</v>
      </c>
      <c r="K84" t="s">
        <v>36</v>
      </c>
      <c r="L84" t="s">
        <v>23</v>
      </c>
      <c r="M84" s="2">
        <v>3773</v>
      </c>
      <c r="N84" s="3">
        <v>165</v>
      </c>
    </row>
    <row r="85" spans="10:14" x14ac:dyDescent="0.3">
      <c r="J85" t="s">
        <v>41</v>
      </c>
      <c r="K85" t="s">
        <v>36</v>
      </c>
      <c r="L85" t="s">
        <v>28</v>
      </c>
      <c r="M85" s="2">
        <v>854</v>
      </c>
      <c r="N85" s="3">
        <v>309</v>
      </c>
    </row>
    <row r="86" spans="10:14" x14ac:dyDescent="0.3">
      <c r="J86" t="s">
        <v>6</v>
      </c>
      <c r="K86" t="s">
        <v>36</v>
      </c>
      <c r="L86" t="s">
        <v>17</v>
      </c>
      <c r="M86" s="2">
        <v>4970</v>
      </c>
      <c r="N86" s="3">
        <v>156</v>
      </c>
    </row>
    <row r="87" spans="10:14" x14ac:dyDescent="0.3">
      <c r="J87" t="s">
        <v>9</v>
      </c>
      <c r="K87" t="s">
        <v>35</v>
      </c>
      <c r="L87" t="s">
        <v>26</v>
      </c>
      <c r="M87" s="2">
        <v>98</v>
      </c>
      <c r="N87" s="3">
        <v>159</v>
      </c>
    </row>
    <row r="88" spans="10:14" x14ac:dyDescent="0.3">
      <c r="J88" t="s">
        <v>5</v>
      </c>
      <c r="K88" t="s">
        <v>35</v>
      </c>
      <c r="L88" t="s">
        <v>15</v>
      </c>
      <c r="M88" s="2">
        <v>13391</v>
      </c>
      <c r="N88" s="3">
        <v>201</v>
      </c>
    </row>
    <row r="89" spans="10:14" x14ac:dyDescent="0.3">
      <c r="J89" t="s">
        <v>8</v>
      </c>
      <c r="K89" t="s">
        <v>39</v>
      </c>
      <c r="L89" t="s">
        <v>31</v>
      </c>
      <c r="M89" s="2">
        <v>8890</v>
      </c>
      <c r="N89" s="3">
        <v>210</v>
      </c>
    </row>
    <row r="90" spans="10:14" x14ac:dyDescent="0.3">
      <c r="J90" t="s">
        <v>2</v>
      </c>
      <c r="K90" t="s">
        <v>38</v>
      </c>
      <c r="L90" t="s">
        <v>13</v>
      </c>
      <c r="M90" s="2">
        <v>56</v>
      </c>
      <c r="N90" s="3">
        <v>51</v>
      </c>
    </row>
    <row r="91" spans="10:14" x14ac:dyDescent="0.3">
      <c r="J91" t="s">
        <v>3</v>
      </c>
      <c r="K91" t="s">
        <v>36</v>
      </c>
      <c r="L91" t="s">
        <v>25</v>
      </c>
      <c r="M91" s="2">
        <v>3339</v>
      </c>
      <c r="N91" s="3">
        <v>39</v>
      </c>
    </row>
    <row r="92" spans="10:14" x14ac:dyDescent="0.3">
      <c r="J92" t="s">
        <v>10</v>
      </c>
      <c r="K92" t="s">
        <v>35</v>
      </c>
      <c r="L92" t="s">
        <v>18</v>
      </c>
      <c r="M92" s="2">
        <v>3808</v>
      </c>
      <c r="N92" s="3">
        <v>279</v>
      </c>
    </row>
    <row r="93" spans="10:14" x14ac:dyDescent="0.3">
      <c r="J93" t="s">
        <v>10</v>
      </c>
      <c r="K93" t="s">
        <v>38</v>
      </c>
      <c r="L93" t="s">
        <v>13</v>
      </c>
      <c r="M93" s="2">
        <v>63</v>
      </c>
      <c r="N93" s="3">
        <v>123</v>
      </c>
    </row>
    <row r="94" spans="10:14" x14ac:dyDescent="0.3">
      <c r="J94" t="s">
        <v>2</v>
      </c>
      <c r="K94" t="s">
        <v>39</v>
      </c>
      <c r="L94" t="s">
        <v>27</v>
      </c>
      <c r="M94" s="2">
        <v>7812</v>
      </c>
      <c r="N94" s="3">
        <v>81</v>
      </c>
    </row>
    <row r="95" spans="10:14" x14ac:dyDescent="0.3">
      <c r="J95" t="s">
        <v>40</v>
      </c>
      <c r="K95" t="s">
        <v>37</v>
      </c>
      <c r="L95" t="s">
        <v>19</v>
      </c>
      <c r="M95" s="2">
        <v>7693</v>
      </c>
      <c r="N95" s="3">
        <v>21</v>
      </c>
    </row>
    <row r="96" spans="10:14" x14ac:dyDescent="0.3">
      <c r="J96" t="s">
        <v>3</v>
      </c>
      <c r="K96" t="s">
        <v>36</v>
      </c>
      <c r="L96" t="s">
        <v>28</v>
      </c>
      <c r="M96" s="2">
        <v>973</v>
      </c>
      <c r="N96" s="3">
        <v>162</v>
      </c>
    </row>
    <row r="97" spans="10:14" x14ac:dyDescent="0.3">
      <c r="J97" t="s">
        <v>10</v>
      </c>
      <c r="K97" t="s">
        <v>35</v>
      </c>
      <c r="L97" t="s">
        <v>21</v>
      </c>
      <c r="M97" s="2">
        <v>567</v>
      </c>
      <c r="N97" s="3">
        <v>228</v>
      </c>
    </row>
    <row r="98" spans="10:14" x14ac:dyDescent="0.3">
      <c r="J98" t="s">
        <v>10</v>
      </c>
      <c r="K98" t="s">
        <v>36</v>
      </c>
      <c r="L98" t="s">
        <v>29</v>
      </c>
      <c r="M98" s="2">
        <v>2471</v>
      </c>
      <c r="N98" s="3">
        <v>342</v>
      </c>
    </row>
    <row r="99" spans="10:14" x14ac:dyDescent="0.3">
      <c r="J99" t="s">
        <v>5</v>
      </c>
      <c r="K99" t="s">
        <v>38</v>
      </c>
      <c r="L99" t="s">
        <v>13</v>
      </c>
      <c r="M99" s="2">
        <v>7189</v>
      </c>
      <c r="N99" s="3">
        <v>54</v>
      </c>
    </row>
    <row r="100" spans="10:14" x14ac:dyDescent="0.3">
      <c r="J100" t="s">
        <v>41</v>
      </c>
      <c r="K100" t="s">
        <v>35</v>
      </c>
      <c r="L100" t="s">
        <v>28</v>
      </c>
      <c r="M100" s="2">
        <v>7455</v>
      </c>
      <c r="N100" s="3">
        <v>216</v>
      </c>
    </row>
    <row r="101" spans="10:14" x14ac:dyDescent="0.3">
      <c r="J101" t="s">
        <v>3</v>
      </c>
      <c r="K101" t="s">
        <v>34</v>
      </c>
      <c r="L101" t="s">
        <v>26</v>
      </c>
      <c r="M101" s="2">
        <v>3108</v>
      </c>
      <c r="N101" s="3">
        <v>54</v>
      </c>
    </row>
    <row r="102" spans="10:14" x14ac:dyDescent="0.3">
      <c r="J102" t="s">
        <v>6</v>
      </c>
      <c r="K102" t="s">
        <v>38</v>
      </c>
      <c r="L102" t="s">
        <v>25</v>
      </c>
      <c r="M102" s="2">
        <v>469</v>
      </c>
      <c r="N102" s="3">
        <v>75</v>
      </c>
    </row>
    <row r="103" spans="10:14" x14ac:dyDescent="0.3">
      <c r="J103" t="s">
        <v>9</v>
      </c>
      <c r="K103" t="s">
        <v>37</v>
      </c>
      <c r="L103" t="s">
        <v>23</v>
      </c>
      <c r="M103" s="2">
        <v>2737</v>
      </c>
      <c r="N103" s="3">
        <v>93</v>
      </c>
    </row>
    <row r="104" spans="10:14" x14ac:dyDescent="0.3">
      <c r="J104" t="s">
        <v>9</v>
      </c>
      <c r="K104" t="s">
        <v>37</v>
      </c>
      <c r="L104" t="s">
        <v>25</v>
      </c>
      <c r="M104" s="2">
        <v>4305</v>
      </c>
      <c r="N104" s="3">
        <v>156</v>
      </c>
    </row>
    <row r="105" spans="10:14" x14ac:dyDescent="0.3">
      <c r="J105" t="s">
        <v>9</v>
      </c>
      <c r="K105" t="s">
        <v>38</v>
      </c>
      <c r="L105" t="s">
        <v>17</v>
      </c>
      <c r="M105" s="2">
        <v>2408</v>
      </c>
      <c r="N105" s="3">
        <v>9</v>
      </c>
    </row>
    <row r="106" spans="10:14" x14ac:dyDescent="0.3">
      <c r="J106" t="s">
        <v>3</v>
      </c>
      <c r="K106" t="s">
        <v>36</v>
      </c>
      <c r="L106" t="s">
        <v>19</v>
      </c>
      <c r="M106" s="2">
        <v>1281</v>
      </c>
      <c r="N106" s="3">
        <v>18</v>
      </c>
    </row>
    <row r="107" spans="10:14" x14ac:dyDescent="0.3">
      <c r="J107" t="s">
        <v>40</v>
      </c>
      <c r="K107" t="s">
        <v>35</v>
      </c>
      <c r="L107" t="s">
        <v>32</v>
      </c>
      <c r="M107" s="2">
        <v>12348</v>
      </c>
      <c r="N107" s="3">
        <v>234</v>
      </c>
    </row>
    <row r="108" spans="10:14" x14ac:dyDescent="0.3">
      <c r="J108" t="s">
        <v>3</v>
      </c>
      <c r="K108" t="s">
        <v>34</v>
      </c>
      <c r="L108" t="s">
        <v>28</v>
      </c>
      <c r="M108" s="2">
        <v>3689</v>
      </c>
      <c r="N108" s="3">
        <v>312</v>
      </c>
    </row>
    <row r="109" spans="10:14" x14ac:dyDescent="0.3">
      <c r="J109" t="s">
        <v>7</v>
      </c>
      <c r="K109" t="s">
        <v>36</v>
      </c>
      <c r="L109" t="s">
        <v>19</v>
      </c>
      <c r="M109" s="2">
        <v>2870</v>
      </c>
      <c r="N109" s="3">
        <v>300</v>
      </c>
    </row>
    <row r="110" spans="10:14" x14ac:dyDescent="0.3">
      <c r="J110" t="s">
        <v>2</v>
      </c>
      <c r="K110" t="s">
        <v>36</v>
      </c>
      <c r="L110" t="s">
        <v>27</v>
      </c>
      <c r="M110" s="2">
        <v>798</v>
      </c>
      <c r="N110" s="3">
        <v>519</v>
      </c>
    </row>
    <row r="111" spans="10:14" x14ac:dyDescent="0.3">
      <c r="J111" t="s">
        <v>41</v>
      </c>
      <c r="K111" t="s">
        <v>37</v>
      </c>
      <c r="L111" t="s">
        <v>21</v>
      </c>
      <c r="M111" s="2">
        <v>2933</v>
      </c>
      <c r="N111" s="3">
        <v>9</v>
      </c>
    </row>
    <row r="112" spans="10:14" x14ac:dyDescent="0.3">
      <c r="J112" t="s">
        <v>5</v>
      </c>
      <c r="K112" t="s">
        <v>35</v>
      </c>
      <c r="L112" t="s">
        <v>4</v>
      </c>
      <c r="M112" s="2">
        <v>2744</v>
      </c>
      <c r="N112" s="3">
        <v>9</v>
      </c>
    </row>
    <row r="113" spans="10:14" x14ac:dyDescent="0.3">
      <c r="J113" t="s">
        <v>40</v>
      </c>
      <c r="K113" t="s">
        <v>36</v>
      </c>
      <c r="L113" t="s">
        <v>33</v>
      </c>
      <c r="M113" s="2">
        <v>9772</v>
      </c>
      <c r="N113" s="3">
        <v>90</v>
      </c>
    </row>
    <row r="114" spans="10:14" x14ac:dyDescent="0.3">
      <c r="J114" t="s">
        <v>7</v>
      </c>
      <c r="K114" t="s">
        <v>34</v>
      </c>
      <c r="L114" t="s">
        <v>25</v>
      </c>
      <c r="M114" s="2">
        <v>1568</v>
      </c>
      <c r="N114" s="3">
        <v>96</v>
      </c>
    </row>
    <row r="115" spans="10:14" x14ac:dyDescent="0.3">
      <c r="J115" t="s">
        <v>2</v>
      </c>
      <c r="K115" t="s">
        <v>36</v>
      </c>
      <c r="L115" t="s">
        <v>16</v>
      </c>
      <c r="M115" s="2">
        <v>11417</v>
      </c>
      <c r="N115" s="3">
        <v>21</v>
      </c>
    </row>
    <row r="116" spans="10:14" x14ac:dyDescent="0.3">
      <c r="J116" t="s">
        <v>40</v>
      </c>
      <c r="K116" t="s">
        <v>34</v>
      </c>
      <c r="L116" t="s">
        <v>26</v>
      </c>
      <c r="M116" s="2">
        <v>6748</v>
      </c>
      <c r="N116" s="3">
        <v>48</v>
      </c>
    </row>
    <row r="117" spans="10:14" x14ac:dyDescent="0.3">
      <c r="J117" t="s">
        <v>10</v>
      </c>
      <c r="K117" t="s">
        <v>36</v>
      </c>
      <c r="L117" t="s">
        <v>27</v>
      </c>
      <c r="M117" s="2">
        <v>1407</v>
      </c>
      <c r="N117" s="3">
        <v>72</v>
      </c>
    </row>
    <row r="118" spans="10:14" x14ac:dyDescent="0.3">
      <c r="J118" t="s">
        <v>8</v>
      </c>
      <c r="K118" t="s">
        <v>35</v>
      </c>
      <c r="L118" t="s">
        <v>29</v>
      </c>
      <c r="M118" s="2">
        <v>2023</v>
      </c>
      <c r="N118" s="3">
        <v>168</v>
      </c>
    </row>
    <row r="119" spans="10:14" x14ac:dyDescent="0.3">
      <c r="J119" t="s">
        <v>5</v>
      </c>
      <c r="K119" t="s">
        <v>39</v>
      </c>
      <c r="L119" t="s">
        <v>26</v>
      </c>
      <c r="M119" s="2">
        <v>5236</v>
      </c>
      <c r="N119" s="3">
        <v>51</v>
      </c>
    </row>
    <row r="120" spans="10:14" x14ac:dyDescent="0.3">
      <c r="J120" t="s">
        <v>41</v>
      </c>
      <c r="K120" t="s">
        <v>36</v>
      </c>
      <c r="L120" t="s">
        <v>19</v>
      </c>
      <c r="M120" s="2">
        <v>1925</v>
      </c>
      <c r="N120" s="3">
        <v>192</v>
      </c>
    </row>
    <row r="121" spans="10:14" x14ac:dyDescent="0.3">
      <c r="J121" t="s">
        <v>7</v>
      </c>
      <c r="K121" t="s">
        <v>37</v>
      </c>
      <c r="L121" t="s">
        <v>14</v>
      </c>
      <c r="M121" s="2">
        <v>6608</v>
      </c>
      <c r="N121" s="3">
        <v>225</v>
      </c>
    </row>
    <row r="122" spans="10:14" x14ac:dyDescent="0.3">
      <c r="J122" t="s">
        <v>6</v>
      </c>
      <c r="K122" t="s">
        <v>34</v>
      </c>
      <c r="L122" t="s">
        <v>26</v>
      </c>
      <c r="M122" s="2">
        <v>8008</v>
      </c>
      <c r="N122" s="3">
        <v>456</v>
      </c>
    </row>
    <row r="123" spans="10:14" x14ac:dyDescent="0.3">
      <c r="J123" t="s">
        <v>10</v>
      </c>
      <c r="K123" t="s">
        <v>34</v>
      </c>
      <c r="L123" t="s">
        <v>25</v>
      </c>
      <c r="M123" s="2">
        <v>1428</v>
      </c>
      <c r="N123" s="3">
        <v>93</v>
      </c>
    </row>
    <row r="124" spans="10:14" x14ac:dyDescent="0.3">
      <c r="J124" t="s">
        <v>6</v>
      </c>
      <c r="K124" t="s">
        <v>34</v>
      </c>
      <c r="L124" t="s">
        <v>4</v>
      </c>
      <c r="M124" s="2">
        <v>525</v>
      </c>
      <c r="N124" s="3">
        <v>48</v>
      </c>
    </row>
    <row r="125" spans="10:14" x14ac:dyDescent="0.3">
      <c r="J125" t="s">
        <v>6</v>
      </c>
      <c r="K125" t="s">
        <v>37</v>
      </c>
      <c r="L125" t="s">
        <v>18</v>
      </c>
      <c r="M125" s="2">
        <v>1505</v>
      </c>
      <c r="N125" s="3">
        <v>102</v>
      </c>
    </row>
    <row r="126" spans="10:14" x14ac:dyDescent="0.3">
      <c r="J126" t="s">
        <v>7</v>
      </c>
      <c r="K126" t="s">
        <v>35</v>
      </c>
      <c r="L126" t="s">
        <v>30</v>
      </c>
      <c r="M126" s="2">
        <v>6755</v>
      </c>
      <c r="N126" s="3">
        <v>252</v>
      </c>
    </row>
    <row r="127" spans="10:14" x14ac:dyDescent="0.3">
      <c r="J127" t="s">
        <v>2</v>
      </c>
      <c r="K127" t="s">
        <v>37</v>
      </c>
      <c r="L127" t="s">
        <v>18</v>
      </c>
      <c r="M127" s="2">
        <v>11571</v>
      </c>
      <c r="N127" s="3">
        <v>138</v>
      </c>
    </row>
    <row r="128" spans="10:14" x14ac:dyDescent="0.3">
      <c r="J128" t="s">
        <v>40</v>
      </c>
      <c r="K128" t="s">
        <v>38</v>
      </c>
      <c r="L128" t="s">
        <v>25</v>
      </c>
      <c r="M128" s="2">
        <v>2541</v>
      </c>
      <c r="N128" s="3">
        <v>90</v>
      </c>
    </row>
    <row r="129" spans="10:14" x14ac:dyDescent="0.3">
      <c r="J129" t="s">
        <v>41</v>
      </c>
      <c r="K129" t="s">
        <v>37</v>
      </c>
      <c r="L129" t="s">
        <v>30</v>
      </c>
      <c r="M129" s="2">
        <v>1526</v>
      </c>
      <c r="N129" s="3">
        <v>240</v>
      </c>
    </row>
    <row r="130" spans="10:14" x14ac:dyDescent="0.3">
      <c r="J130" t="s">
        <v>40</v>
      </c>
      <c r="K130" t="s">
        <v>38</v>
      </c>
      <c r="L130" t="s">
        <v>4</v>
      </c>
      <c r="M130" s="2">
        <v>6125</v>
      </c>
      <c r="N130" s="3">
        <v>102</v>
      </c>
    </row>
    <row r="131" spans="10:14" x14ac:dyDescent="0.3">
      <c r="J131" t="s">
        <v>41</v>
      </c>
      <c r="K131" t="s">
        <v>35</v>
      </c>
      <c r="L131" t="s">
        <v>27</v>
      </c>
      <c r="M131" s="2">
        <v>847</v>
      </c>
      <c r="N131" s="3">
        <v>129</v>
      </c>
    </row>
    <row r="132" spans="10:14" x14ac:dyDescent="0.3">
      <c r="J132" t="s">
        <v>8</v>
      </c>
      <c r="K132" t="s">
        <v>35</v>
      </c>
      <c r="L132" t="s">
        <v>27</v>
      </c>
      <c r="M132" s="2">
        <v>4753</v>
      </c>
      <c r="N132" s="3">
        <v>300</v>
      </c>
    </row>
    <row r="133" spans="10:14" x14ac:dyDescent="0.3">
      <c r="J133" t="s">
        <v>6</v>
      </c>
      <c r="K133" t="s">
        <v>38</v>
      </c>
      <c r="L133" t="s">
        <v>33</v>
      </c>
      <c r="M133" s="2">
        <v>959</v>
      </c>
      <c r="N133" s="3">
        <v>135</v>
      </c>
    </row>
    <row r="134" spans="10:14" x14ac:dyDescent="0.3">
      <c r="J134" t="s">
        <v>7</v>
      </c>
      <c r="K134" t="s">
        <v>35</v>
      </c>
      <c r="L134" t="s">
        <v>24</v>
      </c>
      <c r="M134" s="2">
        <v>2793</v>
      </c>
      <c r="N134" s="3">
        <v>114</v>
      </c>
    </row>
    <row r="135" spans="10:14" x14ac:dyDescent="0.3">
      <c r="J135" t="s">
        <v>7</v>
      </c>
      <c r="K135" t="s">
        <v>35</v>
      </c>
      <c r="L135" t="s">
        <v>14</v>
      </c>
      <c r="M135" s="2">
        <v>4606</v>
      </c>
      <c r="N135" s="3">
        <v>63</v>
      </c>
    </row>
    <row r="136" spans="10:14" x14ac:dyDescent="0.3">
      <c r="J136" t="s">
        <v>7</v>
      </c>
      <c r="K136" t="s">
        <v>36</v>
      </c>
      <c r="L136" t="s">
        <v>29</v>
      </c>
      <c r="M136" s="2">
        <v>5551</v>
      </c>
      <c r="N136" s="3">
        <v>252</v>
      </c>
    </row>
    <row r="137" spans="10:14" x14ac:dyDescent="0.3">
      <c r="J137" t="s">
        <v>10</v>
      </c>
      <c r="K137" t="s">
        <v>36</v>
      </c>
      <c r="L137" t="s">
        <v>32</v>
      </c>
      <c r="M137" s="2">
        <v>6657</v>
      </c>
      <c r="N137" s="3">
        <v>303</v>
      </c>
    </row>
    <row r="138" spans="10:14" x14ac:dyDescent="0.3">
      <c r="J138" t="s">
        <v>7</v>
      </c>
      <c r="K138" t="s">
        <v>39</v>
      </c>
      <c r="L138" t="s">
        <v>17</v>
      </c>
      <c r="M138" s="2">
        <v>4438</v>
      </c>
      <c r="N138" s="3">
        <v>246</v>
      </c>
    </row>
    <row r="139" spans="10:14" x14ac:dyDescent="0.3">
      <c r="J139" t="s">
        <v>8</v>
      </c>
      <c r="K139" t="s">
        <v>38</v>
      </c>
      <c r="L139" t="s">
        <v>22</v>
      </c>
      <c r="M139" s="2">
        <v>168</v>
      </c>
      <c r="N139" s="3">
        <v>84</v>
      </c>
    </row>
    <row r="140" spans="10:14" x14ac:dyDescent="0.3">
      <c r="J140" t="s">
        <v>7</v>
      </c>
      <c r="K140" t="s">
        <v>34</v>
      </c>
      <c r="L140" t="s">
        <v>17</v>
      </c>
      <c r="M140" s="2">
        <v>7777</v>
      </c>
      <c r="N140" s="3">
        <v>39</v>
      </c>
    </row>
    <row r="141" spans="10:14" x14ac:dyDescent="0.3">
      <c r="J141" t="s">
        <v>5</v>
      </c>
      <c r="K141" t="s">
        <v>36</v>
      </c>
      <c r="L141" t="s">
        <v>17</v>
      </c>
      <c r="M141" s="2">
        <v>3339</v>
      </c>
      <c r="N141" s="3">
        <v>348</v>
      </c>
    </row>
    <row r="142" spans="10:14" x14ac:dyDescent="0.3">
      <c r="J142" t="s">
        <v>7</v>
      </c>
      <c r="K142" t="s">
        <v>37</v>
      </c>
      <c r="L142" t="s">
        <v>33</v>
      </c>
      <c r="M142" s="2">
        <v>6391</v>
      </c>
      <c r="N142" s="3">
        <v>48</v>
      </c>
    </row>
    <row r="143" spans="10:14" x14ac:dyDescent="0.3">
      <c r="J143" t="s">
        <v>5</v>
      </c>
      <c r="K143" t="s">
        <v>37</v>
      </c>
      <c r="L143" t="s">
        <v>22</v>
      </c>
      <c r="M143" s="2">
        <v>518</v>
      </c>
      <c r="N143" s="3">
        <v>75</v>
      </c>
    </row>
    <row r="144" spans="10:14" x14ac:dyDescent="0.3">
      <c r="J144" t="s">
        <v>7</v>
      </c>
      <c r="K144" t="s">
        <v>38</v>
      </c>
      <c r="L144" t="s">
        <v>28</v>
      </c>
      <c r="M144" s="2">
        <v>5677</v>
      </c>
      <c r="N144" s="3">
        <v>258</v>
      </c>
    </row>
    <row r="145" spans="10:14" x14ac:dyDescent="0.3">
      <c r="J145" t="s">
        <v>6</v>
      </c>
      <c r="K145" t="s">
        <v>39</v>
      </c>
      <c r="L145" t="s">
        <v>17</v>
      </c>
      <c r="M145" s="2">
        <v>6048</v>
      </c>
      <c r="N145" s="3">
        <v>27</v>
      </c>
    </row>
    <row r="146" spans="10:14" x14ac:dyDescent="0.3">
      <c r="J146" t="s">
        <v>8</v>
      </c>
      <c r="K146" t="s">
        <v>38</v>
      </c>
      <c r="L146" t="s">
        <v>32</v>
      </c>
      <c r="M146" s="2">
        <v>3752</v>
      </c>
      <c r="N146" s="3">
        <v>213</v>
      </c>
    </row>
    <row r="147" spans="10:14" x14ac:dyDescent="0.3">
      <c r="J147" t="s">
        <v>5</v>
      </c>
      <c r="K147" t="s">
        <v>35</v>
      </c>
      <c r="L147" t="s">
        <v>29</v>
      </c>
      <c r="M147" s="2">
        <v>4480</v>
      </c>
      <c r="N147" s="3">
        <v>357</v>
      </c>
    </row>
    <row r="148" spans="10:14" x14ac:dyDescent="0.3">
      <c r="J148" t="s">
        <v>9</v>
      </c>
      <c r="K148" t="s">
        <v>37</v>
      </c>
      <c r="L148" t="s">
        <v>4</v>
      </c>
      <c r="M148" s="2">
        <v>259</v>
      </c>
      <c r="N148" s="3">
        <v>207</v>
      </c>
    </row>
    <row r="149" spans="10:14" x14ac:dyDescent="0.3">
      <c r="J149" t="s">
        <v>8</v>
      </c>
      <c r="K149" t="s">
        <v>37</v>
      </c>
      <c r="L149" t="s">
        <v>30</v>
      </c>
      <c r="M149" s="2">
        <v>42</v>
      </c>
      <c r="N149" s="3">
        <v>150</v>
      </c>
    </row>
    <row r="150" spans="10:14" x14ac:dyDescent="0.3">
      <c r="J150" t="s">
        <v>41</v>
      </c>
      <c r="K150" t="s">
        <v>36</v>
      </c>
      <c r="L150" t="s">
        <v>26</v>
      </c>
      <c r="M150" s="2">
        <v>98</v>
      </c>
      <c r="N150" s="3">
        <v>204</v>
      </c>
    </row>
    <row r="151" spans="10:14" x14ac:dyDescent="0.3">
      <c r="J151" t="s">
        <v>7</v>
      </c>
      <c r="K151" t="s">
        <v>35</v>
      </c>
      <c r="L151" t="s">
        <v>27</v>
      </c>
      <c r="M151" s="2">
        <v>2478</v>
      </c>
      <c r="N151" s="3">
        <v>21</v>
      </c>
    </row>
    <row r="152" spans="10:14" x14ac:dyDescent="0.3">
      <c r="J152" t="s">
        <v>41</v>
      </c>
      <c r="K152" t="s">
        <v>34</v>
      </c>
      <c r="L152" t="s">
        <v>33</v>
      </c>
      <c r="M152" s="2">
        <v>7847</v>
      </c>
      <c r="N152" s="3">
        <v>174</v>
      </c>
    </row>
    <row r="153" spans="10:14" x14ac:dyDescent="0.3">
      <c r="J153" t="s">
        <v>2</v>
      </c>
      <c r="K153" t="s">
        <v>37</v>
      </c>
      <c r="L153" t="s">
        <v>17</v>
      </c>
      <c r="M153" s="2">
        <v>9926</v>
      </c>
      <c r="N153" s="3">
        <v>201</v>
      </c>
    </row>
    <row r="154" spans="10:14" x14ac:dyDescent="0.3">
      <c r="J154" t="s">
        <v>8</v>
      </c>
      <c r="K154" t="s">
        <v>38</v>
      </c>
      <c r="L154" t="s">
        <v>13</v>
      </c>
      <c r="M154" s="2">
        <v>819</v>
      </c>
      <c r="N154" s="3">
        <v>510</v>
      </c>
    </row>
    <row r="155" spans="10:14" x14ac:dyDescent="0.3">
      <c r="J155" t="s">
        <v>6</v>
      </c>
      <c r="K155" t="s">
        <v>39</v>
      </c>
      <c r="L155" t="s">
        <v>29</v>
      </c>
      <c r="M155" s="2">
        <v>3052</v>
      </c>
      <c r="N155" s="3">
        <v>378</v>
      </c>
    </row>
    <row r="156" spans="10:14" x14ac:dyDescent="0.3">
      <c r="J156" t="s">
        <v>9</v>
      </c>
      <c r="K156" t="s">
        <v>34</v>
      </c>
      <c r="L156" t="s">
        <v>21</v>
      </c>
      <c r="M156" s="2">
        <v>6832</v>
      </c>
      <c r="N156" s="3">
        <v>27</v>
      </c>
    </row>
    <row r="157" spans="10:14" x14ac:dyDescent="0.3">
      <c r="J157" t="s">
        <v>2</v>
      </c>
      <c r="K157" t="s">
        <v>39</v>
      </c>
      <c r="L157" t="s">
        <v>16</v>
      </c>
      <c r="M157" s="2">
        <v>2016</v>
      </c>
      <c r="N157" s="3">
        <v>117</v>
      </c>
    </row>
    <row r="158" spans="10:14" x14ac:dyDescent="0.3">
      <c r="J158" t="s">
        <v>6</v>
      </c>
      <c r="K158" t="s">
        <v>38</v>
      </c>
      <c r="L158" t="s">
        <v>21</v>
      </c>
      <c r="M158" s="2">
        <v>7322</v>
      </c>
      <c r="N158" s="3">
        <v>36</v>
      </c>
    </row>
    <row r="159" spans="10:14" x14ac:dyDescent="0.3">
      <c r="J159" t="s">
        <v>8</v>
      </c>
      <c r="K159" t="s">
        <v>35</v>
      </c>
      <c r="L159" t="s">
        <v>33</v>
      </c>
      <c r="M159" s="2">
        <v>357</v>
      </c>
      <c r="N159" s="3">
        <v>126</v>
      </c>
    </row>
    <row r="160" spans="10:14" x14ac:dyDescent="0.3">
      <c r="J160" t="s">
        <v>9</v>
      </c>
      <c r="K160" t="s">
        <v>39</v>
      </c>
      <c r="L160" t="s">
        <v>25</v>
      </c>
      <c r="M160" s="2">
        <v>3192</v>
      </c>
      <c r="N160" s="3">
        <v>72</v>
      </c>
    </row>
    <row r="161" spans="10:14" x14ac:dyDescent="0.3">
      <c r="J161" t="s">
        <v>7</v>
      </c>
      <c r="K161" t="s">
        <v>36</v>
      </c>
      <c r="L161" t="s">
        <v>22</v>
      </c>
      <c r="M161" s="2">
        <v>8435</v>
      </c>
      <c r="N161" s="3">
        <v>42</v>
      </c>
    </row>
    <row r="162" spans="10:14" x14ac:dyDescent="0.3">
      <c r="J162" t="s">
        <v>40</v>
      </c>
      <c r="K162" t="s">
        <v>39</v>
      </c>
      <c r="L162" t="s">
        <v>29</v>
      </c>
      <c r="M162" s="2">
        <v>0</v>
      </c>
      <c r="N162" s="3">
        <v>135</v>
      </c>
    </row>
    <row r="163" spans="10:14" x14ac:dyDescent="0.3">
      <c r="J163" t="s">
        <v>7</v>
      </c>
      <c r="K163" t="s">
        <v>34</v>
      </c>
      <c r="L163" t="s">
        <v>24</v>
      </c>
      <c r="M163" s="2">
        <v>8862</v>
      </c>
      <c r="N163" s="3">
        <v>189</v>
      </c>
    </row>
    <row r="164" spans="10:14" x14ac:dyDescent="0.3">
      <c r="J164" t="s">
        <v>6</v>
      </c>
      <c r="K164" t="s">
        <v>37</v>
      </c>
      <c r="L164" t="s">
        <v>28</v>
      </c>
      <c r="M164" s="2">
        <v>3556</v>
      </c>
      <c r="N164" s="3">
        <v>459</v>
      </c>
    </row>
    <row r="165" spans="10:14" x14ac:dyDescent="0.3">
      <c r="J165" t="s">
        <v>5</v>
      </c>
      <c r="K165" t="s">
        <v>34</v>
      </c>
      <c r="L165" t="s">
        <v>15</v>
      </c>
      <c r="M165" s="2">
        <v>7280</v>
      </c>
      <c r="N165" s="3">
        <v>201</v>
      </c>
    </row>
    <row r="166" spans="10:14" x14ac:dyDescent="0.3">
      <c r="J166" t="s">
        <v>6</v>
      </c>
      <c r="K166" t="s">
        <v>34</v>
      </c>
      <c r="L166" t="s">
        <v>30</v>
      </c>
      <c r="M166" s="2">
        <v>3402</v>
      </c>
      <c r="N166" s="3">
        <v>366</v>
      </c>
    </row>
    <row r="167" spans="10:14" x14ac:dyDescent="0.3">
      <c r="J167" t="s">
        <v>3</v>
      </c>
      <c r="K167" t="s">
        <v>37</v>
      </c>
      <c r="L167" t="s">
        <v>29</v>
      </c>
      <c r="M167" s="2">
        <v>4592</v>
      </c>
      <c r="N167" s="3">
        <v>324</v>
      </c>
    </row>
    <row r="168" spans="10:14" x14ac:dyDescent="0.3">
      <c r="J168" t="s">
        <v>9</v>
      </c>
      <c r="K168" t="s">
        <v>35</v>
      </c>
      <c r="L168" t="s">
        <v>15</v>
      </c>
      <c r="M168" s="2">
        <v>7833</v>
      </c>
      <c r="N168" s="3">
        <v>243</v>
      </c>
    </row>
    <row r="169" spans="10:14" x14ac:dyDescent="0.3">
      <c r="J169" t="s">
        <v>2</v>
      </c>
      <c r="K169" t="s">
        <v>39</v>
      </c>
      <c r="L169" t="s">
        <v>21</v>
      </c>
      <c r="M169" s="2">
        <v>7651</v>
      </c>
      <c r="N169" s="3">
        <v>213</v>
      </c>
    </row>
    <row r="170" spans="10:14" x14ac:dyDescent="0.3">
      <c r="J170" t="s">
        <v>40</v>
      </c>
      <c r="K170" t="s">
        <v>35</v>
      </c>
      <c r="L170" t="s">
        <v>30</v>
      </c>
      <c r="M170" s="2">
        <v>2275</v>
      </c>
      <c r="N170" s="3">
        <v>447</v>
      </c>
    </row>
    <row r="171" spans="10:14" x14ac:dyDescent="0.3">
      <c r="J171" t="s">
        <v>40</v>
      </c>
      <c r="K171" t="s">
        <v>38</v>
      </c>
      <c r="L171" t="s">
        <v>13</v>
      </c>
      <c r="M171" s="2">
        <v>5670</v>
      </c>
      <c r="N171" s="3">
        <v>297</v>
      </c>
    </row>
    <row r="172" spans="10:14" x14ac:dyDescent="0.3">
      <c r="J172" t="s">
        <v>7</v>
      </c>
      <c r="K172" t="s">
        <v>35</v>
      </c>
      <c r="L172" t="s">
        <v>16</v>
      </c>
      <c r="M172" s="2">
        <v>2135</v>
      </c>
      <c r="N172" s="3">
        <v>27</v>
      </c>
    </row>
    <row r="173" spans="10:14" x14ac:dyDescent="0.3">
      <c r="J173" t="s">
        <v>40</v>
      </c>
      <c r="K173" t="s">
        <v>34</v>
      </c>
      <c r="L173" t="s">
        <v>23</v>
      </c>
      <c r="M173" s="2">
        <v>2779</v>
      </c>
      <c r="N173" s="3">
        <v>75</v>
      </c>
    </row>
    <row r="174" spans="10:14" x14ac:dyDescent="0.3">
      <c r="J174" t="s">
        <v>10</v>
      </c>
      <c r="K174" t="s">
        <v>39</v>
      </c>
      <c r="L174" t="s">
        <v>33</v>
      </c>
      <c r="M174" s="2">
        <v>12950</v>
      </c>
      <c r="N174" s="3">
        <v>30</v>
      </c>
    </row>
    <row r="175" spans="10:14" x14ac:dyDescent="0.3">
      <c r="J175" t="s">
        <v>7</v>
      </c>
      <c r="K175" t="s">
        <v>36</v>
      </c>
      <c r="L175" t="s">
        <v>18</v>
      </c>
      <c r="M175" s="2">
        <v>2646</v>
      </c>
      <c r="N175" s="3">
        <v>177</v>
      </c>
    </row>
    <row r="176" spans="10:14" x14ac:dyDescent="0.3">
      <c r="J176" t="s">
        <v>40</v>
      </c>
      <c r="K176" t="s">
        <v>34</v>
      </c>
      <c r="L176" t="s">
        <v>33</v>
      </c>
      <c r="M176" s="2">
        <v>3794</v>
      </c>
      <c r="N176" s="3">
        <v>159</v>
      </c>
    </row>
    <row r="177" spans="10:14" x14ac:dyDescent="0.3">
      <c r="J177" t="s">
        <v>3</v>
      </c>
      <c r="K177" t="s">
        <v>35</v>
      </c>
      <c r="L177" t="s">
        <v>33</v>
      </c>
      <c r="M177" s="2">
        <v>819</v>
      </c>
      <c r="N177" s="3">
        <v>306</v>
      </c>
    </row>
    <row r="178" spans="10:14" x14ac:dyDescent="0.3">
      <c r="J178" t="s">
        <v>3</v>
      </c>
      <c r="K178" t="s">
        <v>34</v>
      </c>
      <c r="L178" t="s">
        <v>20</v>
      </c>
      <c r="M178" s="2">
        <v>2583</v>
      </c>
      <c r="N178" s="3">
        <v>18</v>
      </c>
    </row>
    <row r="179" spans="10:14" x14ac:dyDescent="0.3">
      <c r="J179" t="s">
        <v>7</v>
      </c>
      <c r="K179" t="s">
        <v>35</v>
      </c>
      <c r="L179" t="s">
        <v>19</v>
      </c>
      <c r="M179" s="2">
        <v>4585</v>
      </c>
      <c r="N179" s="3">
        <v>240</v>
      </c>
    </row>
    <row r="180" spans="10:14" x14ac:dyDescent="0.3">
      <c r="J180" t="s">
        <v>5</v>
      </c>
      <c r="K180" t="s">
        <v>34</v>
      </c>
      <c r="L180" t="s">
        <v>33</v>
      </c>
      <c r="M180" s="2">
        <v>1652</v>
      </c>
      <c r="N180" s="3">
        <v>93</v>
      </c>
    </row>
    <row r="181" spans="10:14" x14ac:dyDescent="0.3">
      <c r="J181" t="s">
        <v>10</v>
      </c>
      <c r="K181" t="s">
        <v>34</v>
      </c>
      <c r="L181" t="s">
        <v>26</v>
      </c>
      <c r="M181" s="2">
        <v>4991</v>
      </c>
      <c r="N181" s="3">
        <v>9</v>
      </c>
    </row>
    <row r="182" spans="10:14" x14ac:dyDescent="0.3">
      <c r="J182" t="s">
        <v>8</v>
      </c>
      <c r="K182" t="s">
        <v>34</v>
      </c>
      <c r="L182" t="s">
        <v>16</v>
      </c>
      <c r="M182" s="2">
        <v>2009</v>
      </c>
      <c r="N182" s="3">
        <v>219</v>
      </c>
    </row>
    <row r="183" spans="10:14" x14ac:dyDescent="0.3">
      <c r="J183" t="s">
        <v>2</v>
      </c>
      <c r="K183" t="s">
        <v>39</v>
      </c>
      <c r="L183" t="s">
        <v>22</v>
      </c>
      <c r="M183" s="2">
        <v>1568</v>
      </c>
      <c r="N183" s="3">
        <v>141</v>
      </c>
    </row>
    <row r="184" spans="10:14" x14ac:dyDescent="0.3">
      <c r="J184" t="s">
        <v>41</v>
      </c>
      <c r="K184" t="s">
        <v>37</v>
      </c>
      <c r="L184" t="s">
        <v>20</v>
      </c>
      <c r="M184" s="2">
        <v>3388</v>
      </c>
      <c r="N184" s="3">
        <v>123</v>
      </c>
    </row>
    <row r="185" spans="10:14" x14ac:dyDescent="0.3">
      <c r="J185" t="s">
        <v>40</v>
      </c>
      <c r="K185" t="s">
        <v>38</v>
      </c>
      <c r="L185" t="s">
        <v>24</v>
      </c>
      <c r="M185" s="2">
        <v>623</v>
      </c>
      <c r="N185" s="3">
        <v>51</v>
      </c>
    </row>
    <row r="186" spans="10:14" x14ac:dyDescent="0.3">
      <c r="J186" t="s">
        <v>6</v>
      </c>
      <c r="K186" t="s">
        <v>36</v>
      </c>
      <c r="L186" t="s">
        <v>4</v>
      </c>
      <c r="M186" s="2">
        <v>10073</v>
      </c>
      <c r="N186" s="3">
        <v>120</v>
      </c>
    </row>
    <row r="187" spans="10:14" x14ac:dyDescent="0.3">
      <c r="J187" t="s">
        <v>8</v>
      </c>
      <c r="K187" t="s">
        <v>39</v>
      </c>
      <c r="L187" t="s">
        <v>26</v>
      </c>
      <c r="M187" s="2">
        <v>1561</v>
      </c>
      <c r="N187" s="3">
        <v>27</v>
      </c>
    </row>
    <row r="188" spans="10:14" x14ac:dyDescent="0.3">
      <c r="J188" t="s">
        <v>9</v>
      </c>
      <c r="K188" t="s">
        <v>36</v>
      </c>
      <c r="L188" t="s">
        <v>27</v>
      </c>
      <c r="M188" s="2">
        <v>11522</v>
      </c>
      <c r="N188" s="3">
        <v>204</v>
      </c>
    </row>
    <row r="189" spans="10:14" x14ac:dyDescent="0.3">
      <c r="J189" t="s">
        <v>6</v>
      </c>
      <c r="K189" t="s">
        <v>38</v>
      </c>
      <c r="L189" t="s">
        <v>13</v>
      </c>
      <c r="M189" s="2">
        <v>2317</v>
      </c>
      <c r="N189" s="3">
        <v>123</v>
      </c>
    </row>
    <row r="190" spans="10:14" x14ac:dyDescent="0.3">
      <c r="J190" t="s">
        <v>10</v>
      </c>
      <c r="K190" t="s">
        <v>37</v>
      </c>
      <c r="L190" t="s">
        <v>28</v>
      </c>
      <c r="M190" s="2">
        <v>3059</v>
      </c>
      <c r="N190" s="3">
        <v>27</v>
      </c>
    </row>
    <row r="191" spans="10:14" x14ac:dyDescent="0.3">
      <c r="J191" t="s">
        <v>41</v>
      </c>
      <c r="K191" t="s">
        <v>37</v>
      </c>
      <c r="L191" t="s">
        <v>26</v>
      </c>
      <c r="M191" s="2">
        <v>2324</v>
      </c>
      <c r="N191" s="3">
        <v>177</v>
      </c>
    </row>
    <row r="192" spans="10:14" x14ac:dyDescent="0.3">
      <c r="J192" t="s">
        <v>3</v>
      </c>
      <c r="K192" t="s">
        <v>39</v>
      </c>
      <c r="L192" t="s">
        <v>26</v>
      </c>
      <c r="M192" s="2">
        <v>4956</v>
      </c>
      <c r="N192" s="3">
        <v>171</v>
      </c>
    </row>
    <row r="193" spans="10:14" x14ac:dyDescent="0.3">
      <c r="J193" t="s">
        <v>10</v>
      </c>
      <c r="K193" t="s">
        <v>34</v>
      </c>
      <c r="L193" t="s">
        <v>19</v>
      </c>
      <c r="M193" s="2">
        <v>5355</v>
      </c>
      <c r="N193" s="3">
        <v>204</v>
      </c>
    </row>
    <row r="194" spans="10:14" x14ac:dyDescent="0.3">
      <c r="J194" t="s">
        <v>3</v>
      </c>
      <c r="K194" t="s">
        <v>34</v>
      </c>
      <c r="L194" t="s">
        <v>14</v>
      </c>
      <c r="M194" s="2">
        <v>7259</v>
      </c>
      <c r="N194" s="3">
        <v>276</v>
      </c>
    </row>
    <row r="195" spans="10:14" x14ac:dyDescent="0.3">
      <c r="J195" t="s">
        <v>8</v>
      </c>
      <c r="K195" t="s">
        <v>37</v>
      </c>
      <c r="L195" t="s">
        <v>26</v>
      </c>
      <c r="M195" s="2">
        <v>6279</v>
      </c>
      <c r="N195" s="3">
        <v>45</v>
      </c>
    </row>
    <row r="196" spans="10:14" x14ac:dyDescent="0.3">
      <c r="J196" t="s">
        <v>40</v>
      </c>
      <c r="K196" t="s">
        <v>38</v>
      </c>
      <c r="L196" t="s">
        <v>29</v>
      </c>
      <c r="M196" s="2">
        <v>2541</v>
      </c>
      <c r="N196" s="3">
        <v>45</v>
      </c>
    </row>
    <row r="197" spans="10:14" x14ac:dyDescent="0.3">
      <c r="J197" t="s">
        <v>6</v>
      </c>
      <c r="K197" t="s">
        <v>35</v>
      </c>
      <c r="L197" t="s">
        <v>27</v>
      </c>
      <c r="M197" s="2">
        <v>3864</v>
      </c>
      <c r="N197" s="3">
        <v>177</v>
      </c>
    </row>
    <row r="198" spans="10:14" x14ac:dyDescent="0.3">
      <c r="J198" t="s">
        <v>5</v>
      </c>
      <c r="K198" t="s">
        <v>36</v>
      </c>
      <c r="L198" t="s">
        <v>13</v>
      </c>
      <c r="M198" s="2">
        <v>6146</v>
      </c>
      <c r="N198" s="3">
        <v>63</v>
      </c>
    </row>
    <row r="199" spans="10:14" x14ac:dyDescent="0.3">
      <c r="J199" t="s">
        <v>9</v>
      </c>
      <c r="K199" t="s">
        <v>39</v>
      </c>
      <c r="L199" t="s">
        <v>18</v>
      </c>
      <c r="M199" s="2">
        <v>2639</v>
      </c>
      <c r="N199" s="3">
        <v>204</v>
      </c>
    </row>
    <row r="200" spans="10:14" x14ac:dyDescent="0.3">
      <c r="J200" t="s">
        <v>8</v>
      </c>
      <c r="K200" t="s">
        <v>37</v>
      </c>
      <c r="L200" t="s">
        <v>22</v>
      </c>
      <c r="M200" s="2">
        <v>1890</v>
      </c>
      <c r="N200" s="3">
        <v>195</v>
      </c>
    </row>
    <row r="201" spans="10:14" x14ac:dyDescent="0.3">
      <c r="J201" t="s">
        <v>7</v>
      </c>
      <c r="K201" t="s">
        <v>34</v>
      </c>
      <c r="L201" t="s">
        <v>14</v>
      </c>
      <c r="M201" s="2">
        <v>1932</v>
      </c>
      <c r="N201" s="3">
        <v>369</v>
      </c>
    </row>
    <row r="202" spans="10:14" x14ac:dyDescent="0.3">
      <c r="J202" t="s">
        <v>3</v>
      </c>
      <c r="K202" t="s">
        <v>34</v>
      </c>
      <c r="L202" t="s">
        <v>25</v>
      </c>
      <c r="M202" s="2">
        <v>6300</v>
      </c>
      <c r="N202" s="3">
        <v>42</v>
      </c>
    </row>
    <row r="203" spans="10:14" x14ac:dyDescent="0.3">
      <c r="J203" t="s">
        <v>6</v>
      </c>
      <c r="K203" t="s">
        <v>37</v>
      </c>
      <c r="L203" t="s">
        <v>30</v>
      </c>
      <c r="M203" s="2">
        <v>560</v>
      </c>
      <c r="N203" s="3">
        <v>81</v>
      </c>
    </row>
    <row r="204" spans="10:14" x14ac:dyDescent="0.3">
      <c r="J204" t="s">
        <v>9</v>
      </c>
      <c r="K204" t="s">
        <v>37</v>
      </c>
      <c r="L204" t="s">
        <v>26</v>
      </c>
      <c r="M204" s="2">
        <v>2856</v>
      </c>
      <c r="N204" s="3">
        <v>246</v>
      </c>
    </row>
    <row r="205" spans="10:14" x14ac:dyDescent="0.3">
      <c r="J205" t="s">
        <v>9</v>
      </c>
      <c r="K205" t="s">
        <v>34</v>
      </c>
      <c r="L205" t="s">
        <v>17</v>
      </c>
      <c r="M205" s="2">
        <v>707</v>
      </c>
      <c r="N205" s="3">
        <v>174</v>
      </c>
    </row>
    <row r="206" spans="10:14" x14ac:dyDescent="0.3">
      <c r="J206" t="s">
        <v>8</v>
      </c>
      <c r="K206" t="s">
        <v>35</v>
      </c>
      <c r="L206" t="s">
        <v>30</v>
      </c>
      <c r="M206" s="2">
        <v>3598</v>
      </c>
      <c r="N206" s="3">
        <v>81</v>
      </c>
    </row>
    <row r="207" spans="10:14" x14ac:dyDescent="0.3">
      <c r="J207" t="s">
        <v>40</v>
      </c>
      <c r="K207" t="s">
        <v>35</v>
      </c>
      <c r="L207" t="s">
        <v>22</v>
      </c>
      <c r="M207" s="2">
        <v>6853</v>
      </c>
      <c r="N207" s="3">
        <v>372</v>
      </c>
    </row>
    <row r="208" spans="10:14" x14ac:dyDescent="0.3">
      <c r="J208" t="s">
        <v>40</v>
      </c>
      <c r="K208" t="s">
        <v>35</v>
      </c>
      <c r="L208" t="s">
        <v>16</v>
      </c>
      <c r="M208" s="2">
        <v>4725</v>
      </c>
      <c r="N208" s="3">
        <v>174</v>
      </c>
    </row>
    <row r="209" spans="10:14" x14ac:dyDescent="0.3">
      <c r="J209" t="s">
        <v>41</v>
      </c>
      <c r="K209" t="s">
        <v>36</v>
      </c>
      <c r="L209" t="s">
        <v>32</v>
      </c>
      <c r="M209" s="2">
        <v>10304</v>
      </c>
      <c r="N209" s="3">
        <v>84</v>
      </c>
    </row>
    <row r="210" spans="10:14" x14ac:dyDescent="0.3">
      <c r="J210" t="s">
        <v>41</v>
      </c>
      <c r="K210" t="s">
        <v>34</v>
      </c>
      <c r="L210" t="s">
        <v>16</v>
      </c>
      <c r="M210" s="2">
        <v>1274</v>
      </c>
      <c r="N210" s="3">
        <v>225</v>
      </c>
    </row>
    <row r="211" spans="10:14" x14ac:dyDescent="0.3">
      <c r="J211" t="s">
        <v>5</v>
      </c>
      <c r="K211" t="s">
        <v>36</v>
      </c>
      <c r="L211" t="s">
        <v>30</v>
      </c>
      <c r="M211" s="2">
        <v>1526</v>
      </c>
      <c r="N211" s="3">
        <v>105</v>
      </c>
    </row>
    <row r="212" spans="10:14" x14ac:dyDescent="0.3">
      <c r="J212" t="s">
        <v>40</v>
      </c>
      <c r="K212" t="s">
        <v>39</v>
      </c>
      <c r="L212" t="s">
        <v>28</v>
      </c>
      <c r="M212" s="2">
        <v>3101</v>
      </c>
      <c r="N212" s="3">
        <v>225</v>
      </c>
    </row>
    <row r="213" spans="10:14" x14ac:dyDescent="0.3">
      <c r="J213" t="s">
        <v>2</v>
      </c>
      <c r="K213" t="s">
        <v>37</v>
      </c>
      <c r="L213" t="s">
        <v>14</v>
      </c>
      <c r="M213" s="2">
        <v>1057</v>
      </c>
      <c r="N213" s="3">
        <v>54</v>
      </c>
    </row>
    <row r="214" spans="10:14" x14ac:dyDescent="0.3">
      <c r="J214" t="s">
        <v>7</v>
      </c>
      <c r="K214" t="s">
        <v>37</v>
      </c>
      <c r="L214" t="s">
        <v>26</v>
      </c>
      <c r="M214" s="2">
        <v>5306</v>
      </c>
      <c r="N214" s="3">
        <v>0</v>
      </c>
    </row>
    <row r="215" spans="10:14" x14ac:dyDescent="0.3">
      <c r="J215" t="s">
        <v>5</v>
      </c>
      <c r="K215" t="s">
        <v>39</v>
      </c>
      <c r="L215" t="s">
        <v>24</v>
      </c>
      <c r="M215" s="2">
        <v>4018</v>
      </c>
      <c r="N215" s="3">
        <v>171</v>
      </c>
    </row>
    <row r="216" spans="10:14" x14ac:dyDescent="0.3">
      <c r="J216" t="s">
        <v>9</v>
      </c>
      <c r="K216" t="s">
        <v>34</v>
      </c>
      <c r="L216" t="s">
        <v>16</v>
      </c>
      <c r="M216" s="2">
        <v>938</v>
      </c>
      <c r="N216" s="3">
        <v>189</v>
      </c>
    </row>
    <row r="217" spans="10:14" x14ac:dyDescent="0.3">
      <c r="J217" t="s">
        <v>7</v>
      </c>
      <c r="K217" t="s">
        <v>38</v>
      </c>
      <c r="L217" t="s">
        <v>18</v>
      </c>
      <c r="M217" s="2">
        <v>1778</v>
      </c>
      <c r="N217" s="3">
        <v>270</v>
      </c>
    </row>
    <row r="218" spans="10:14" x14ac:dyDescent="0.3">
      <c r="J218" t="s">
        <v>6</v>
      </c>
      <c r="K218" t="s">
        <v>39</v>
      </c>
      <c r="L218" t="s">
        <v>30</v>
      </c>
      <c r="M218" s="2">
        <v>1638</v>
      </c>
      <c r="N218" s="3">
        <v>63</v>
      </c>
    </row>
    <row r="219" spans="10:14" x14ac:dyDescent="0.3">
      <c r="J219" t="s">
        <v>41</v>
      </c>
      <c r="K219" t="s">
        <v>38</v>
      </c>
      <c r="L219" t="s">
        <v>25</v>
      </c>
      <c r="M219" s="2">
        <v>154</v>
      </c>
      <c r="N219" s="3">
        <v>21</v>
      </c>
    </row>
    <row r="220" spans="10:14" x14ac:dyDescent="0.3">
      <c r="J220" t="s">
        <v>7</v>
      </c>
      <c r="K220" t="s">
        <v>37</v>
      </c>
      <c r="L220" t="s">
        <v>22</v>
      </c>
      <c r="M220" s="2">
        <v>9835</v>
      </c>
      <c r="N220" s="3">
        <v>207</v>
      </c>
    </row>
    <row r="221" spans="10:14" x14ac:dyDescent="0.3">
      <c r="J221" t="s">
        <v>9</v>
      </c>
      <c r="K221" t="s">
        <v>37</v>
      </c>
      <c r="L221" t="s">
        <v>20</v>
      </c>
      <c r="M221" s="2">
        <v>7273</v>
      </c>
      <c r="N221" s="3">
        <v>96</v>
      </c>
    </row>
    <row r="222" spans="10:14" x14ac:dyDescent="0.3">
      <c r="J222" t="s">
        <v>5</v>
      </c>
      <c r="K222" t="s">
        <v>39</v>
      </c>
      <c r="L222" t="s">
        <v>22</v>
      </c>
      <c r="M222" s="2">
        <v>6909</v>
      </c>
      <c r="N222" s="3">
        <v>81</v>
      </c>
    </row>
    <row r="223" spans="10:14" x14ac:dyDescent="0.3">
      <c r="J223" t="s">
        <v>9</v>
      </c>
      <c r="K223" t="s">
        <v>39</v>
      </c>
      <c r="L223" t="s">
        <v>24</v>
      </c>
      <c r="M223" s="2">
        <v>3920</v>
      </c>
      <c r="N223" s="3">
        <v>306</v>
      </c>
    </row>
    <row r="224" spans="10:14" x14ac:dyDescent="0.3">
      <c r="J224" t="s">
        <v>10</v>
      </c>
      <c r="K224" t="s">
        <v>39</v>
      </c>
      <c r="L224" t="s">
        <v>21</v>
      </c>
      <c r="M224" s="2">
        <v>4858</v>
      </c>
      <c r="N224" s="3">
        <v>279</v>
      </c>
    </row>
    <row r="225" spans="10:14" x14ac:dyDescent="0.3">
      <c r="J225" t="s">
        <v>2</v>
      </c>
      <c r="K225" t="s">
        <v>38</v>
      </c>
      <c r="L225" t="s">
        <v>4</v>
      </c>
      <c r="M225" s="2">
        <v>3549</v>
      </c>
      <c r="N225" s="3">
        <v>3</v>
      </c>
    </row>
    <row r="226" spans="10:14" x14ac:dyDescent="0.3">
      <c r="J226" t="s">
        <v>7</v>
      </c>
      <c r="K226" t="s">
        <v>39</v>
      </c>
      <c r="L226" t="s">
        <v>27</v>
      </c>
      <c r="M226" s="2">
        <v>966</v>
      </c>
      <c r="N226" s="3">
        <v>198</v>
      </c>
    </row>
    <row r="227" spans="10:14" x14ac:dyDescent="0.3">
      <c r="J227" t="s">
        <v>5</v>
      </c>
      <c r="K227" t="s">
        <v>39</v>
      </c>
      <c r="L227" t="s">
        <v>18</v>
      </c>
      <c r="M227" s="2">
        <v>385</v>
      </c>
      <c r="N227" s="3">
        <v>249</v>
      </c>
    </row>
    <row r="228" spans="10:14" x14ac:dyDescent="0.3">
      <c r="J228" t="s">
        <v>6</v>
      </c>
      <c r="K228" t="s">
        <v>34</v>
      </c>
      <c r="L228" t="s">
        <v>16</v>
      </c>
      <c r="M228" s="2">
        <v>2219</v>
      </c>
      <c r="N228" s="3">
        <v>75</v>
      </c>
    </row>
    <row r="229" spans="10:14" x14ac:dyDescent="0.3">
      <c r="J229" t="s">
        <v>9</v>
      </c>
      <c r="K229" t="s">
        <v>36</v>
      </c>
      <c r="L229" t="s">
        <v>32</v>
      </c>
      <c r="M229" s="2">
        <v>2954</v>
      </c>
      <c r="N229" s="3">
        <v>189</v>
      </c>
    </row>
    <row r="230" spans="10:14" x14ac:dyDescent="0.3">
      <c r="J230" t="s">
        <v>7</v>
      </c>
      <c r="K230" t="s">
        <v>36</v>
      </c>
      <c r="L230" t="s">
        <v>32</v>
      </c>
      <c r="M230" s="2">
        <v>280</v>
      </c>
      <c r="N230" s="3">
        <v>87</v>
      </c>
    </row>
    <row r="231" spans="10:14" x14ac:dyDescent="0.3">
      <c r="J231" t="s">
        <v>41</v>
      </c>
      <c r="K231" t="s">
        <v>36</v>
      </c>
      <c r="L231" t="s">
        <v>30</v>
      </c>
      <c r="M231" s="2">
        <v>6118</v>
      </c>
      <c r="N231" s="3">
        <v>174</v>
      </c>
    </row>
    <row r="232" spans="10:14" x14ac:dyDescent="0.3">
      <c r="J232" t="s">
        <v>2</v>
      </c>
      <c r="K232" t="s">
        <v>39</v>
      </c>
      <c r="L232" t="s">
        <v>15</v>
      </c>
      <c r="M232" s="2">
        <v>4802</v>
      </c>
      <c r="N232" s="3">
        <v>36</v>
      </c>
    </row>
    <row r="233" spans="10:14" x14ac:dyDescent="0.3">
      <c r="J233" t="s">
        <v>9</v>
      </c>
      <c r="K233" t="s">
        <v>38</v>
      </c>
      <c r="L233" t="s">
        <v>24</v>
      </c>
      <c r="M233" s="2">
        <v>4137</v>
      </c>
      <c r="N233" s="3">
        <v>60</v>
      </c>
    </row>
    <row r="234" spans="10:14" x14ac:dyDescent="0.3">
      <c r="J234" t="s">
        <v>3</v>
      </c>
      <c r="K234" t="s">
        <v>35</v>
      </c>
      <c r="L234" t="s">
        <v>23</v>
      </c>
      <c r="M234" s="2">
        <v>2023</v>
      </c>
      <c r="N234" s="3">
        <v>78</v>
      </c>
    </row>
    <row r="235" spans="10:14" x14ac:dyDescent="0.3">
      <c r="J235" t="s">
        <v>9</v>
      </c>
      <c r="K235" t="s">
        <v>36</v>
      </c>
      <c r="L235" t="s">
        <v>30</v>
      </c>
      <c r="M235" s="2">
        <v>9051</v>
      </c>
      <c r="N235" s="3">
        <v>57</v>
      </c>
    </row>
    <row r="236" spans="10:14" x14ac:dyDescent="0.3">
      <c r="J236" t="s">
        <v>9</v>
      </c>
      <c r="K236" t="s">
        <v>37</v>
      </c>
      <c r="L236" t="s">
        <v>28</v>
      </c>
      <c r="M236" s="2">
        <v>2919</v>
      </c>
      <c r="N236" s="3">
        <v>45</v>
      </c>
    </row>
    <row r="237" spans="10:14" x14ac:dyDescent="0.3">
      <c r="J237" t="s">
        <v>41</v>
      </c>
      <c r="K237" t="s">
        <v>38</v>
      </c>
      <c r="L237" t="s">
        <v>22</v>
      </c>
      <c r="M237" s="2">
        <v>5915</v>
      </c>
      <c r="N237" s="3">
        <v>3</v>
      </c>
    </row>
    <row r="238" spans="10:14" x14ac:dyDescent="0.3">
      <c r="J238" t="s">
        <v>10</v>
      </c>
      <c r="K238" t="s">
        <v>35</v>
      </c>
      <c r="L238" t="s">
        <v>15</v>
      </c>
      <c r="M238" s="2">
        <v>2562</v>
      </c>
      <c r="N238" s="3">
        <v>6</v>
      </c>
    </row>
    <row r="239" spans="10:14" x14ac:dyDescent="0.3">
      <c r="J239" t="s">
        <v>5</v>
      </c>
      <c r="K239" t="s">
        <v>37</v>
      </c>
      <c r="L239" t="s">
        <v>25</v>
      </c>
      <c r="M239" s="2">
        <v>8813</v>
      </c>
      <c r="N239" s="3">
        <v>21</v>
      </c>
    </row>
    <row r="240" spans="10:14" x14ac:dyDescent="0.3">
      <c r="J240" t="s">
        <v>5</v>
      </c>
      <c r="K240" t="s">
        <v>36</v>
      </c>
      <c r="L240" t="s">
        <v>18</v>
      </c>
      <c r="M240" s="2">
        <v>6111</v>
      </c>
      <c r="N240" s="3">
        <v>3</v>
      </c>
    </row>
    <row r="241" spans="10:14" x14ac:dyDescent="0.3">
      <c r="J241" t="s">
        <v>8</v>
      </c>
      <c r="K241" t="s">
        <v>34</v>
      </c>
      <c r="L241" t="s">
        <v>31</v>
      </c>
      <c r="M241" s="2">
        <v>3507</v>
      </c>
      <c r="N241" s="3">
        <v>288</v>
      </c>
    </row>
    <row r="242" spans="10:14" x14ac:dyDescent="0.3">
      <c r="J242" t="s">
        <v>6</v>
      </c>
      <c r="K242" t="s">
        <v>36</v>
      </c>
      <c r="L242" t="s">
        <v>13</v>
      </c>
      <c r="M242" s="2">
        <v>4319</v>
      </c>
      <c r="N242" s="3">
        <v>30</v>
      </c>
    </row>
    <row r="243" spans="10:14" x14ac:dyDescent="0.3">
      <c r="J243" t="s">
        <v>40</v>
      </c>
      <c r="K243" t="s">
        <v>38</v>
      </c>
      <c r="L243" t="s">
        <v>26</v>
      </c>
      <c r="M243" s="2">
        <v>609</v>
      </c>
      <c r="N243" s="3">
        <v>87</v>
      </c>
    </row>
    <row r="244" spans="10:14" x14ac:dyDescent="0.3">
      <c r="J244" t="s">
        <v>40</v>
      </c>
      <c r="K244" t="s">
        <v>39</v>
      </c>
      <c r="L244" t="s">
        <v>27</v>
      </c>
      <c r="M244" s="2">
        <v>6370</v>
      </c>
      <c r="N244" s="3">
        <v>30</v>
      </c>
    </row>
    <row r="245" spans="10:14" x14ac:dyDescent="0.3">
      <c r="J245" t="s">
        <v>5</v>
      </c>
      <c r="K245" t="s">
        <v>38</v>
      </c>
      <c r="L245" t="s">
        <v>19</v>
      </c>
      <c r="M245" s="2">
        <v>5474</v>
      </c>
      <c r="N245" s="3">
        <v>168</v>
      </c>
    </row>
    <row r="246" spans="10:14" x14ac:dyDescent="0.3">
      <c r="J246" t="s">
        <v>40</v>
      </c>
      <c r="K246" t="s">
        <v>36</v>
      </c>
      <c r="L246" t="s">
        <v>27</v>
      </c>
      <c r="M246" s="2">
        <v>3164</v>
      </c>
      <c r="N246" s="3">
        <v>306</v>
      </c>
    </row>
    <row r="247" spans="10:14" x14ac:dyDescent="0.3">
      <c r="J247" t="s">
        <v>6</v>
      </c>
      <c r="K247" t="s">
        <v>35</v>
      </c>
      <c r="L247" t="s">
        <v>4</v>
      </c>
      <c r="M247" s="2">
        <v>1302</v>
      </c>
      <c r="N247" s="3">
        <v>402</v>
      </c>
    </row>
    <row r="248" spans="10:14" x14ac:dyDescent="0.3">
      <c r="J248" t="s">
        <v>3</v>
      </c>
      <c r="K248" t="s">
        <v>37</v>
      </c>
      <c r="L248" t="s">
        <v>28</v>
      </c>
      <c r="M248" s="2">
        <v>7308</v>
      </c>
      <c r="N248" s="3">
        <v>327</v>
      </c>
    </row>
    <row r="249" spans="10:14" x14ac:dyDescent="0.3">
      <c r="J249" t="s">
        <v>40</v>
      </c>
      <c r="K249" t="s">
        <v>37</v>
      </c>
      <c r="L249" t="s">
        <v>27</v>
      </c>
      <c r="M249" s="2">
        <v>6132</v>
      </c>
      <c r="N249" s="3">
        <v>93</v>
      </c>
    </row>
    <row r="250" spans="10:14" x14ac:dyDescent="0.3">
      <c r="J250" t="s">
        <v>10</v>
      </c>
      <c r="K250" t="s">
        <v>35</v>
      </c>
      <c r="L250" t="s">
        <v>14</v>
      </c>
      <c r="M250" s="2">
        <v>3472</v>
      </c>
      <c r="N250" s="3">
        <v>96</v>
      </c>
    </row>
    <row r="251" spans="10:14" x14ac:dyDescent="0.3">
      <c r="J251" t="s">
        <v>8</v>
      </c>
      <c r="K251" t="s">
        <v>39</v>
      </c>
      <c r="L251" t="s">
        <v>18</v>
      </c>
      <c r="M251" s="2">
        <v>9660</v>
      </c>
      <c r="N251" s="3">
        <v>27</v>
      </c>
    </row>
    <row r="252" spans="10:14" x14ac:dyDescent="0.3">
      <c r="J252" t="s">
        <v>9</v>
      </c>
      <c r="K252" t="s">
        <v>38</v>
      </c>
      <c r="L252" t="s">
        <v>26</v>
      </c>
      <c r="M252" s="2">
        <v>2436</v>
      </c>
      <c r="N252" s="3">
        <v>99</v>
      </c>
    </row>
    <row r="253" spans="10:14" x14ac:dyDescent="0.3">
      <c r="J253" t="s">
        <v>9</v>
      </c>
      <c r="K253" t="s">
        <v>38</v>
      </c>
      <c r="L253" t="s">
        <v>33</v>
      </c>
      <c r="M253" s="2">
        <v>9506</v>
      </c>
      <c r="N253" s="3">
        <v>87</v>
      </c>
    </row>
    <row r="254" spans="10:14" x14ac:dyDescent="0.3">
      <c r="J254" t="s">
        <v>10</v>
      </c>
      <c r="K254" t="s">
        <v>37</v>
      </c>
      <c r="L254" t="s">
        <v>21</v>
      </c>
      <c r="M254" s="2">
        <v>245</v>
      </c>
      <c r="N254" s="3">
        <v>288</v>
      </c>
    </row>
    <row r="255" spans="10:14" x14ac:dyDescent="0.3">
      <c r="J255" t="s">
        <v>8</v>
      </c>
      <c r="K255" t="s">
        <v>35</v>
      </c>
      <c r="L255" t="s">
        <v>20</v>
      </c>
      <c r="M255" s="2">
        <v>2702</v>
      </c>
      <c r="N255" s="3">
        <v>363</v>
      </c>
    </row>
    <row r="256" spans="10:14" x14ac:dyDescent="0.3">
      <c r="J256" t="s">
        <v>10</v>
      </c>
      <c r="K256" t="s">
        <v>34</v>
      </c>
      <c r="L256" t="s">
        <v>17</v>
      </c>
      <c r="M256" s="2">
        <v>700</v>
      </c>
      <c r="N256" s="3">
        <v>87</v>
      </c>
    </row>
    <row r="257" spans="10:14" x14ac:dyDescent="0.3">
      <c r="J257" t="s">
        <v>6</v>
      </c>
      <c r="K257" t="s">
        <v>34</v>
      </c>
      <c r="L257" t="s">
        <v>17</v>
      </c>
      <c r="M257" s="2">
        <v>3759</v>
      </c>
      <c r="N257" s="3">
        <v>150</v>
      </c>
    </row>
    <row r="258" spans="10:14" x14ac:dyDescent="0.3">
      <c r="J258" t="s">
        <v>2</v>
      </c>
      <c r="K258" t="s">
        <v>35</v>
      </c>
      <c r="L258" t="s">
        <v>17</v>
      </c>
      <c r="M258" s="2">
        <v>1589</v>
      </c>
      <c r="N258" s="3">
        <v>303</v>
      </c>
    </row>
    <row r="259" spans="10:14" x14ac:dyDescent="0.3">
      <c r="J259" t="s">
        <v>7</v>
      </c>
      <c r="K259" t="s">
        <v>35</v>
      </c>
      <c r="L259" t="s">
        <v>28</v>
      </c>
      <c r="M259" s="2">
        <v>5194</v>
      </c>
      <c r="N259" s="3">
        <v>288</v>
      </c>
    </row>
    <row r="260" spans="10:14" x14ac:dyDescent="0.3">
      <c r="J260" t="s">
        <v>10</v>
      </c>
      <c r="K260" t="s">
        <v>36</v>
      </c>
      <c r="L260" t="s">
        <v>13</v>
      </c>
      <c r="M260" s="2">
        <v>945</v>
      </c>
      <c r="N260" s="3">
        <v>75</v>
      </c>
    </row>
    <row r="261" spans="10:14" x14ac:dyDescent="0.3">
      <c r="J261" t="s">
        <v>40</v>
      </c>
      <c r="K261" t="s">
        <v>38</v>
      </c>
      <c r="L261" t="s">
        <v>31</v>
      </c>
      <c r="M261" s="2">
        <v>1988</v>
      </c>
      <c r="N261" s="3">
        <v>39</v>
      </c>
    </row>
    <row r="262" spans="10:14" x14ac:dyDescent="0.3">
      <c r="J262" t="s">
        <v>6</v>
      </c>
      <c r="K262" t="s">
        <v>34</v>
      </c>
      <c r="L262" t="s">
        <v>32</v>
      </c>
      <c r="M262" s="2">
        <v>6734</v>
      </c>
      <c r="N262" s="3">
        <v>123</v>
      </c>
    </row>
    <row r="263" spans="10:14" x14ac:dyDescent="0.3">
      <c r="J263" t="s">
        <v>40</v>
      </c>
      <c r="K263" t="s">
        <v>36</v>
      </c>
      <c r="L263" t="s">
        <v>4</v>
      </c>
      <c r="M263" s="2">
        <v>217</v>
      </c>
      <c r="N263" s="3">
        <v>36</v>
      </c>
    </row>
    <row r="264" spans="10:14" x14ac:dyDescent="0.3">
      <c r="J264" t="s">
        <v>5</v>
      </c>
      <c r="K264" t="s">
        <v>34</v>
      </c>
      <c r="L264" t="s">
        <v>22</v>
      </c>
      <c r="M264" s="2">
        <v>6279</v>
      </c>
      <c r="N264" s="3">
        <v>237</v>
      </c>
    </row>
    <row r="265" spans="10:14" x14ac:dyDescent="0.3">
      <c r="J265" t="s">
        <v>40</v>
      </c>
      <c r="K265" t="s">
        <v>36</v>
      </c>
      <c r="L265" t="s">
        <v>13</v>
      </c>
      <c r="M265" s="2">
        <v>4424</v>
      </c>
      <c r="N265" s="3">
        <v>201</v>
      </c>
    </row>
    <row r="266" spans="10:14" x14ac:dyDescent="0.3">
      <c r="J266" t="s">
        <v>2</v>
      </c>
      <c r="K266" t="s">
        <v>36</v>
      </c>
      <c r="L266" t="s">
        <v>17</v>
      </c>
      <c r="M266" s="2">
        <v>189</v>
      </c>
      <c r="N266" s="3">
        <v>48</v>
      </c>
    </row>
    <row r="267" spans="10:14" x14ac:dyDescent="0.3">
      <c r="J267" t="s">
        <v>5</v>
      </c>
      <c r="K267" t="s">
        <v>35</v>
      </c>
      <c r="L267" t="s">
        <v>22</v>
      </c>
      <c r="M267" s="2">
        <v>490</v>
      </c>
      <c r="N267" s="3">
        <v>84</v>
      </c>
    </row>
    <row r="268" spans="10:14" x14ac:dyDescent="0.3">
      <c r="J268" t="s">
        <v>8</v>
      </c>
      <c r="K268" t="s">
        <v>37</v>
      </c>
      <c r="L268" t="s">
        <v>21</v>
      </c>
      <c r="M268" s="2">
        <v>434</v>
      </c>
      <c r="N268" s="3">
        <v>87</v>
      </c>
    </row>
    <row r="269" spans="10:14" x14ac:dyDescent="0.3">
      <c r="J269" t="s">
        <v>7</v>
      </c>
      <c r="K269" t="s">
        <v>38</v>
      </c>
      <c r="L269" t="s">
        <v>30</v>
      </c>
      <c r="M269" s="2">
        <v>10129</v>
      </c>
      <c r="N269" s="3">
        <v>312</v>
      </c>
    </row>
    <row r="270" spans="10:14" x14ac:dyDescent="0.3">
      <c r="J270" t="s">
        <v>3</v>
      </c>
      <c r="K270" t="s">
        <v>39</v>
      </c>
      <c r="L270" t="s">
        <v>28</v>
      </c>
      <c r="M270" s="2">
        <v>1652</v>
      </c>
      <c r="N270" s="3">
        <v>102</v>
      </c>
    </row>
    <row r="271" spans="10:14" x14ac:dyDescent="0.3">
      <c r="J271" t="s">
        <v>8</v>
      </c>
      <c r="K271" t="s">
        <v>38</v>
      </c>
      <c r="L271" t="s">
        <v>21</v>
      </c>
      <c r="M271" s="2">
        <v>6433</v>
      </c>
      <c r="N271" s="3">
        <v>78</v>
      </c>
    </row>
    <row r="272" spans="10:14" x14ac:dyDescent="0.3">
      <c r="J272" t="s">
        <v>3</v>
      </c>
      <c r="K272" t="s">
        <v>34</v>
      </c>
      <c r="L272" t="s">
        <v>23</v>
      </c>
      <c r="M272" s="2">
        <v>2212</v>
      </c>
      <c r="N272" s="3">
        <v>117</v>
      </c>
    </row>
    <row r="273" spans="10:14" x14ac:dyDescent="0.3">
      <c r="J273" t="s">
        <v>41</v>
      </c>
      <c r="K273" t="s">
        <v>35</v>
      </c>
      <c r="L273" t="s">
        <v>19</v>
      </c>
      <c r="M273" s="2">
        <v>609</v>
      </c>
      <c r="N273" s="3">
        <v>99</v>
      </c>
    </row>
    <row r="274" spans="10:14" x14ac:dyDescent="0.3">
      <c r="J274" t="s">
        <v>40</v>
      </c>
      <c r="K274" t="s">
        <v>35</v>
      </c>
      <c r="L274" t="s">
        <v>24</v>
      </c>
      <c r="M274" s="2">
        <v>1638</v>
      </c>
      <c r="N274" s="3">
        <v>48</v>
      </c>
    </row>
    <row r="275" spans="10:14" x14ac:dyDescent="0.3">
      <c r="J275" t="s">
        <v>7</v>
      </c>
      <c r="K275" t="s">
        <v>34</v>
      </c>
      <c r="L275" t="s">
        <v>15</v>
      </c>
      <c r="M275" s="2">
        <v>3829</v>
      </c>
      <c r="N275" s="3">
        <v>24</v>
      </c>
    </row>
    <row r="276" spans="10:14" x14ac:dyDescent="0.3">
      <c r="J276" t="s">
        <v>40</v>
      </c>
      <c r="K276" t="s">
        <v>39</v>
      </c>
      <c r="L276" t="s">
        <v>15</v>
      </c>
      <c r="M276" s="2">
        <v>5775</v>
      </c>
      <c r="N276" s="3">
        <v>42</v>
      </c>
    </row>
    <row r="277" spans="10:14" x14ac:dyDescent="0.3">
      <c r="J277" t="s">
        <v>6</v>
      </c>
      <c r="K277" t="s">
        <v>35</v>
      </c>
      <c r="L277" t="s">
        <v>20</v>
      </c>
      <c r="M277" s="2">
        <v>1071</v>
      </c>
      <c r="N277" s="3">
        <v>270</v>
      </c>
    </row>
    <row r="278" spans="10:14" x14ac:dyDescent="0.3">
      <c r="J278" t="s">
        <v>8</v>
      </c>
      <c r="K278" t="s">
        <v>36</v>
      </c>
      <c r="L278" t="s">
        <v>23</v>
      </c>
      <c r="M278" s="2">
        <v>5019</v>
      </c>
      <c r="N278" s="3">
        <v>150</v>
      </c>
    </row>
    <row r="279" spans="10:14" x14ac:dyDescent="0.3">
      <c r="J279" t="s">
        <v>2</v>
      </c>
      <c r="K279" t="s">
        <v>37</v>
      </c>
      <c r="L279" t="s">
        <v>15</v>
      </c>
      <c r="M279" s="2">
        <v>2863</v>
      </c>
      <c r="N279" s="3">
        <v>42</v>
      </c>
    </row>
    <row r="280" spans="10:14" x14ac:dyDescent="0.3">
      <c r="J280" t="s">
        <v>40</v>
      </c>
      <c r="K280" t="s">
        <v>35</v>
      </c>
      <c r="L280" t="s">
        <v>29</v>
      </c>
      <c r="M280" s="2">
        <v>1617</v>
      </c>
      <c r="N280" s="3">
        <v>126</v>
      </c>
    </row>
    <row r="281" spans="10:14" x14ac:dyDescent="0.3">
      <c r="J281" t="s">
        <v>6</v>
      </c>
      <c r="K281" t="s">
        <v>37</v>
      </c>
      <c r="L281" t="s">
        <v>26</v>
      </c>
      <c r="M281" s="2">
        <v>6818</v>
      </c>
      <c r="N281" s="3">
        <v>6</v>
      </c>
    </row>
    <row r="282" spans="10:14" x14ac:dyDescent="0.3">
      <c r="J282" t="s">
        <v>3</v>
      </c>
      <c r="K282" t="s">
        <v>35</v>
      </c>
      <c r="L282" t="s">
        <v>15</v>
      </c>
      <c r="M282" s="2">
        <v>6657</v>
      </c>
      <c r="N282" s="3">
        <v>276</v>
      </c>
    </row>
    <row r="283" spans="10:14" x14ac:dyDescent="0.3">
      <c r="J283" t="s">
        <v>3</v>
      </c>
      <c r="K283" t="s">
        <v>34</v>
      </c>
      <c r="L283" t="s">
        <v>17</v>
      </c>
      <c r="M283" s="2">
        <v>2919</v>
      </c>
      <c r="N283" s="3">
        <v>93</v>
      </c>
    </row>
    <row r="284" spans="10:14" x14ac:dyDescent="0.3">
      <c r="J284" t="s">
        <v>2</v>
      </c>
      <c r="K284" t="s">
        <v>36</v>
      </c>
      <c r="L284" t="s">
        <v>31</v>
      </c>
      <c r="M284" s="2">
        <v>3094</v>
      </c>
      <c r="N284" s="3">
        <v>246</v>
      </c>
    </row>
    <row r="285" spans="10:14" x14ac:dyDescent="0.3">
      <c r="J285" t="s">
        <v>6</v>
      </c>
      <c r="K285" t="s">
        <v>39</v>
      </c>
      <c r="L285" t="s">
        <v>24</v>
      </c>
      <c r="M285" s="2">
        <v>2989</v>
      </c>
      <c r="N285" s="3">
        <v>3</v>
      </c>
    </row>
    <row r="286" spans="10:14" x14ac:dyDescent="0.3">
      <c r="J286" t="s">
        <v>8</v>
      </c>
      <c r="K286" t="s">
        <v>38</v>
      </c>
      <c r="L286" t="s">
        <v>27</v>
      </c>
      <c r="M286" s="2">
        <v>2268</v>
      </c>
      <c r="N286" s="3">
        <v>63</v>
      </c>
    </row>
    <row r="287" spans="10:14" x14ac:dyDescent="0.3">
      <c r="J287" t="s">
        <v>5</v>
      </c>
      <c r="K287" t="s">
        <v>35</v>
      </c>
      <c r="L287" t="s">
        <v>31</v>
      </c>
      <c r="M287" s="2">
        <v>4753</v>
      </c>
      <c r="N287" s="3">
        <v>246</v>
      </c>
    </row>
    <row r="288" spans="10:14" x14ac:dyDescent="0.3">
      <c r="J288" t="s">
        <v>2</v>
      </c>
      <c r="K288" t="s">
        <v>34</v>
      </c>
      <c r="L288" t="s">
        <v>19</v>
      </c>
      <c r="M288" s="2">
        <v>7511</v>
      </c>
      <c r="N288" s="3">
        <v>120</v>
      </c>
    </row>
    <row r="289" spans="10:14" x14ac:dyDescent="0.3">
      <c r="J289" t="s">
        <v>2</v>
      </c>
      <c r="K289" t="s">
        <v>38</v>
      </c>
      <c r="L289" t="s">
        <v>31</v>
      </c>
      <c r="M289" s="2">
        <v>4326</v>
      </c>
      <c r="N289" s="3">
        <v>348</v>
      </c>
    </row>
    <row r="290" spans="10:14" x14ac:dyDescent="0.3">
      <c r="J290" t="s">
        <v>41</v>
      </c>
      <c r="K290" t="s">
        <v>34</v>
      </c>
      <c r="L290" t="s">
        <v>23</v>
      </c>
      <c r="M290" s="2">
        <v>4935</v>
      </c>
      <c r="N290" s="3">
        <v>126</v>
      </c>
    </row>
    <row r="291" spans="10:14" x14ac:dyDescent="0.3">
      <c r="J291" t="s">
        <v>6</v>
      </c>
      <c r="K291" t="s">
        <v>35</v>
      </c>
      <c r="L291" t="s">
        <v>30</v>
      </c>
      <c r="M291" s="2">
        <v>4781</v>
      </c>
      <c r="N291" s="3">
        <v>123</v>
      </c>
    </row>
    <row r="292" spans="10:14" x14ac:dyDescent="0.3">
      <c r="J292" t="s">
        <v>5</v>
      </c>
      <c r="K292" t="s">
        <v>38</v>
      </c>
      <c r="L292" t="s">
        <v>25</v>
      </c>
      <c r="M292" s="2">
        <v>7483</v>
      </c>
      <c r="N292" s="3">
        <v>45</v>
      </c>
    </row>
    <row r="293" spans="10:14" x14ac:dyDescent="0.3">
      <c r="J293" t="s">
        <v>10</v>
      </c>
      <c r="K293" t="s">
        <v>38</v>
      </c>
      <c r="L293" t="s">
        <v>4</v>
      </c>
      <c r="M293" s="2">
        <v>6860</v>
      </c>
      <c r="N293" s="3">
        <v>126</v>
      </c>
    </row>
    <row r="294" spans="10:14" x14ac:dyDescent="0.3">
      <c r="J294" t="s">
        <v>40</v>
      </c>
      <c r="K294" t="s">
        <v>37</v>
      </c>
      <c r="L294" t="s">
        <v>29</v>
      </c>
      <c r="M294" s="2">
        <v>9002</v>
      </c>
      <c r="N294" s="3">
        <v>72</v>
      </c>
    </row>
    <row r="295" spans="10:14" x14ac:dyDescent="0.3">
      <c r="J295" t="s">
        <v>6</v>
      </c>
      <c r="K295" t="s">
        <v>36</v>
      </c>
      <c r="L295" t="s">
        <v>29</v>
      </c>
      <c r="M295" s="2">
        <v>1400</v>
      </c>
      <c r="N295" s="3">
        <v>135</v>
      </c>
    </row>
    <row r="296" spans="10:14" x14ac:dyDescent="0.3">
      <c r="J296" t="s">
        <v>10</v>
      </c>
      <c r="K296" t="s">
        <v>34</v>
      </c>
      <c r="L296" t="s">
        <v>22</v>
      </c>
      <c r="M296" s="2">
        <v>4053</v>
      </c>
      <c r="N296" s="3">
        <v>24</v>
      </c>
    </row>
    <row r="297" spans="10:14" x14ac:dyDescent="0.3">
      <c r="J297" t="s">
        <v>7</v>
      </c>
      <c r="K297" t="s">
        <v>36</v>
      </c>
      <c r="L297" t="s">
        <v>31</v>
      </c>
      <c r="M297" s="2">
        <v>2149</v>
      </c>
      <c r="N297" s="3">
        <v>117</v>
      </c>
    </row>
    <row r="298" spans="10:14" x14ac:dyDescent="0.3">
      <c r="J298" t="s">
        <v>3</v>
      </c>
      <c r="K298" t="s">
        <v>39</v>
      </c>
      <c r="L298" t="s">
        <v>29</v>
      </c>
      <c r="M298" s="2">
        <v>3640</v>
      </c>
      <c r="N298" s="3">
        <v>51</v>
      </c>
    </row>
    <row r="299" spans="10:14" x14ac:dyDescent="0.3">
      <c r="J299" t="s">
        <v>2</v>
      </c>
      <c r="K299" t="s">
        <v>39</v>
      </c>
      <c r="L299" t="s">
        <v>23</v>
      </c>
      <c r="M299" s="2">
        <v>630</v>
      </c>
      <c r="N299" s="3">
        <v>36</v>
      </c>
    </row>
    <row r="300" spans="10:14" x14ac:dyDescent="0.3">
      <c r="J300" t="s">
        <v>9</v>
      </c>
      <c r="K300" t="s">
        <v>35</v>
      </c>
      <c r="L300" t="s">
        <v>27</v>
      </c>
      <c r="M300" s="2">
        <v>2429</v>
      </c>
      <c r="N300" s="3">
        <v>144</v>
      </c>
    </row>
    <row r="301" spans="10:14" x14ac:dyDescent="0.3">
      <c r="J301" t="s">
        <v>9</v>
      </c>
      <c r="K301" t="s">
        <v>36</v>
      </c>
      <c r="L301" t="s">
        <v>25</v>
      </c>
      <c r="M301" s="2">
        <v>2142</v>
      </c>
      <c r="N301" s="3">
        <v>114</v>
      </c>
    </row>
    <row r="302" spans="10:14" x14ac:dyDescent="0.3">
      <c r="J302" t="s">
        <v>7</v>
      </c>
      <c r="K302" t="s">
        <v>37</v>
      </c>
      <c r="L302" t="s">
        <v>30</v>
      </c>
      <c r="M302" s="2">
        <v>6454</v>
      </c>
      <c r="N302" s="3">
        <v>54</v>
      </c>
    </row>
    <row r="303" spans="10:14" x14ac:dyDescent="0.3">
      <c r="J303" t="s">
        <v>7</v>
      </c>
      <c r="K303" t="s">
        <v>37</v>
      </c>
      <c r="L303" t="s">
        <v>16</v>
      </c>
      <c r="M303" s="2">
        <v>4487</v>
      </c>
      <c r="N303" s="3">
        <v>333</v>
      </c>
    </row>
    <row r="304" spans="10:14" x14ac:dyDescent="0.3">
      <c r="J304" t="s">
        <v>3</v>
      </c>
      <c r="K304" t="s">
        <v>37</v>
      </c>
      <c r="L304" t="s">
        <v>4</v>
      </c>
      <c r="M304" s="2">
        <v>938</v>
      </c>
      <c r="N304" s="3">
        <v>366</v>
      </c>
    </row>
    <row r="305" spans="10:14" x14ac:dyDescent="0.3">
      <c r="J305" t="s">
        <v>3</v>
      </c>
      <c r="K305" t="s">
        <v>38</v>
      </c>
      <c r="L305" t="s">
        <v>26</v>
      </c>
      <c r="M305" s="2">
        <v>8841</v>
      </c>
      <c r="N305" s="3">
        <v>303</v>
      </c>
    </row>
    <row r="306" spans="10:14" x14ac:dyDescent="0.3">
      <c r="J306" t="s">
        <v>2</v>
      </c>
      <c r="K306" t="s">
        <v>39</v>
      </c>
      <c r="L306" t="s">
        <v>33</v>
      </c>
      <c r="M306" s="2">
        <v>4018</v>
      </c>
      <c r="N306" s="3">
        <v>126</v>
      </c>
    </row>
    <row r="307" spans="10:14" x14ac:dyDescent="0.3">
      <c r="J307" t="s">
        <v>41</v>
      </c>
      <c r="K307" t="s">
        <v>37</v>
      </c>
      <c r="L307" t="s">
        <v>15</v>
      </c>
      <c r="M307" s="2">
        <v>714</v>
      </c>
      <c r="N307" s="3">
        <v>231</v>
      </c>
    </row>
    <row r="308" spans="10:14" x14ac:dyDescent="0.3">
      <c r="J308" t="s">
        <v>9</v>
      </c>
      <c r="K308" t="s">
        <v>38</v>
      </c>
      <c r="L308" t="s">
        <v>25</v>
      </c>
      <c r="M308" s="2">
        <v>3850</v>
      </c>
      <c r="N308" s="3">
        <v>102</v>
      </c>
    </row>
  </sheetData>
  <mergeCells count="1">
    <mergeCell ref="A1:N4"/>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22"/>
  <sheetViews>
    <sheetView showGridLines="0" workbookViewId="0">
      <selection activeCell="N5" sqref="N5"/>
    </sheetView>
  </sheetViews>
  <sheetFormatPr defaultRowHeight="14.4" x14ac:dyDescent="0.3"/>
  <cols>
    <col min="2" max="2" width="15.5546875" bestFit="1" customWidth="1"/>
    <col min="3" max="3" width="14.44140625" bestFit="1" customWidth="1"/>
    <col min="7" max="7" width="15.5546875" bestFit="1" customWidth="1"/>
    <col min="8" max="8" width="14.44140625" bestFit="1" customWidth="1"/>
  </cols>
  <sheetData>
    <row r="1" spans="1:19" ht="14.4" customHeight="1" x14ac:dyDescent="0.3">
      <c r="A1" s="77" t="s">
        <v>48</v>
      </c>
      <c r="B1" s="78"/>
      <c r="C1" s="78"/>
      <c r="D1" s="78"/>
      <c r="E1" s="78"/>
      <c r="F1" s="78"/>
      <c r="G1" s="78"/>
      <c r="H1" s="78"/>
      <c r="I1" s="78"/>
      <c r="J1" s="78"/>
      <c r="K1" s="38"/>
      <c r="L1" s="38"/>
      <c r="M1" s="38"/>
      <c r="N1" s="38"/>
      <c r="O1" s="22"/>
      <c r="P1" s="22"/>
      <c r="Q1" s="22"/>
      <c r="R1" s="22"/>
      <c r="S1" s="22"/>
    </row>
    <row r="2" spans="1:19" ht="14.4" customHeight="1" x14ac:dyDescent="0.3">
      <c r="A2" s="77"/>
      <c r="B2" s="78"/>
      <c r="C2" s="78"/>
      <c r="D2" s="78"/>
      <c r="E2" s="78"/>
      <c r="F2" s="78"/>
      <c r="G2" s="78"/>
      <c r="H2" s="78"/>
      <c r="I2" s="78"/>
      <c r="J2" s="78"/>
      <c r="K2" s="38"/>
      <c r="L2" s="38"/>
      <c r="M2" s="38"/>
      <c r="N2" s="38"/>
      <c r="O2" s="22"/>
      <c r="P2" s="22"/>
      <c r="Q2" s="22"/>
      <c r="R2" s="22"/>
      <c r="S2" s="22"/>
    </row>
    <row r="3" spans="1:19" ht="14.4" customHeight="1" x14ac:dyDescent="0.3">
      <c r="A3" s="77"/>
      <c r="B3" s="78"/>
      <c r="C3" s="78"/>
      <c r="D3" s="78"/>
      <c r="E3" s="78"/>
      <c r="F3" s="78"/>
      <c r="G3" s="78"/>
      <c r="H3" s="78"/>
      <c r="I3" s="78"/>
      <c r="J3" s="78"/>
      <c r="K3" s="38"/>
      <c r="L3" s="38"/>
      <c r="M3" s="38"/>
      <c r="N3" s="38"/>
      <c r="O3" s="22"/>
      <c r="P3" s="22"/>
      <c r="Q3" s="22"/>
      <c r="R3" s="22"/>
      <c r="S3" s="22"/>
    </row>
    <row r="4" spans="1:19" ht="15" customHeight="1" x14ac:dyDescent="0.3">
      <c r="A4" s="77"/>
      <c r="B4" s="78"/>
      <c r="C4" s="78"/>
      <c r="D4" s="78"/>
      <c r="E4" s="78"/>
      <c r="F4" s="78"/>
      <c r="G4" s="78"/>
      <c r="H4" s="78"/>
      <c r="I4" s="78"/>
      <c r="J4" s="78"/>
      <c r="K4" s="38"/>
      <c r="L4" s="38"/>
      <c r="M4" s="38"/>
      <c r="N4" s="38"/>
      <c r="O4" s="22"/>
      <c r="P4" s="22"/>
      <c r="Q4" s="22"/>
      <c r="R4" s="22"/>
      <c r="S4" s="22"/>
    </row>
    <row r="5" spans="1:19" s="13" customFormat="1" ht="11.4" customHeight="1" x14ac:dyDescent="0.3">
      <c r="A5" s="37"/>
      <c r="B5" s="37"/>
      <c r="C5" s="37"/>
      <c r="D5" s="37"/>
      <c r="E5" s="37"/>
      <c r="F5" s="37"/>
      <c r="G5" s="37"/>
      <c r="H5" s="37"/>
      <c r="I5" s="37"/>
      <c r="J5" s="37"/>
      <c r="K5" s="37"/>
      <c r="L5" s="37"/>
      <c r="M5" s="37"/>
      <c r="N5" s="37"/>
      <c r="O5" s="38"/>
      <c r="P5" s="38"/>
      <c r="Q5" s="38"/>
      <c r="R5" s="38"/>
      <c r="S5" s="38"/>
    </row>
    <row r="7" spans="1:19" x14ac:dyDescent="0.3">
      <c r="B7" s="23" t="s">
        <v>71</v>
      </c>
      <c r="C7" s="23"/>
      <c r="D7" s="23"/>
      <c r="E7" s="23"/>
      <c r="F7" s="23"/>
      <c r="G7" s="23" t="s">
        <v>72</v>
      </c>
    </row>
    <row r="9" spans="1:19" x14ac:dyDescent="0.3">
      <c r="B9" s="30" t="s">
        <v>65</v>
      </c>
      <c r="C9" t="s">
        <v>67</v>
      </c>
      <c r="G9" s="30" t="s">
        <v>65</v>
      </c>
      <c r="H9" t="s">
        <v>67</v>
      </c>
    </row>
    <row r="10" spans="1:19" x14ac:dyDescent="0.3">
      <c r="B10" s="31" t="s">
        <v>39</v>
      </c>
      <c r="C10" s="32">
        <v>45752</v>
      </c>
      <c r="G10" s="31" t="s">
        <v>35</v>
      </c>
      <c r="H10" s="32">
        <v>2142</v>
      </c>
    </row>
    <row r="11" spans="1:19" x14ac:dyDescent="0.3">
      <c r="B11" s="36" t="s">
        <v>2</v>
      </c>
      <c r="C11" s="32">
        <v>45752</v>
      </c>
      <c r="G11" s="36" t="s">
        <v>2</v>
      </c>
      <c r="H11" s="32">
        <v>2142</v>
      </c>
    </row>
    <row r="12" spans="1:19" x14ac:dyDescent="0.3">
      <c r="B12" s="31" t="s">
        <v>37</v>
      </c>
      <c r="C12" s="32">
        <v>43568</v>
      </c>
      <c r="G12" s="31" t="s">
        <v>39</v>
      </c>
      <c r="H12" s="32">
        <v>3976</v>
      </c>
    </row>
    <row r="13" spans="1:19" x14ac:dyDescent="0.3">
      <c r="B13" s="36" t="s">
        <v>7</v>
      </c>
      <c r="C13" s="32">
        <v>43568</v>
      </c>
      <c r="G13" s="36" t="s">
        <v>41</v>
      </c>
      <c r="H13" s="32">
        <v>3976</v>
      </c>
    </row>
    <row r="14" spans="1:19" x14ac:dyDescent="0.3">
      <c r="B14" s="31" t="s">
        <v>34</v>
      </c>
      <c r="C14" s="32">
        <v>41559</v>
      </c>
      <c r="G14" s="31" t="s">
        <v>36</v>
      </c>
      <c r="H14" s="32">
        <v>5019</v>
      </c>
    </row>
    <row r="15" spans="1:19" x14ac:dyDescent="0.3">
      <c r="B15" s="36" t="s">
        <v>5</v>
      </c>
      <c r="C15" s="32">
        <v>41559</v>
      </c>
      <c r="G15" s="36" t="s">
        <v>8</v>
      </c>
      <c r="H15" s="32">
        <v>5019</v>
      </c>
    </row>
    <row r="16" spans="1:19" x14ac:dyDescent="0.3">
      <c r="B16" s="31" t="s">
        <v>36</v>
      </c>
      <c r="C16" s="32">
        <v>39620</v>
      </c>
      <c r="G16" s="31" t="s">
        <v>34</v>
      </c>
      <c r="H16" s="32">
        <v>5516</v>
      </c>
    </row>
    <row r="17" spans="2:8" x14ac:dyDescent="0.3">
      <c r="B17" s="36" t="s">
        <v>5</v>
      </c>
      <c r="C17" s="32">
        <v>39620</v>
      </c>
      <c r="G17" s="36" t="s">
        <v>8</v>
      </c>
      <c r="H17" s="32">
        <v>5516</v>
      </c>
    </row>
    <row r="18" spans="2:8" x14ac:dyDescent="0.3">
      <c r="B18" s="31" t="s">
        <v>35</v>
      </c>
      <c r="C18" s="32">
        <v>38325</v>
      </c>
      <c r="G18" s="31" t="s">
        <v>38</v>
      </c>
      <c r="H18" s="32">
        <v>6069</v>
      </c>
    </row>
    <row r="19" spans="2:8" x14ac:dyDescent="0.3">
      <c r="B19" s="36" t="s">
        <v>40</v>
      </c>
      <c r="C19" s="32">
        <v>38325</v>
      </c>
      <c r="G19" s="36" t="s">
        <v>41</v>
      </c>
      <c r="H19" s="32">
        <v>6069</v>
      </c>
    </row>
    <row r="20" spans="2:8" x14ac:dyDescent="0.3">
      <c r="B20" s="31" t="s">
        <v>38</v>
      </c>
      <c r="C20" s="32">
        <v>25221</v>
      </c>
      <c r="G20" s="31" t="s">
        <v>37</v>
      </c>
      <c r="H20" s="32">
        <v>7987</v>
      </c>
    </row>
    <row r="21" spans="2:8" x14ac:dyDescent="0.3">
      <c r="B21" s="36" t="s">
        <v>5</v>
      </c>
      <c r="C21" s="32">
        <v>25221</v>
      </c>
      <c r="G21" s="36" t="s">
        <v>10</v>
      </c>
      <c r="H21" s="32">
        <v>7987</v>
      </c>
    </row>
    <row r="22" spans="2:8" x14ac:dyDescent="0.3">
      <c r="B22" s="31" t="s">
        <v>66</v>
      </c>
      <c r="C22" s="32">
        <v>234045</v>
      </c>
      <c r="G22" s="31" t="s">
        <v>66</v>
      </c>
      <c r="H22" s="32">
        <v>30709</v>
      </c>
    </row>
  </sheetData>
  <mergeCells count="1">
    <mergeCell ref="A1:J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310"/>
  <sheetViews>
    <sheetView showGridLines="0" workbookViewId="0">
      <selection activeCell="F20" sqref="F20"/>
    </sheetView>
  </sheetViews>
  <sheetFormatPr defaultRowHeight="14.4" x14ac:dyDescent="0.3"/>
  <cols>
    <col min="2" max="2" width="15.5546875" bestFit="1" customWidth="1"/>
    <col min="3" max="3" width="16.44140625" customWidth="1"/>
    <col min="4" max="4" width="11.88671875" customWidth="1"/>
    <col min="6" max="6" width="17.44140625" customWidth="1"/>
    <col min="7" max="7" width="15.5546875" bestFit="1" customWidth="1"/>
    <col min="8" max="8" width="16.77734375" customWidth="1"/>
    <col min="9" max="9" width="12.109375" customWidth="1"/>
  </cols>
  <sheetData>
    <row r="1" spans="1:21" ht="14.4" customHeight="1" x14ac:dyDescent="0.3">
      <c r="A1" s="77" t="s">
        <v>73</v>
      </c>
      <c r="B1" s="78"/>
      <c r="C1" s="78"/>
      <c r="D1" s="78"/>
      <c r="E1" s="78"/>
      <c r="F1" s="78"/>
      <c r="G1" s="78"/>
      <c r="H1" s="78"/>
      <c r="I1" s="78"/>
      <c r="J1" s="78"/>
      <c r="K1" s="78"/>
      <c r="L1" s="78"/>
      <c r="M1" s="38"/>
      <c r="N1" s="38"/>
      <c r="O1" s="38"/>
      <c r="P1" s="38"/>
      <c r="Q1" s="22"/>
      <c r="R1" s="22"/>
      <c r="S1" s="22"/>
      <c r="T1" s="22"/>
      <c r="U1" s="22"/>
    </row>
    <row r="2" spans="1:21" ht="14.4" customHeight="1" x14ac:dyDescent="0.3">
      <c r="A2" s="77"/>
      <c r="B2" s="78"/>
      <c r="C2" s="78"/>
      <c r="D2" s="78"/>
      <c r="E2" s="78"/>
      <c r="F2" s="78"/>
      <c r="G2" s="78"/>
      <c r="H2" s="78"/>
      <c r="I2" s="78"/>
      <c r="J2" s="78"/>
      <c r="K2" s="78"/>
      <c r="L2" s="78"/>
      <c r="M2" s="38"/>
      <c r="N2" s="38"/>
      <c r="O2" s="38"/>
      <c r="P2" s="38"/>
      <c r="Q2" s="22"/>
      <c r="R2" s="22"/>
      <c r="S2" s="22"/>
      <c r="T2" s="22"/>
      <c r="U2" s="22"/>
    </row>
    <row r="3" spans="1:21" ht="14.4" customHeight="1" x14ac:dyDescent="0.3">
      <c r="A3" s="77"/>
      <c r="B3" s="78"/>
      <c r="C3" s="78"/>
      <c r="D3" s="78"/>
      <c r="E3" s="78"/>
      <c r="F3" s="78"/>
      <c r="G3" s="78"/>
      <c r="H3" s="78"/>
      <c r="I3" s="78"/>
      <c r="J3" s="78"/>
      <c r="K3" s="78"/>
      <c r="L3" s="78"/>
      <c r="M3" s="38"/>
      <c r="N3" s="38"/>
      <c r="O3" s="38"/>
      <c r="P3" s="38"/>
      <c r="Q3" s="22"/>
      <c r="R3" s="22"/>
      <c r="S3" s="22"/>
      <c r="T3" s="22"/>
      <c r="U3" s="22"/>
    </row>
    <row r="4" spans="1:21" ht="15" customHeight="1" x14ac:dyDescent="0.3">
      <c r="A4" s="77"/>
      <c r="B4" s="78"/>
      <c r="C4" s="78"/>
      <c r="D4" s="78"/>
      <c r="E4" s="78"/>
      <c r="F4" s="78"/>
      <c r="G4" s="78"/>
      <c r="H4" s="78"/>
      <c r="I4" s="78"/>
      <c r="J4" s="78"/>
      <c r="K4" s="78"/>
      <c r="L4" s="78"/>
      <c r="M4" s="38"/>
      <c r="N4" s="38"/>
      <c r="O4" s="38"/>
      <c r="P4" s="38"/>
      <c r="Q4" s="22"/>
      <c r="R4" s="22"/>
      <c r="S4" s="22"/>
      <c r="T4" s="22"/>
      <c r="U4" s="22"/>
    </row>
    <row r="5" spans="1:21" x14ac:dyDescent="0.3">
      <c r="M5" s="13"/>
      <c r="N5" s="13"/>
      <c r="O5" s="13"/>
      <c r="P5" s="13"/>
    </row>
    <row r="6" spans="1:21" x14ac:dyDescent="0.3">
      <c r="M6" s="13"/>
      <c r="N6" s="13"/>
      <c r="O6" s="13"/>
      <c r="P6" s="13"/>
    </row>
    <row r="7" spans="1:21" x14ac:dyDescent="0.3">
      <c r="B7" s="23" t="s">
        <v>74</v>
      </c>
      <c r="F7" s="23" t="s">
        <v>75</v>
      </c>
      <c r="M7" s="13"/>
      <c r="N7" s="13"/>
      <c r="O7" s="13"/>
      <c r="P7" s="13"/>
    </row>
    <row r="9" spans="1:21" x14ac:dyDescent="0.3">
      <c r="B9" s="85" t="s">
        <v>12</v>
      </c>
      <c r="C9" s="85" t="s">
        <v>11</v>
      </c>
      <c r="D9" s="86" t="s">
        <v>1</v>
      </c>
      <c r="F9" s="82" t="s">
        <v>12</v>
      </c>
      <c r="G9" s="83" t="s">
        <v>11</v>
      </c>
      <c r="H9" s="84" t="s">
        <v>1</v>
      </c>
    </row>
    <row r="10" spans="1:21" x14ac:dyDescent="0.3">
      <c r="B10" s="87" t="s">
        <v>38</v>
      </c>
      <c r="C10" s="87" t="s">
        <v>41</v>
      </c>
      <c r="D10" s="88">
        <f>SUMIFS(Raw_Data[Amount],Raw_Data[Geography],B10:B70,Raw_Data[Sales Person], C10:C70)</f>
        <v>6069</v>
      </c>
      <c r="F10" s="92" t="s">
        <v>39</v>
      </c>
      <c r="G10" s="93" t="str">
        <f t="shared" ref="G10:G15" si="0">LOOKUP(F10, $B$10:$B$70,$C$10:$C$70)</f>
        <v>Barr Faughny</v>
      </c>
      <c r="H10" s="93">
        <f t="shared" ref="H10:H15" si="1">LOOKUP(F10, $B$10:$B$70,$D$10:$D$70)</f>
        <v>45752</v>
      </c>
      <c r="L10" s="4"/>
      <c r="M10" s="4"/>
      <c r="N10" s="8"/>
      <c r="O10" s="4"/>
      <c r="P10" s="8"/>
    </row>
    <row r="11" spans="1:21" x14ac:dyDescent="0.3">
      <c r="B11" s="87" t="s">
        <v>38</v>
      </c>
      <c r="C11" s="87" t="s">
        <v>3</v>
      </c>
      <c r="D11" s="88">
        <f>SUMIFS(Raw_Data[Amount],Raw_Data[Geography],B11:B71,Raw_Data[Sales Person], C11:C71)</f>
        <v>8841</v>
      </c>
      <c r="F11" s="92" t="s">
        <v>37</v>
      </c>
      <c r="G11" s="93" t="str">
        <f t="shared" si="0"/>
        <v>Ches Bonnell</v>
      </c>
      <c r="H11" s="93">
        <f t="shared" si="1"/>
        <v>43568</v>
      </c>
      <c r="N11" s="2"/>
      <c r="P11" s="3"/>
    </row>
    <row r="12" spans="1:21" x14ac:dyDescent="0.3">
      <c r="B12" s="87" t="s">
        <v>38</v>
      </c>
      <c r="C12" s="87" t="s">
        <v>10</v>
      </c>
      <c r="D12" s="88">
        <f>SUMIFS(Raw_Data[Amount],Raw_Data[Geography],B12:B72,Raw_Data[Sales Person], C12:C72)</f>
        <v>14714</v>
      </c>
      <c r="F12" s="94" t="s">
        <v>34</v>
      </c>
      <c r="G12" s="93" t="str">
        <f t="shared" si="0"/>
        <v>Gigi Bohling</v>
      </c>
      <c r="H12" s="93">
        <f t="shared" si="1"/>
        <v>41559</v>
      </c>
      <c r="N12" s="2"/>
      <c r="P12" s="3"/>
    </row>
    <row r="13" spans="1:21" x14ac:dyDescent="0.3">
      <c r="B13" s="89" t="s">
        <v>38</v>
      </c>
      <c r="C13" s="89" t="s">
        <v>8</v>
      </c>
      <c r="D13" s="88">
        <f>SUMIFS(Raw_Data[Amount],Raw_Data[Geography],B13:B73,Raw_Data[Sales Person], C13:C73)</f>
        <v>15141</v>
      </c>
      <c r="F13" s="94" t="s">
        <v>36</v>
      </c>
      <c r="G13" s="93" t="str">
        <f t="shared" si="0"/>
        <v>Gigi Bohling</v>
      </c>
      <c r="H13" s="93">
        <f t="shared" si="1"/>
        <v>39620</v>
      </c>
      <c r="N13" s="2"/>
      <c r="P13" s="3"/>
    </row>
    <row r="14" spans="1:21" x14ac:dyDescent="0.3">
      <c r="B14" s="87" t="s">
        <v>38</v>
      </c>
      <c r="C14" s="87" t="s">
        <v>6</v>
      </c>
      <c r="D14" s="88">
        <f>SUMIFS(Raw_Data[Amount],Raw_Data[Geography],B14:B74,Raw_Data[Sales Person], C14:C74)</f>
        <v>15820</v>
      </c>
      <c r="F14" s="94" t="s">
        <v>35</v>
      </c>
      <c r="G14" s="93" t="str">
        <f t="shared" si="0"/>
        <v>Ram Mahesh</v>
      </c>
      <c r="H14" s="93">
        <f t="shared" si="1"/>
        <v>38325</v>
      </c>
      <c r="N14" s="2"/>
      <c r="P14" s="3"/>
    </row>
    <row r="15" spans="1:21" x14ac:dyDescent="0.3">
      <c r="B15" s="87" t="s">
        <v>38</v>
      </c>
      <c r="C15" s="87" t="s">
        <v>7</v>
      </c>
      <c r="D15" s="88">
        <f>SUMIFS(Raw_Data[Amount],Raw_Data[Geography],B15:B75,Raw_Data[Sales Person], C15:C75)</f>
        <v>18865</v>
      </c>
      <c r="F15" s="92" t="s">
        <v>38</v>
      </c>
      <c r="G15" s="93" t="str">
        <f t="shared" si="0"/>
        <v>Gigi Bohling</v>
      </c>
      <c r="H15" s="93">
        <f t="shared" si="1"/>
        <v>25221</v>
      </c>
      <c r="N15" s="2"/>
      <c r="P15" s="3"/>
    </row>
    <row r="16" spans="1:21" x14ac:dyDescent="0.3">
      <c r="B16" s="89" t="s">
        <v>38</v>
      </c>
      <c r="C16" s="89" t="s">
        <v>2</v>
      </c>
      <c r="D16" s="88">
        <f>SUMIFS(Raw_Data[Amount],Raw_Data[Geography],B16:B76,Raw_Data[Sales Person], C16:C76)</f>
        <v>18928</v>
      </c>
      <c r="F16" s="95"/>
      <c r="G16" s="96"/>
      <c r="H16" s="97"/>
      <c r="N16" s="2"/>
      <c r="P16" s="3"/>
    </row>
    <row r="17" spans="2:16" x14ac:dyDescent="0.3">
      <c r="B17" s="89" t="s">
        <v>38</v>
      </c>
      <c r="C17" s="89" t="s">
        <v>40</v>
      </c>
      <c r="D17" s="88">
        <f>SUMIFS(Raw_Data[Amount],Raw_Data[Geography],B17:B77,Raw_Data[Sales Person], C17:C77)</f>
        <v>20097</v>
      </c>
      <c r="G17" s="32"/>
      <c r="N17" s="2"/>
      <c r="P17" s="3"/>
    </row>
    <row r="18" spans="2:16" x14ac:dyDescent="0.3">
      <c r="B18" s="87" t="s">
        <v>38</v>
      </c>
      <c r="C18" s="87" t="s">
        <v>9</v>
      </c>
      <c r="D18" s="88">
        <f>SUMIFS(Raw_Data[Amount],Raw_Data[Geography],B18:B78,Raw_Data[Sales Person], C18:C78)</f>
        <v>24983</v>
      </c>
      <c r="G18" s="32"/>
      <c r="N18" s="2"/>
      <c r="P18" s="3"/>
    </row>
    <row r="19" spans="2:16" x14ac:dyDescent="0.3">
      <c r="B19" s="87" t="s">
        <v>38</v>
      </c>
      <c r="C19" s="87" t="s">
        <v>5</v>
      </c>
      <c r="D19" s="88">
        <f>SUMIFS(Raw_Data[Amount],Raw_Data[Geography],B19:B79,Raw_Data[Sales Person], C19:C79)</f>
        <v>25221</v>
      </c>
      <c r="G19" s="32"/>
      <c r="N19" s="2"/>
      <c r="P19" s="3"/>
    </row>
    <row r="20" spans="2:16" x14ac:dyDescent="0.3">
      <c r="B20" s="89" t="s">
        <v>36</v>
      </c>
      <c r="C20" s="89" t="s">
        <v>8</v>
      </c>
      <c r="D20" s="88">
        <f>SUMIFS(Raw_Data[Amount],Raw_Data[Geography],B20:B80,Raw_Data[Sales Person], C20:C80)</f>
        <v>5019</v>
      </c>
      <c r="N20" s="2"/>
      <c r="P20" s="3"/>
    </row>
    <row r="21" spans="2:16" x14ac:dyDescent="0.3">
      <c r="B21" s="87" t="s">
        <v>36</v>
      </c>
      <c r="C21" s="87" t="s">
        <v>10</v>
      </c>
      <c r="D21" s="88">
        <f>SUMIFS(Raw_Data[Amount],Raw_Data[Geography],B21:B81,Raw_Data[Sales Person], C21:C81)</f>
        <v>13797</v>
      </c>
      <c r="F21" s="31"/>
      <c r="G21" s="32"/>
      <c r="N21" s="2"/>
      <c r="P21" s="3"/>
    </row>
    <row r="22" spans="2:16" x14ac:dyDescent="0.3">
      <c r="B22" s="89" t="s">
        <v>36</v>
      </c>
      <c r="C22" s="89" t="s">
        <v>3</v>
      </c>
      <c r="D22" s="88">
        <f>SUMIFS(Raw_Data[Amount],Raw_Data[Geography],B22:B82,Raw_Data[Sales Person], C22:C82)</f>
        <v>18564</v>
      </c>
      <c r="F22" s="36"/>
      <c r="G22" s="32"/>
      <c r="N22" s="2"/>
      <c r="P22" s="3"/>
    </row>
    <row r="23" spans="2:16" x14ac:dyDescent="0.3">
      <c r="B23" s="87" t="s">
        <v>36</v>
      </c>
      <c r="C23" s="87" t="s">
        <v>7</v>
      </c>
      <c r="D23" s="88">
        <f>SUMIFS(Raw_Data[Amount],Raw_Data[Geography],B23:B83,Raw_Data[Sales Person], C23:C83)</f>
        <v>21931</v>
      </c>
      <c r="F23" s="31"/>
      <c r="G23" s="32"/>
      <c r="N23" s="2"/>
      <c r="P23" s="3"/>
    </row>
    <row r="24" spans="2:16" x14ac:dyDescent="0.3">
      <c r="B24" s="89" t="s">
        <v>36</v>
      </c>
      <c r="C24" s="89" t="s">
        <v>40</v>
      </c>
      <c r="D24" s="88">
        <f>SUMIFS(Raw_Data[Amount],Raw_Data[Geography],B24:B84,Raw_Data[Sales Person], C24:C84)</f>
        <v>23016</v>
      </c>
      <c r="F24" s="36"/>
      <c r="G24" s="32"/>
      <c r="N24" s="2"/>
      <c r="P24" s="3"/>
    </row>
    <row r="25" spans="2:16" x14ac:dyDescent="0.3">
      <c r="B25" s="87" t="s">
        <v>36</v>
      </c>
      <c r="C25" s="87" t="s">
        <v>2</v>
      </c>
      <c r="D25" s="88">
        <f>SUMIFS(Raw_Data[Amount],Raw_Data[Geography],B25:B85,Raw_Data[Sales Person], C25:C85)</f>
        <v>23709</v>
      </c>
      <c r="F25" s="31"/>
      <c r="G25" s="32"/>
      <c r="N25" s="2"/>
      <c r="P25" s="3"/>
    </row>
    <row r="26" spans="2:16" x14ac:dyDescent="0.3">
      <c r="B26" s="89" t="s">
        <v>36</v>
      </c>
      <c r="C26" s="89" t="s">
        <v>9</v>
      </c>
      <c r="D26" s="88">
        <f>SUMIFS(Raw_Data[Amount],Raw_Data[Geography],B26:B86,Raw_Data[Sales Person], C26:C86)</f>
        <v>25669</v>
      </c>
      <c r="F26" s="36"/>
      <c r="G26" s="32"/>
      <c r="N26" s="2"/>
      <c r="P26" s="3"/>
    </row>
    <row r="27" spans="2:16" x14ac:dyDescent="0.3">
      <c r="B27" s="89" t="s">
        <v>36</v>
      </c>
      <c r="C27" s="89" t="s">
        <v>6</v>
      </c>
      <c r="D27" s="88">
        <f>SUMIFS(Raw_Data[Amount],Raw_Data[Geography],B27:B87,Raw_Data[Sales Person], C27:C87)</f>
        <v>27377</v>
      </c>
      <c r="F27" s="31"/>
      <c r="G27" s="32"/>
      <c r="N27" s="2"/>
      <c r="P27" s="3"/>
    </row>
    <row r="28" spans="2:16" x14ac:dyDescent="0.3">
      <c r="B28" s="89" t="s">
        <v>36</v>
      </c>
      <c r="C28" s="89" t="s">
        <v>41</v>
      </c>
      <c r="D28" s="88">
        <f>SUMIFS(Raw_Data[Amount],Raw_Data[Geography],B28:B88,Raw_Data[Sales Person], C28:C88)</f>
        <v>39242</v>
      </c>
      <c r="F28" s="36"/>
      <c r="G28" s="32"/>
      <c r="N28" s="2"/>
      <c r="P28" s="3"/>
    </row>
    <row r="29" spans="2:16" x14ac:dyDescent="0.3">
      <c r="B29" s="87" t="s">
        <v>36</v>
      </c>
      <c r="C29" s="87" t="s">
        <v>5</v>
      </c>
      <c r="D29" s="88">
        <f>SUMIFS(Raw_Data[Amount],Raw_Data[Geography],B29:B89,Raw_Data[Sales Person], C29:C89)</f>
        <v>39620</v>
      </c>
      <c r="F29" s="31"/>
      <c r="G29" s="32"/>
      <c r="N29" s="2"/>
      <c r="P29" s="3"/>
    </row>
    <row r="30" spans="2:16" x14ac:dyDescent="0.3">
      <c r="B30" s="89" t="s">
        <v>34</v>
      </c>
      <c r="C30" s="89" t="s">
        <v>8</v>
      </c>
      <c r="D30" s="88">
        <f>SUMIFS(Raw_Data[Amount],Raw_Data[Geography],B30:B90,Raw_Data[Sales Person], C30:C90)</f>
        <v>5516</v>
      </c>
      <c r="F30" s="36"/>
      <c r="G30" s="32"/>
      <c r="N30" s="2"/>
      <c r="P30" s="3"/>
    </row>
    <row r="31" spans="2:16" x14ac:dyDescent="0.3">
      <c r="B31" s="89" t="s">
        <v>34</v>
      </c>
      <c r="C31" s="89" t="s">
        <v>2</v>
      </c>
      <c r="D31" s="88">
        <f>SUMIFS(Raw_Data[Amount],Raw_Data[Geography],B31:B91,Raw_Data[Sales Person], C31:C91)</f>
        <v>7763</v>
      </c>
      <c r="F31" s="31"/>
      <c r="G31" s="32"/>
      <c r="N31" s="2"/>
      <c r="P31" s="3"/>
    </row>
    <row r="32" spans="2:16" x14ac:dyDescent="0.3">
      <c r="B32" s="87" t="s">
        <v>34</v>
      </c>
      <c r="C32" s="87" t="s">
        <v>41</v>
      </c>
      <c r="D32" s="88">
        <f>SUMIFS(Raw_Data[Amount],Raw_Data[Geography],B32:B92,Raw_Data[Sales Person], C32:C92)</f>
        <v>15855</v>
      </c>
      <c r="F32" s="36"/>
      <c r="G32" s="32"/>
      <c r="N32" s="2"/>
      <c r="P32" s="3"/>
    </row>
    <row r="33" spans="2:16" x14ac:dyDescent="0.3">
      <c r="B33" s="87" t="s">
        <v>34</v>
      </c>
      <c r="C33" s="87" t="s">
        <v>10</v>
      </c>
      <c r="D33" s="88">
        <f>SUMIFS(Raw_Data[Amount],Raw_Data[Geography],B33:B93,Raw_Data[Sales Person], C33:C93)</f>
        <v>16527</v>
      </c>
      <c r="F33" s="31"/>
      <c r="G33" s="32"/>
      <c r="N33" s="2"/>
      <c r="P33" s="3"/>
    </row>
    <row r="34" spans="2:16" x14ac:dyDescent="0.3">
      <c r="B34" s="89" t="s">
        <v>34</v>
      </c>
      <c r="C34" s="89" t="s">
        <v>40</v>
      </c>
      <c r="D34" s="88">
        <f>SUMIFS(Raw_Data[Amount],Raw_Data[Geography],B34:B94,Raw_Data[Sales Person], C34:C94)</f>
        <v>24647</v>
      </c>
      <c r="N34" s="2"/>
      <c r="P34" s="3"/>
    </row>
    <row r="35" spans="2:16" x14ac:dyDescent="0.3">
      <c r="B35" s="87" t="s">
        <v>34</v>
      </c>
      <c r="C35" s="87" t="s">
        <v>7</v>
      </c>
      <c r="D35" s="88">
        <f>SUMIFS(Raw_Data[Amount],Raw_Data[Geography],B35:B95,Raw_Data[Sales Person], C35:C95)</f>
        <v>31661</v>
      </c>
      <c r="N35" s="2"/>
      <c r="P35" s="3"/>
    </row>
    <row r="36" spans="2:16" x14ac:dyDescent="0.3">
      <c r="B36" s="87" t="s">
        <v>34</v>
      </c>
      <c r="C36" s="87" t="s">
        <v>6</v>
      </c>
      <c r="D36" s="88">
        <f>SUMIFS(Raw_Data[Amount],Raw_Data[Geography],B36:B96,Raw_Data[Sales Person], C36:C96)</f>
        <v>33670</v>
      </c>
      <c r="N36" s="2"/>
      <c r="P36" s="3"/>
    </row>
    <row r="37" spans="2:16" x14ac:dyDescent="0.3">
      <c r="B37" s="89" t="s">
        <v>34</v>
      </c>
      <c r="C37" s="89" t="s">
        <v>3</v>
      </c>
      <c r="D37" s="88">
        <f>SUMIFS(Raw_Data[Amount],Raw_Data[Geography],B37:B97,Raw_Data[Sales Person], C37:C97)</f>
        <v>35847</v>
      </c>
      <c r="N37" s="2"/>
      <c r="P37" s="3"/>
    </row>
    <row r="38" spans="2:16" x14ac:dyDescent="0.3">
      <c r="B38" s="87" t="s">
        <v>34</v>
      </c>
      <c r="C38" s="87" t="s">
        <v>9</v>
      </c>
      <c r="D38" s="88">
        <f>SUMIFS(Raw_Data[Amount],Raw_Data[Geography],B38:B98,Raw_Data[Sales Person], C38:C98)</f>
        <v>39424</v>
      </c>
      <c r="N38" s="2"/>
      <c r="P38" s="3"/>
    </row>
    <row r="39" spans="2:16" x14ac:dyDescent="0.3">
      <c r="B39" s="89" t="s">
        <v>34</v>
      </c>
      <c r="C39" s="89" t="s">
        <v>5</v>
      </c>
      <c r="D39" s="88">
        <f>SUMIFS(Raw_Data[Amount],Raw_Data[Geography],B39:B99,Raw_Data[Sales Person], C39:C99)</f>
        <v>41559</v>
      </c>
      <c r="N39" s="2"/>
      <c r="P39" s="3"/>
    </row>
    <row r="40" spans="2:16" x14ac:dyDescent="0.3">
      <c r="B40" s="89" t="s">
        <v>37</v>
      </c>
      <c r="C40" s="89" t="s">
        <v>10</v>
      </c>
      <c r="D40" s="88">
        <f>SUMIFS(Raw_Data[Amount],Raw_Data[Geography],B40:B100,Raw_Data[Sales Person], C40:C100)</f>
        <v>7987</v>
      </c>
      <c r="N40" s="2"/>
      <c r="P40" s="3"/>
    </row>
    <row r="41" spans="2:16" x14ac:dyDescent="0.3">
      <c r="B41" s="89" t="s">
        <v>37</v>
      </c>
      <c r="C41" s="89" t="s">
        <v>5</v>
      </c>
      <c r="D41" s="88">
        <f>SUMIFS(Raw_Data[Amount],Raw_Data[Geography],B41:B101,Raw_Data[Sales Person], C41:C101)</f>
        <v>14504</v>
      </c>
      <c r="N41" s="2"/>
      <c r="P41" s="3"/>
    </row>
    <row r="42" spans="2:16" x14ac:dyDescent="0.3">
      <c r="B42" s="89" t="s">
        <v>37</v>
      </c>
      <c r="C42" s="89" t="s">
        <v>3</v>
      </c>
      <c r="D42" s="88">
        <f>SUMIFS(Raw_Data[Amount],Raw_Data[Geography],B42:B102,Raw_Data[Sales Person], C42:C102)</f>
        <v>16821</v>
      </c>
      <c r="N42" s="2"/>
      <c r="P42" s="3"/>
    </row>
    <row r="43" spans="2:16" x14ac:dyDescent="0.3">
      <c r="B43" s="87" t="s">
        <v>37</v>
      </c>
      <c r="C43" s="87" t="s">
        <v>41</v>
      </c>
      <c r="D43" s="88">
        <f>SUMIFS(Raw_Data[Amount],Raw_Data[Geography],B43:B103,Raw_Data[Sales Person], C43:C103)</f>
        <v>17283</v>
      </c>
      <c r="N43" s="2"/>
      <c r="P43" s="3"/>
    </row>
    <row r="44" spans="2:16" x14ac:dyDescent="0.3">
      <c r="B44" s="89" t="s">
        <v>37</v>
      </c>
      <c r="C44" s="89" t="s">
        <v>8</v>
      </c>
      <c r="D44" s="88">
        <f>SUMIFS(Raw_Data[Amount],Raw_Data[Geography],B44:B104,Raw_Data[Sales Person], C44:C104)</f>
        <v>20125</v>
      </c>
      <c r="N44" s="2"/>
      <c r="P44" s="3"/>
    </row>
    <row r="45" spans="2:16" x14ac:dyDescent="0.3">
      <c r="B45" s="87" t="s">
        <v>37</v>
      </c>
      <c r="C45" s="87" t="s">
        <v>9</v>
      </c>
      <c r="D45" s="88">
        <f>SUMIFS(Raw_Data[Amount],Raw_Data[Geography],B45:B105,Raw_Data[Sales Person], C45:C105)</f>
        <v>21434</v>
      </c>
      <c r="N45" s="2"/>
      <c r="P45" s="3"/>
    </row>
    <row r="46" spans="2:16" x14ac:dyDescent="0.3">
      <c r="B46" s="87" t="s">
        <v>37</v>
      </c>
      <c r="C46" s="87" t="s">
        <v>40</v>
      </c>
      <c r="D46" s="88">
        <f>SUMIFS(Raw_Data[Amount],Raw_Data[Geography],B46:B106,Raw_Data[Sales Person], C46:C106)</f>
        <v>24451</v>
      </c>
      <c r="N46" s="2"/>
      <c r="P46" s="3"/>
    </row>
    <row r="47" spans="2:16" x14ac:dyDescent="0.3">
      <c r="B47" s="87" t="s">
        <v>37</v>
      </c>
      <c r="C47" s="87" t="s">
        <v>40</v>
      </c>
      <c r="D47" s="88">
        <f>SUMIFS(Raw_Data[Amount],Raw_Data[Geography],B47:B107,Raw_Data[Sales Person], C47:C107)</f>
        <v>24451</v>
      </c>
      <c r="N47" s="2"/>
      <c r="P47" s="3"/>
    </row>
    <row r="48" spans="2:16" x14ac:dyDescent="0.3">
      <c r="B48" s="87" t="s">
        <v>37</v>
      </c>
      <c r="C48" s="87" t="s">
        <v>2</v>
      </c>
      <c r="D48" s="88">
        <f>SUMIFS(Raw_Data[Amount],Raw_Data[Geography],B48:B108,Raw_Data[Sales Person], C48:C108)</f>
        <v>25655</v>
      </c>
      <c r="N48" s="2"/>
      <c r="P48" s="3"/>
    </row>
    <row r="49" spans="2:16" x14ac:dyDescent="0.3">
      <c r="B49" s="87" t="s">
        <v>37</v>
      </c>
      <c r="C49" s="87" t="s">
        <v>6</v>
      </c>
      <c r="D49" s="88">
        <f>SUMIFS(Raw_Data[Amount],Raw_Data[Geography],B49:B109,Raw_Data[Sales Person], C49:C109)</f>
        <v>26985</v>
      </c>
      <c r="N49" s="2"/>
      <c r="P49" s="3"/>
    </row>
    <row r="50" spans="2:16" x14ac:dyDescent="0.3">
      <c r="B50" s="87" t="s">
        <v>37</v>
      </c>
      <c r="C50" s="87" t="s">
        <v>7</v>
      </c>
      <c r="D50" s="88">
        <f>SUMIFS(Raw_Data[Amount],Raw_Data[Geography],B50:B110,Raw_Data[Sales Person], C50:C110)</f>
        <v>43568</v>
      </c>
      <c r="N50" s="2"/>
      <c r="P50" s="3"/>
    </row>
    <row r="51" spans="2:16" x14ac:dyDescent="0.3">
      <c r="B51" s="87" t="s">
        <v>39</v>
      </c>
      <c r="C51" s="87" t="s">
        <v>41</v>
      </c>
      <c r="D51" s="88">
        <f>SUMIFS(Raw_Data[Amount],Raw_Data[Geography],B51:B111,Raw_Data[Sales Person], C51:C111)</f>
        <v>3976</v>
      </c>
      <c r="N51" s="2"/>
      <c r="P51" s="3"/>
    </row>
    <row r="52" spans="2:16" x14ac:dyDescent="0.3">
      <c r="B52" s="89" t="s">
        <v>39</v>
      </c>
      <c r="C52" s="89" t="s">
        <v>7</v>
      </c>
      <c r="D52" s="88">
        <f>SUMIFS(Raw_Data[Amount],Raw_Data[Geography],B52:B112,Raw_Data[Sales Person], C52:C112)</f>
        <v>5404</v>
      </c>
      <c r="N52" s="2"/>
      <c r="P52" s="3"/>
    </row>
    <row r="53" spans="2:16" x14ac:dyDescent="0.3">
      <c r="B53" s="89" t="s">
        <v>39</v>
      </c>
      <c r="C53" s="89" t="s">
        <v>9</v>
      </c>
      <c r="D53" s="88">
        <f>SUMIFS(Raw_Data[Amount],Raw_Data[Geography],B53:B113,Raw_Data[Sales Person], C53:C113)</f>
        <v>9751</v>
      </c>
      <c r="N53" s="2"/>
      <c r="P53" s="3"/>
    </row>
    <row r="54" spans="2:16" x14ac:dyDescent="0.3">
      <c r="B54" s="87" t="s">
        <v>39</v>
      </c>
      <c r="C54" s="87" t="s">
        <v>3</v>
      </c>
      <c r="D54" s="88">
        <f>SUMIFS(Raw_Data[Amount],Raw_Data[Geography],B54:B114,Raw_Data[Sales Person], C54:C114)</f>
        <v>10269</v>
      </c>
      <c r="N54" s="2"/>
      <c r="P54" s="3"/>
    </row>
    <row r="55" spans="2:16" x14ac:dyDescent="0.3">
      <c r="B55" s="87" t="s">
        <v>39</v>
      </c>
      <c r="C55" s="87" t="s">
        <v>6</v>
      </c>
      <c r="D55" s="88">
        <f>SUMIFS(Raw_Data[Amount],Raw_Data[Geography],B55:B115,Raw_Data[Sales Person], C55:C115)</f>
        <v>15827</v>
      </c>
      <c r="N55" s="2"/>
      <c r="P55" s="3"/>
    </row>
    <row r="56" spans="2:16" x14ac:dyDescent="0.3">
      <c r="B56" s="87" t="s">
        <v>39</v>
      </c>
      <c r="C56" s="87" t="s">
        <v>5</v>
      </c>
      <c r="D56" s="88">
        <f>SUMIFS(Raw_Data[Amount],Raw_Data[Geography],B56:B116,Raw_Data[Sales Person], C56:C116)</f>
        <v>16548</v>
      </c>
      <c r="N56" s="2"/>
      <c r="P56" s="3"/>
    </row>
    <row r="57" spans="2:16" x14ac:dyDescent="0.3">
      <c r="B57" s="89" t="s">
        <v>39</v>
      </c>
      <c r="C57" s="89" t="s">
        <v>10</v>
      </c>
      <c r="D57" s="88">
        <f>SUMIFS(Raw_Data[Amount],Raw_Data[Geography],B57:B117,Raw_Data[Sales Person], C57:C117)</f>
        <v>17808</v>
      </c>
      <c r="N57" s="2"/>
      <c r="P57" s="3"/>
    </row>
    <row r="58" spans="2:16" x14ac:dyDescent="0.3">
      <c r="B58" s="89" t="s">
        <v>39</v>
      </c>
      <c r="C58" s="89" t="s">
        <v>40</v>
      </c>
      <c r="D58" s="88">
        <f>SUMIFS(Raw_Data[Amount],Raw_Data[Geography],B58:B118,Raw_Data[Sales Person], C58:C118)</f>
        <v>21063</v>
      </c>
      <c r="N58" s="2"/>
      <c r="P58" s="3"/>
    </row>
    <row r="59" spans="2:16" x14ac:dyDescent="0.3">
      <c r="B59" s="87" t="s">
        <v>39</v>
      </c>
      <c r="C59" s="87" t="s">
        <v>8</v>
      </c>
      <c r="D59" s="88">
        <f>SUMIFS(Raw_Data[Amount],Raw_Data[Geography],B59:B119,Raw_Data[Sales Person], C59:C119)</f>
        <v>27132</v>
      </c>
      <c r="N59" s="2"/>
      <c r="P59" s="3"/>
    </row>
    <row r="60" spans="2:16" x14ac:dyDescent="0.3">
      <c r="B60" s="87" t="s">
        <v>39</v>
      </c>
      <c r="C60" s="87" t="s">
        <v>2</v>
      </c>
      <c r="D60" s="88">
        <f>SUMIFS(Raw_Data[Amount],Raw_Data[Geography],B60:B120,Raw_Data[Sales Person], C60:C120)</f>
        <v>45752</v>
      </c>
      <c r="N60" s="2"/>
      <c r="P60" s="3"/>
    </row>
    <row r="61" spans="2:16" x14ac:dyDescent="0.3">
      <c r="B61" s="89" t="s">
        <v>35</v>
      </c>
      <c r="C61" s="89" t="s">
        <v>2</v>
      </c>
      <c r="D61" s="88">
        <f>SUMIFS(Raw_Data[Amount],Raw_Data[Geography],B61:B121,Raw_Data[Sales Person], C61:C121)</f>
        <v>2142</v>
      </c>
      <c r="N61" s="2"/>
      <c r="P61" s="3"/>
    </row>
    <row r="62" spans="2:16" x14ac:dyDescent="0.3">
      <c r="B62" s="87" t="s">
        <v>35</v>
      </c>
      <c r="C62" s="87" t="s">
        <v>6</v>
      </c>
      <c r="D62" s="88">
        <f>SUMIFS(Raw_Data[Amount],Raw_Data[Geography],B62:B122,Raw_Data[Sales Person], C62:C122)</f>
        <v>11018</v>
      </c>
      <c r="N62" s="2"/>
      <c r="P62" s="3"/>
    </row>
    <row r="63" spans="2:16" x14ac:dyDescent="0.3">
      <c r="B63" s="87" t="s">
        <v>35</v>
      </c>
      <c r="C63" s="87" t="s">
        <v>9</v>
      </c>
      <c r="D63" s="88">
        <f>SUMIFS(Raw_Data[Amount],Raw_Data[Geography],B63:B123,Raw_Data[Sales Person], C63:C123)</f>
        <v>11319</v>
      </c>
      <c r="N63" s="2"/>
      <c r="P63" s="3"/>
    </row>
    <row r="64" spans="2:16" x14ac:dyDescent="0.3">
      <c r="B64" s="89" t="s">
        <v>35</v>
      </c>
      <c r="C64" s="89" t="s">
        <v>10</v>
      </c>
      <c r="D64" s="88">
        <f>SUMIFS(Raw_Data[Amount],Raw_Data[Geography],B64:B124,Raw_Data[Sales Person], C64:C124)</f>
        <v>12383</v>
      </c>
      <c r="N64" s="2"/>
      <c r="P64" s="3"/>
    </row>
    <row r="65" spans="2:16" x14ac:dyDescent="0.3">
      <c r="B65" s="87" t="s">
        <v>35</v>
      </c>
      <c r="C65" s="87" t="s">
        <v>41</v>
      </c>
      <c r="D65" s="88">
        <f>SUMIFS(Raw_Data[Amount],Raw_Data[Geography],B65:B125,Raw_Data[Sales Person], C65:C125)</f>
        <v>15785</v>
      </c>
      <c r="N65" s="2"/>
      <c r="P65" s="3"/>
    </row>
    <row r="66" spans="2:16" x14ac:dyDescent="0.3">
      <c r="B66" s="87" t="s">
        <v>35</v>
      </c>
      <c r="C66" s="87" t="s">
        <v>3</v>
      </c>
      <c r="D66" s="88">
        <f>SUMIFS(Raw_Data[Amount],Raw_Data[Geography],B66:B126,Raw_Data[Sales Person], C66:C126)</f>
        <v>16492</v>
      </c>
      <c r="N66" s="2"/>
      <c r="P66" s="3"/>
    </row>
    <row r="67" spans="2:16" x14ac:dyDescent="0.3">
      <c r="B67" s="89" t="s">
        <v>35</v>
      </c>
      <c r="C67" s="89" t="s">
        <v>8</v>
      </c>
      <c r="D67" s="88">
        <f>SUMIFS(Raw_Data[Amount],Raw_Data[Geography],B67:B127,Raw_Data[Sales Person], C67:C127)</f>
        <v>25151</v>
      </c>
      <c r="N67" s="2"/>
      <c r="P67" s="3"/>
    </row>
    <row r="68" spans="2:16" x14ac:dyDescent="0.3">
      <c r="B68" s="89" t="s">
        <v>35</v>
      </c>
      <c r="C68" s="89" t="s">
        <v>5</v>
      </c>
      <c r="D68" s="88">
        <f>SUMIFS(Raw_Data[Amount],Raw_Data[Geography],B68:B128,Raw_Data[Sales Person], C68:C128)</f>
        <v>28273</v>
      </c>
      <c r="N68" s="2"/>
      <c r="P68" s="3"/>
    </row>
    <row r="69" spans="2:16" x14ac:dyDescent="0.3">
      <c r="B69" s="89" t="s">
        <v>35</v>
      </c>
      <c r="C69" s="89" t="s">
        <v>7</v>
      </c>
      <c r="D69" s="88">
        <f>SUMIFS(Raw_Data[Amount],Raw_Data[Geography],B69:B129,Raw_Data[Sales Person], C69:C129)</f>
        <v>28546</v>
      </c>
      <c r="N69" s="2"/>
      <c r="P69" s="3"/>
    </row>
    <row r="70" spans="2:16" x14ac:dyDescent="0.3">
      <c r="B70" s="90" t="s">
        <v>35</v>
      </c>
      <c r="C70" s="90" t="s">
        <v>40</v>
      </c>
      <c r="D70" s="91">
        <f>SUMIFS(Raw_Data[Amount],Raw_Data[Geography],B70:B130,Raw_Data[Sales Person], C70:C130)</f>
        <v>38325</v>
      </c>
      <c r="N70" s="2"/>
      <c r="P70" s="3"/>
    </row>
    <row r="71" spans="2:16" x14ac:dyDescent="0.3">
      <c r="N71" s="2"/>
      <c r="P71" s="3"/>
    </row>
    <row r="72" spans="2:16" x14ac:dyDescent="0.3">
      <c r="N72" s="2"/>
      <c r="P72" s="3"/>
    </row>
    <row r="73" spans="2:16" x14ac:dyDescent="0.3">
      <c r="N73" s="2"/>
      <c r="P73" s="3"/>
    </row>
    <row r="74" spans="2:16" x14ac:dyDescent="0.3">
      <c r="N74" s="2"/>
      <c r="P74" s="3"/>
    </row>
    <row r="75" spans="2:16" x14ac:dyDescent="0.3">
      <c r="N75" s="2"/>
      <c r="P75" s="3"/>
    </row>
    <row r="76" spans="2:16" x14ac:dyDescent="0.3">
      <c r="N76" s="2"/>
      <c r="P76" s="3"/>
    </row>
    <row r="77" spans="2:16" x14ac:dyDescent="0.3">
      <c r="N77" s="2"/>
      <c r="P77" s="3"/>
    </row>
    <row r="78" spans="2:16" x14ac:dyDescent="0.3">
      <c r="N78" s="2"/>
      <c r="P78" s="3"/>
    </row>
    <row r="79" spans="2:16" x14ac:dyDescent="0.3">
      <c r="N79" s="2"/>
      <c r="P79" s="3"/>
    </row>
    <row r="80" spans="2:16" x14ac:dyDescent="0.3">
      <c r="N80" s="2"/>
      <c r="P80" s="3"/>
    </row>
    <row r="81" spans="14:16" x14ac:dyDescent="0.3">
      <c r="N81" s="2"/>
      <c r="P81" s="3"/>
    </row>
    <row r="82" spans="14:16" x14ac:dyDescent="0.3">
      <c r="N82" s="2"/>
      <c r="P82" s="3"/>
    </row>
    <row r="83" spans="14:16" x14ac:dyDescent="0.3">
      <c r="N83" s="2"/>
      <c r="P83" s="3"/>
    </row>
    <row r="84" spans="14:16" x14ac:dyDescent="0.3">
      <c r="N84" s="2"/>
      <c r="P84" s="3"/>
    </row>
    <row r="85" spans="14:16" x14ac:dyDescent="0.3">
      <c r="N85" s="2"/>
      <c r="P85" s="3"/>
    </row>
    <row r="86" spans="14:16" x14ac:dyDescent="0.3">
      <c r="N86" s="2"/>
      <c r="P86" s="3"/>
    </row>
    <row r="87" spans="14:16" x14ac:dyDescent="0.3">
      <c r="N87" s="2"/>
      <c r="P87" s="3"/>
    </row>
    <row r="88" spans="14:16" x14ac:dyDescent="0.3">
      <c r="N88" s="2"/>
      <c r="P88" s="3"/>
    </row>
    <row r="89" spans="14:16" x14ac:dyDescent="0.3">
      <c r="N89" s="2"/>
      <c r="P89" s="3"/>
    </row>
    <row r="90" spans="14:16" x14ac:dyDescent="0.3">
      <c r="N90" s="2"/>
      <c r="P90" s="3"/>
    </row>
    <row r="91" spans="14:16" x14ac:dyDescent="0.3">
      <c r="N91" s="2"/>
      <c r="P91" s="3"/>
    </row>
    <row r="92" spans="14:16" x14ac:dyDescent="0.3">
      <c r="N92" s="2"/>
      <c r="P92" s="3"/>
    </row>
    <row r="93" spans="14:16" x14ac:dyDescent="0.3">
      <c r="N93" s="2"/>
      <c r="P93" s="3"/>
    </row>
    <row r="94" spans="14:16" x14ac:dyDescent="0.3">
      <c r="N94" s="2"/>
      <c r="P94" s="3"/>
    </row>
    <row r="95" spans="14:16" x14ac:dyDescent="0.3">
      <c r="N95" s="2"/>
      <c r="P95" s="3"/>
    </row>
    <row r="96" spans="14:16" x14ac:dyDescent="0.3">
      <c r="N96" s="2"/>
      <c r="P96" s="3"/>
    </row>
    <row r="97" spans="14:16" x14ac:dyDescent="0.3">
      <c r="N97" s="2"/>
      <c r="P97" s="3"/>
    </row>
    <row r="98" spans="14:16" x14ac:dyDescent="0.3">
      <c r="N98" s="2"/>
      <c r="P98" s="3"/>
    </row>
    <row r="99" spans="14:16" x14ac:dyDescent="0.3">
      <c r="N99" s="2"/>
      <c r="P99" s="3"/>
    </row>
    <row r="100" spans="14:16" x14ac:dyDescent="0.3">
      <c r="N100" s="2"/>
      <c r="P100" s="3"/>
    </row>
    <row r="101" spans="14:16" x14ac:dyDescent="0.3">
      <c r="N101" s="2"/>
      <c r="P101" s="3"/>
    </row>
    <row r="102" spans="14:16" x14ac:dyDescent="0.3">
      <c r="N102" s="2"/>
      <c r="P102" s="3"/>
    </row>
    <row r="103" spans="14:16" x14ac:dyDescent="0.3">
      <c r="N103" s="2"/>
      <c r="P103" s="3"/>
    </row>
    <row r="104" spans="14:16" x14ac:dyDescent="0.3">
      <c r="N104" s="2"/>
      <c r="P104" s="3"/>
    </row>
    <row r="105" spans="14:16" x14ac:dyDescent="0.3">
      <c r="N105" s="2"/>
      <c r="P105" s="3"/>
    </row>
    <row r="106" spans="14:16" x14ac:dyDescent="0.3">
      <c r="N106" s="2"/>
      <c r="P106" s="3"/>
    </row>
    <row r="107" spans="14:16" x14ac:dyDescent="0.3">
      <c r="N107" s="2"/>
      <c r="P107" s="3"/>
    </row>
    <row r="108" spans="14:16" x14ac:dyDescent="0.3">
      <c r="N108" s="2"/>
      <c r="P108" s="3"/>
    </row>
    <row r="109" spans="14:16" x14ac:dyDescent="0.3">
      <c r="N109" s="2"/>
      <c r="P109" s="3"/>
    </row>
    <row r="110" spans="14:16" x14ac:dyDescent="0.3">
      <c r="N110" s="2"/>
      <c r="P110" s="3"/>
    </row>
    <row r="111" spans="14:16" x14ac:dyDescent="0.3">
      <c r="N111" s="2"/>
      <c r="P111" s="3"/>
    </row>
    <row r="112" spans="14:16" x14ac:dyDescent="0.3">
      <c r="N112" s="2"/>
      <c r="P112" s="3"/>
    </row>
    <row r="113" spans="14:16" x14ac:dyDescent="0.3">
      <c r="N113" s="2"/>
      <c r="P113" s="3"/>
    </row>
    <row r="114" spans="14:16" x14ac:dyDescent="0.3">
      <c r="N114" s="2"/>
      <c r="P114" s="3"/>
    </row>
    <row r="115" spans="14:16" x14ac:dyDescent="0.3">
      <c r="N115" s="2"/>
      <c r="P115" s="3"/>
    </row>
    <row r="116" spans="14:16" x14ac:dyDescent="0.3">
      <c r="N116" s="2"/>
      <c r="P116" s="3"/>
    </row>
    <row r="117" spans="14:16" x14ac:dyDescent="0.3">
      <c r="N117" s="2"/>
      <c r="P117" s="3"/>
    </row>
    <row r="118" spans="14:16" x14ac:dyDescent="0.3">
      <c r="N118" s="2"/>
      <c r="P118" s="3"/>
    </row>
    <row r="119" spans="14:16" x14ac:dyDescent="0.3">
      <c r="N119" s="2"/>
      <c r="P119" s="3"/>
    </row>
    <row r="120" spans="14:16" x14ac:dyDescent="0.3">
      <c r="N120" s="2"/>
      <c r="P120" s="3"/>
    </row>
    <row r="121" spans="14:16" x14ac:dyDescent="0.3">
      <c r="N121" s="2"/>
      <c r="P121" s="3"/>
    </row>
    <row r="122" spans="14:16" x14ac:dyDescent="0.3">
      <c r="N122" s="2"/>
      <c r="P122" s="3"/>
    </row>
    <row r="123" spans="14:16" x14ac:dyDescent="0.3">
      <c r="N123" s="2"/>
      <c r="P123" s="3"/>
    </row>
    <row r="124" spans="14:16" x14ac:dyDescent="0.3">
      <c r="N124" s="2"/>
      <c r="P124" s="3"/>
    </row>
    <row r="125" spans="14:16" x14ac:dyDescent="0.3">
      <c r="N125" s="2"/>
      <c r="P125" s="3"/>
    </row>
    <row r="126" spans="14:16" x14ac:dyDescent="0.3">
      <c r="N126" s="2"/>
      <c r="P126" s="3"/>
    </row>
    <row r="127" spans="14:16" x14ac:dyDescent="0.3">
      <c r="N127" s="2"/>
      <c r="P127" s="3"/>
    </row>
    <row r="128" spans="14:16" x14ac:dyDescent="0.3">
      <c r="N128" s="2"/>
      <c r="P128" s="3"/>
    </row>
    <row r="129" spans="14:16" x14ac:dyDescent="0.3">
      <c r="N129" s="2"/>
      <c r="P129" s="3"/>
    </row>
    <row r="130" spans="14:16" x14ac:dyDescent="0.3">
      <c r="N130" s="2"/>
      <c r="P130" s="3"/>
    </row>
    <row r="131" spans="14:16" x14ac:dyDescent="0.3">
      <c r="N131" s="2"/>
      <c r="P131" s="3"/>
    </row>
    <row r="132" spans="14:16" x14ac:dyDescent="0.3">
      <c r="N132" s="2"/>
      <c r="P132" s="3"/>
    </row>
    <row r="133" spans="14:16" x14ac:dyDescent="0.3">
      <c r="N133" s="2"/>
      <c r="P133" s="3"/>
    </row>
    <row r="134" spans="14:16" x14ac:dyDescent="0.3">
      <c r="N134" s="2"/>
      <c r="P134" s="3"/>
    </row>
    <row r="135" spans="14:16" x14ac:dyDescent="0.3">
      <c r="N135" s="2"/>
      <c r="P135" s="3"/>
    </row>
    <row r="136" spans="14:16" x14ac:dyDescent="0.3">
      <c r="N136" s="2"/>
      <c r="P136" s="3"/>
    </row>
    <row r="137" spans="14:16" x14ac:dyDescent="0.3">
      <c r="N137" s="2"/>
      <c r="P137" s="3"/>
    </row>
    <row r="138" spans="14:16" x14ac:dyDescent="0.3">
      <c r="N138" s="2"/>
      <c r="P138" s="3"/>
    </row>
    <row r="139" spans="14:16" x14ac:dyDescent="0.3">
      <c r="N139" s="2"/>
      <c r="P139" s="3"/>
    </row>
    <row r="140" spans="14:16" x14ac:dyDescent="0.3">
      <c r="N140" s="2"/>
      <c r="P140" s="3"/>
    </row>
    <row r="141" spans="14:16" x14ac:dyDescent="0.3">
      <c r="N141" s="2"/>
      <c r="P141" s="3"/>
    </row>
    <row r="142" spans="14:16" x14ac:dyDescent="0.3">
      <c r="N142" s="2"/>
      <c r="P142" s="3"/>
    </row>
    <row r="143" spans="14:16" x14ac:dyDescent="0.3">
      <c r="N143" s="2"/>
      <c r="P143" s="3"/>
    </row>
    <row r="144" spans="14:16" x14ac:dyDescent="0.3">
      <c r="N144" s="2"/>
      <c r="P144" s="3"/>
    </row>
    <row r="145" spans="14:16" x14ac:dyDescent="0.3">
      <c r="N145" s="2"/>
      <c r="P145" s="3"/>
    </row>
    <row r="146" spans="14:16" x14ac:dyDescent="0.3">
      <c r="N146" s="2"/>
      <c r="P146" s="3"/>
    </row>
    <row r="147" spans="14:16" x14ac:dyDescent="0.3">
      <c r="N147" s="2"/>
      <c r="P147" s="3"/>
    </row>
    <row r="148" spans="14:16" x14ac:dyDescent="0.3">
      <c r="N148" s="2"/>
      <c r="P148" s="3"/>
    </row>
    <row r="149" spans="14:16" x14ac:dyDescent="0.3">
      <c r="N149" s="2"/>
      <c r="P149" s="3"/>
    </row>
    <row r="150" spans="14:16" x14ac:dyDescent="0.3">
      <c r="N150" s="2"/>
      <c r="P150" s="3"/>
    </row>
    <row r="151" spans="14:16" x14ac:dyDescent="0.3">
      <c r="N151" s="2"/>
      <c r="P151" s="3"/>
    </row>
    <row r="152" spans="14:16" x14ac:dyDescent="0.3">
      <c r="N152" s="2"/>
      <c r="P152" s="3"/>
    </row>
    <row r="153" spans="14:16" x14ac:dyDescent="0.3">
      <c r="N153" s="2"/>
      <c r="P153" s="3"/>
    </row>
    <row r="154" spans="14:16" x14ac:dyDescent="0.3">
      <c r="N154" s="2"/>
      <c r="P154" s="3"/>
    </row>
    <row r="155" spans="14:16" x14ac:dyDescent="0.3">
      <c r="N155" s="2"/>
      <c r="P155" s="3"/>
    </row>
    <row r="156" spans="14:16" x14ac:dyDescent="0.3">
      <c r="N156" s="2"/>
      <c r="P156" s="3"/>
    </row>
    <row r="157" spans="14:16" x14ac:dyDescent="0.3">
      <c r="N157" s="2"/>
      <c r="P157" s="3"/>
    </row>
    <row r="158" spans="14:16" x14ac:dyDescent="0.3">
      <c r="N158" s="2"/>
      <c r="P158" s="3"/>
    </row>
    <row r="159" spans="14:16" x14ac:dyDescent="0.3">
      <c r="N159" s="2"/>
      <c r="P159" s="3"/>
    </row>
    <row r="160" spans="14:16" x14ac:dyDescent="0.3">
      <c r="N160" s="2"/>
      <c r="P160" s="3"/>
    </row>
    <row r="161" spans="14:16" x14ac:dyDescent="0.3">
      <c r="N161" s="2"/>
      <c r="P161" s="3"/>
    </row>
    <row r="162" spans="14:16" x14ac:dyDescent="0.3">
      <c r="N162" s="2"/>
      <c r="P162" s="3"/>
    </row>
    <row r="163" spans="14:16" x14ac:dyDescent="0.3">
      <c r="N163" s="2"/>
      <c r="P163" s="3"/>
    </row>
    <row r="164" spans="14:16" x14ac:dyDescent="0.3">
      <c r="N164" s="2"/>
      <c r="P164" s="3"/>
    </row>
    <row r="165" spans="14:16" x14ac:dyDescent="0.3">
      <c r="N165" s="2"/>
      <c r="P165" s="3"/>
    </row>
    <row r="166" spans="14:16" x14ac:dyDescent="0.3">
      <c r="N166" s="2"/>
      <c r="P166" s="3"/>
    </row>
    <row r="167" spans="14:16" x14ac:dyDescent="0.3">
      <c r="N167" s="2"/>
      <c r="P167" s="3"/>
    </row>
    <row r="168" spans="14:16" x14ac:dyDescent="0.3">
      <c r="N168" s="2"/>
      <c r="P168" s="3"/>
    </row>
    <row r="169" spans="14:16" x14ac:dyDescent="0.3">
      <c r="N169" s="2"/>
      <c r="P169" s="3"/>
    </row>
    <row r="170" spans="14:16" x14ac:dyDescent="0.3">
      <c r="N170" s="2"/>
      <c r="P170" s="3"/>
    </row>
    <row r="171" spans="14:16" x14ac:dyDescent="0.3">
      <c r="N171" s="2"/>
      <c r="P171" s="3"/>
    </row>
    <row r="172" spans="14:16" x14ac:dyDescent="0.3">
      <c r="N172" s="2"/>
      <c r="P172" s="3"/>
    </row>
    <row r="173" spans="14:16" x14ac:dyDescent="0.3">
      <c r="N173" s="2"/>
      <c r="P173" s="3"/>
    </row>
    <row r="174" spans="14:16" x14ac:dyDescent="0.3">
      <c r="N174" s="2"/>
      <c r="P174" s="3"/>
    </row>
    <row r="175" spans="14:16" x14ac:dyDescent="0.3">
      <c r="N175" s="2"/>
      <c r="P175" s="3"/>
    </row>
    <row r="176" spans="14:16" x14ac:dyDescent="0.3">
      <c r="N176" s="2"/>
      <c r="P176" s="3"/>
    </row>
    <row r="177" spans="14:16" x14ac:dyDescent="0.3">
      <c r="N177" s="2"/>
      <c r="P177" s="3"/>
    </row>
    <row r="178" spans="14:16" x14ac:dyDescent="0.3">
      <c r="N178" s="2"/>
      <c r="P178" s="3"/>
    </row>
    <row r="179" spans="14:16" x14ac:dyDescent="0.3">
      <c r="N179" s="2"/>
      <c r="P179" s="3"/>
    </row>
    <row r="180" spans="14:16" x14ac:dyDescent="0.3">
      <c r="N180" s="2"/>
      <c r="P180" s="3"/>
    </row>
    <row r="181" spans="14:16" x14ac:dyDescent="0.3">
      <c r="N181" s="2"/>
      <c r="P181" s="3"/>
    </row>
    <row r="182" spans="14:16" x14ac:dyDescent="0.3">
      <c r="N182" s="2"/>
      <c r="P182" s="3"/>
    </row>
    <row r="183" spans="14:16" x14ac:dyDescent="0.3">
      <c r="N183" s="2"/>
      <c r="P183" s="3"/>
    </row>
    <row r="184" spans="14:16" x14ac:dyDescent="0.3">
      <c r="N184" s="2"/>
      <c r="P184" s="3"/>
    </row>
    <row r="185" spans="14:16" x14ac:dyDescent="0.3">
      <c r="N185" s="2"/>
      <c r="P185" s="3"/>
    </row>
    <row r="186" spans="14:16" x14ac:dyDescent="0.3">
      <c r="N186" s="2"/>
      <c r="P186" s="3"/>
    </row>
    <row r="187" spans="14:16" x14ac:dyDescent="0.3">
      <c r="N187" s="2"/>
      <c r="P187" s="3"/>
    </row>
    <row r="188" spans="14:16" x14ac:dyDescent="0.3">
      <c r="N188" s="2"/>
      <c r="P188" s="3"/>
    </row>
    <row r="189" spans="14:16" x14ac:dyDescent="0.3">
      <c r="N189" s="2"/>
      <c r="P189" s="3"/>
    </row>
    <row r="190" spans="14:16" x14ac:dyDescent="0.3">
      <c r="N190" s="2"/>
      <c r="P190" s="3"/>
    </row>
    <row r="191" spans="14:16" x14ac:dyDescent="0.3">
      <c r="N191" s="2"/>
      <c r="P191" s="3"/>
    </row>
    <row r="192" spans="14:16" x14ac:dyDescent="0.3">
      <c r="N192" s="2"/>
      <c r="P192" s="3"/>
    </row>
    <row r="193" spans="14:16" x14ac:dyDescent="0.3">
      <c r="N193" s="2"/>
      <c r="P193" s="3"/>
    </row>
    <row r="194" spans="14:16" x14ac:dyDescent="0.3">
      <c r="N194" s="2"/>
      <c r="P194" s="3"/>
    </row>
    <row r="195" spans="14:16" x14ac:dyDescent="0.3">
      <c r="N195" s="2"/>
      <c r="P195" s="3"/>
    </row>
    <row r="196" spans="14:16" x14ac:dyDescent="0.3">
      <c r="N196" s="2"/>
      <c r="P196" s="3"/>
    </row>
    <row r="197" spans="14:16" x14ac:dyDescent="0.3">
      <c r="N197" s="2"/>
      <c r="P197" s="3"/>
    </row>
    <row r="198" spans="14:16" x14ac:dyDescent="0.3">
      <c r="N198" s="2"/>
      <c r="P198" s="3"/>
    </row>
    <row r="199" spans="14:16" x14ac:dyDescent="0.3">
      <c r="N199" s="2"/>
      <c r="P199" s="3"/>
    </row>
    <row r="200" spans="14:16" x14ac:dyDescent="0.3">
      <c r="N200" s="2"/>
      <c r="P200" s="3"/>
    </row>
    <row r="201" spans="14:16" x14ac:dyDescent="0.3">
      <c r="N201" s="2"/>
      <c r="P201" s="3"/>
    </row>
    <row r="202" spans="14:16" x14ac:dyDescent="0.3">
      <c r="N202" s="2"/>
      <c r="P202" s="3"/>
    </row>
    <row r="203" spans="14:16" x14ac:dyDescent="0.3">
      <c r="N203" s="2"/>
      <c r="P203" s="3"/>
    </row>
    <row r="204" spans="14:16" x14ac:dyDescent="0.3">
      <c r="N204" s="2"/>
      <c r="P204" s="3"/>
    </row>
    <row r="205" spans="14:16" x14ac:dyDescent="0.3">
      <c r="N205" s="2"/>
      <c r="P205" s="3"/>
    </row>
    <row r="206" spans="14:16" x14ac:dyDescent="0.3">
      <c r="N206" s="2"/>
      <c r="P206" s="3"/>
    </row>
    <row r="207" spans="14:16" x14ac:dyDescent="0.3">
      <c r="N207" s="2"/>
      <c r="P207" s="3"/>
    </row>
    <row r="208" spans="14:16" x14ac:dyDescent="0.3">
      <c r="N208" s="2"/>
      <c r="P208" s="3"/>
    </row>
    <row r="209" spans="14:16" x14ac:dyDescent="0.3">
      <c r="N209" s="2"/>
      <c r="P209" s="3"/>
    </row>
    <row r="210" spans="14:16" x14ac:dyDescent="0.3">
      <c r="N210" s="2"/>
      <c r="P210" s="3"/>
    </row>
    <row r="211" spans="14:16" x14ac:dyDescent="0.3">
      <c r="N211" s="2"/>
      <c r="P211" s="3"/>
    </row>
    <row r="212" spans="14:16" x14ac:dyDescent="0.3">
      <c r="N212" s="2"/>
      <c r="P212" s="3"/>
    </row>
    <row r="213" spans="14:16" x14ac:dyDescent="0.3">
      <c r="N213" s="2"/>
      <c r="P213" s="3"/>
    </row>
    <row r="214" spans="14:16" x14ac:dyDescent="0.3">
      <c r="N214" s="2"/>
      <c r="P214" s="3"/>
    </row>
    <row r="215" spans="14:16" x14ac:dyDescent="0.3">
      <c r="N215" s="2"/>
      <c r="P215" s="3"/>
    </row>
    <row r="216" spans="14:16" x14ac:dyDescent="0.3">
      <c r="N216" s="2"/>
      <c r="P216" s="3"/>
    </row>
    <row r="217" spans="14:16" x14ac:dyDescent="0.3">
      <c r="N217" s="2"/>
      <c r="P217" s="3"/>
    </row>
    <row r="218" spans="14:16" x14ac:dyDescent="0.3">
      <c r="N218" s="2"/>
      <c r="P218" s="3"/>
    </row>
    <row r="219" spans="14:16" x14ac:dyDescent="0.3">
      <c r="N219" s="2"/>
      <c r="P219" s="3"/>
    </row>
    <row r="220" spans="14:16" x14ac:dyDescent="0.3">
      <c r="N220" s="2"/>
      <c r="P220" s="3"/>
    </row>
    <row r="221" spans="14:16" x14ac:dyDescent="0.3">
      <c r="N221" s="2"/>
      <c r="P221" s="3"/>
    </row>
    <row r="222" spans="14:16" x14ac:dyDescent="0.3">
      <c r="N222" s="2"/>
      <c r="P222" s="3"/>
    </row>
    <row r="223" spans="14:16" x14ac:dyDescent="0.3">
      <c r="N223" s="2"/>
      <c r="P223" s="3"/>
    </row>
    <row r="224" spans="14:16" x14ac:dyDescent="0.3">
      <c r="N224" s="2"/>
      <c r="P224" s="3"/>
    </row>
    <row r="225" spans="14:16" x14ac:dyDescent="0.3">
      <c r="N225" s="2"/>
      <c r="P225" s="3"/>
    </row>
    <row r="226" spans="14:16" x14ac:dyDescent="0.3">
      <c r="N226" s="2"/>
      <c r="P226" s="3"/>
    </row>
    <row r="227" spans="14:16" x14ac:dyDescent="0.3">
      <c r="N227" s="2"/>
      <c r="P227" s="3"/>
    </row>
    <row r="228" spans="14:16" x14ac:dyDescent="0.3">
      <c r="N228" s="2"/>
      <c r="P228" s="3"/>
    </row>
    <row r="229" spans="14:16" x14ac:dyDescent="0.3">
      <c r="N229" s="2"/>
      <c r="P229" s="3"/>
    </row>
    <row r="230" spans="14:16" x14ac:dyDescent="0.3">
      <c r="N230" s="2"/>
      <c r="P230" s="3"/>
    </row>
    <row r="231" spans="14:16" x14ac:dyDescent="0.3">
      <c r="N231" s="2"/>
      <c r="P231" s="3"/>
    </row>
    <row r="232" spans="14:16" x14ac:dyDescent="0.3">
      <c r="N232" s="2"/>
      <c r="P232" s="3"/>
    </row>
    <row r="233" spans="14:16" x14ac:dyDescent="0.3">
      <c r="N233" s="2"/>
      <c r="P233" s="3"/>
    </row>
    <row r="234" spans="14:16" x14ac:dyDescent="0.3">
      <c r="N234" s="2"/>
      <c r="P234" s="3"/>
    </row>
    <row r="235" spans="14:16" x14ac:dyDescent="0.3">
      <c r="N235" s="2"/>
      <c r="P235" s="3"/>
    </row>
    <row r="236" spans="14:16" x14ac:dyDescent="0.3">
      <c r="N236" s="2"/>
      <c r="P236" s="3"/>
    </row>
    <row r="237" spans="14:16" x14ac:dyDescent="0.3">
      <c r="N237" s="2"/>
      <c r="P237" s="3"/>
    </row>
    <row r="238" spans="14:16" x14ac:dyDescent="0.3">
      <c r="N238" s="2"/>
      <c r="P238" s="3"/>
    </row>
    <row r="239" spans="14:16" x14ac:dyDescent="0.3">
      <c r="N239" s="2"/>
      <c r="P239" s="3"/>
    </row>
    <row r="240" spans="14:16" x14ac:dyDescent="0.3">
      <c r="N240" s="2"/>
      <c r="P240" s="3"/>
    </row>
    <row r="241" spans="14:16" x14ac:dyDescent="0.3">
      <c r="N241" s="2"/>
      <c r="P241" s="3"/>
    </row>
    <row r="242" spans="14:16" x14ac:dyDescent="0.3">
      <c r="N242" s="2"/>
      <c r="P242" s="3"/>
    </row>
    <row r="243" spans="14:16" x14ac:dyDescent="0.3">
      <c r="N243" s="2"/>
      <c r="P243" s="3"/>
    </row>
    <row r="244" spans="14:16" x14ac:dyDescent="0.3">
      <c r="N244" s="2"/>
      <c r="P244" s="3"/>
    </row>
    <row r="245" spans="14:16" x14ac:dyDescent="0.3">
      <c r="N245" s="2"/>
      <c r="P245" s="3"/>
    </row>
    <row r="246" spans="14:16" x14ac:dyDescent="0.3">
      <c r="N246" s="2"/>
      <c r="P246" s="3"/>
    </row>
    <row r="247" spans="14:16" x14ac:dyDescent="0.3">
      <c r="N247" s="2"/>
      <c r="P247" s="3"/>
    </row>
    <row r="248" spans="14:16" x14ac:dyDescent="0.3">
      <c r="N248" s="2"/>
      <c r="P248" s="3"/>
    </row>
    <row r="249" spans="14:16" x14ac:dyDescent="0.3">
      <c r="N249" s="2"/>
      <c r="P249" s="3"/>
    </row>
    <row r="250" spans="14:16" x14ac:dyDescent="0.3">
      <c r="N250" s="2"/>
      <c r="P250" s="3"/>
    </row>
    <row r="251" spans="14:16" x14ac:dyDescent="0.3">
      <c r="N251" s="2"/>
      <c r="P251" s="3"/>
    </row>
    <row r="252" spans="14:16" x14ac:dyDescent="0.3">
      <c r="N252" s="2"/>
      <c r="P252" s="3"/>
    </row>
    <row r="253" spans="14:16" x14ac:dyDescent="0.3">
      <c r="N253" s="2"/>
      <c r="P253" s="3"/>
    </row>
    <row r="254" spans="14:16" x14ac:dyDescent="0.3">
      <c r="N254" s="2"/>
      <c r="P254" s="3"/>
    </row>
    <row r="255" spans="14:16" x14ac:dyDescent="0.3">
      <c r="N255" s="2"/>
      <c r="P255" s="3"/>
    </row>
    <row r="256" spans="14:16" x14ac:dyDescent="0.3">
      <c r="N256" s="2"/>
      <c r="P256" s="3"/>
    </row>
    <row r="257" spans="14:16" x14ac:dyDescent="0.3">
      <c r="N257" s="2"/>
      <c r="P257" s="3"/>
    </row>
    <row r="258" spans="14:16" x14ac:dyDescent="0.3">
      <c r="N258" s="2"/>
      <c r="P258" s="3"/>
    </row>
    <row r="259" spans="14:16" x14ac:dyDescent="0.3">
      <c r="N259" s="2"/>
      <c r="P259" s="3"/>
    </row>
    <row r="260" spans="14:16" x14ac:dyDescent="0.3">
      <c r="N260" s="2"/>
      <c r="P260" s="3"/>
    </row>
    <row r="261" spans="14:16" x14ac:dyDescent="0.3">
      <c r="N261" s="2"/>
      <c r="P261" s="3"/>
    </row>
    <row r="262" spans="14:16" x14ac:dyDescent="0.3">
      <c r="N262" s="2"/>
      <c r="P262" s="3"/>
    </row>
    <row r="263" spans="14:16" x14ac:dyDescent="0.3">
      <c r="N263" s="2"/>
      <c r="P263" s="3"/>
    </row>
    <row r="264" spans="14:16" x14ac:dyDescent="0.3">
      <c r="N264" s="2"/>
      <c r="P264" s="3"/>
    </row>
    <row r="265" spans="14:16" x14ac:dyDescent="0.3">
      <c r="N265" s="2"/>
      <c r="P265" s="3"/>
    </row>
    <row r="266" spans="14:16" x14ac:dyDescent="0.3">
      <c r="N266" s="2"/>
      <c r="P266" s="3"/>
    </row>
    <row r="267" spans="14:16" x14ac:dyDescent="0.3">
      <c r="N267" s="2"/>
      <c r="P267" s="3"/>
    </row>
    <row r="268" spans="14:16" x14ac:dyDescent="0.3">
      <c r="N268" s="2"/>
      <c r="P268" s="3"/>
    </row>
    <row r="269" spans="14:16" x14ac:dyDescent="0.3">
      <c r="N269" s="2"/>
      <c r="P269" s="3"/>
    </row>
    <row r="270" spans="14:16" x14ac:dyDescent="0.3">
      <c r="N270" s="2"/>
      <c r="P270" s="3"/>
    </row>
    <row r="271" spans="14:16" x14ac:dyDescent="0.3">
      <c r="N271" s="2"/>
      <c r="P271" s="3"/>
    </row>
    <row r="272" spans="14:16" x14ac:dyDescent="0.3">
      <c r="N272" s="2"/>
      <c r="P272" s="3"/>
    </row>
    <row r="273" spans="14:16" x14ac:dyDescent="0.3">
      <c r="N273" s="2"/>
      <c r="P273" s="3"/>
    </row>
    <row r="274" spans="14:16" x14ac:dyDescent="0.3">
      <c r="N274" s="2"/>
      <c r="P274" s="3"/>
    </row>
    <row r="275" spans="14:16" x14ac:dyDescent="0.3">
      <c r="N275" s="2"/>
      <c r="P275" s="3"/>
    </row>
    <row r="276" spans="14:16" x14ac:dyDescent="0.3">
      <c r="N276" s="2"/>
      <c r="P276" s="3"/>
    </row>
    <row r="277" spans="14:16" x14ac:dyDescent="0.3">
      <c r="N277" s="2"/>
      <c r="P277" s="3"/>
    </row>
    <row r="278" spans="14:16" x14ac:dyDescent="0.3">
      <c r="N278" s="2"/>
      <c r="P278" s="3"/>
    </row>
    <row r="279" spans="14:16" x14ac:dyDescent="0.3">
      <c r="N279" s="2"/>
      <c r="P279" s="3"/>
    </row>
    <row r="280" spans="14:16" x14ac:dyDescent="0.3">
      <c r="N280" s="2"/>
      <c r="P280" s="3"/>
    </row>
    <row r="281" spans="14:16" x14ac:dyDescent="0.3">
      <c r="N281" s="2"/>
      <c r="P281" s="3"/>
    </row>
    <row r="282" spans="14:16" x14ac:dyDescent="0.3">
      <c r="N282" s="2"/>
      <c r="P282" s="3"/>
    </row>
    <row r="283" spans="14:16" x14ac:dyDescent="0.3">
      <c r="N283" s="2"/>
      <c r="P283" s="3"/>
    </row>
    <row r="284" spans="14:16" x14ac:dyDescent="0.3">
      <c r="N284" s="2"/>
      <c r="P284" s="3"/>
    </row>
    <row r="285" spans="14:16" x14ac:dyDescent="0.3">
      <c r="N285" s="2"/>
      <c r="P285" s="3"/>
    </row>
    <row r="286" spans="14:16" x14ac:dyDescent="0.3">
      <c r="N286" s="2"/>
      <c r="P286" s="3"/>
    </row>
    <row r="287" spans="14:16" x14ac:dyDescent="0.3">
      <c r="N287" s="2"/>
      <c r="P287" s="3"/>
    </row>
    <row r="288" spans="14:16" x14ac:dyDescent="0.3">
      <c r="N288" s="2"/>
      <c r="P288" s="3"/>
    </row>
    <row r="289" spans="14:16" x14ac:dyDescent="0.3">
      <c r="N289" s="2"/>
      <c r="P289" s="3"/>
    </row>
    <row r="290" spans="14:16" x14ac:dyDescent="0.3">
      <c r="N290" s="2"/>
      <c r="P290" s="3"/>
    </row>
    <row r="291" spans="14:16" x14ac:dyDescent="0.3">
      <c r="N291" s="2"/>
      <c r="P291" s="3"/>
    </row>
    <row r="292" spans="14:16" x14ac:dyDescent="0.3">
      <c r="N292" s="2"/>
      <c r="P292" s="3"/>
    </row>
    <row r="293" spans="14:16" x14ac:dyDescent="0.3">
      <c r="N293" s="2"/>
      <c r="P293" s="3"/>
    </row>
    <row r="294" spans="14:16" x14ac:dyDescent="0.3">
      <c r="N294" s="2"/>
      <c r="P294" s="3"/>
    </row>
    <row r="295" spans="14:16" x14ac:dyDescent="0.3">
      <c r="N295" s="2"/>
      <c r="P295" s="3"/>
    </row>
    <row r="296" spans="14:16" x14ac:dyDescent="0.3">
      <c r="N296" s="2"/>
      <c r="P296" s="3"/>
    </row>
    <row r="297" spans="14:16" x14ac:dyDescent="0.3">
      <c r="N297" s="2"/>
      <c r="P297" s="3"/>
    </row>
    <row r="298" spans="14:16" x14ac:dyDescent="0.3">
      <c r="N298" s="2"/>
      <c r="P298" s="3"/>
    </row>
    <row r="299" spans="14:16" x14ac:dyDescent="0.3">
      <c r="N299" s="2"/>
      <c r="P299" s="3"/>
    </row>
    <row r="300" spans="14:16" x14ac:dyDescent="0.3">
      <c r="N300" s="2"/>
      <c r="P300" s="3"/>
    </row>
    <row r="301" spans="14:16" x14ac:dyDescent="0.3">
      <c r="N301" s="2"/>
      <c r="P301" s="3"/>
    </row>
    <row r="302" spans="14:16" x14ac:dyDescent="0.3">
      <c r="N302" s="2"/>
      <c r="P302" s="3"/>
    </row>
    <row r="303" spans="14:16" x14ac:dyDescent="0.3">
      <c r="N303" s="2"/>
      <c r="P303" s="3"/>
    </row>
    <row r="304" spans="14:16" x14ac:dyDescent="0.3">
      <c r="N304" s="2"/>
      <c r="P304" s="3"/>
    </row>
    <row r="305" spans="14:16" x14ac:dyDescent="0.3">
      <c r="N305" s="2"/>
      <c r="P305" s="3"/>
    </row>
    <row r="306" spans="14:16" x14ac:dyDescent="0.3">
      <c r="N306" s="2"/>
      <c r="P306" s="3"/>
    </row>
    <row r="307" spans="14:16" x14ac:dyDescent="0.3">
      <c r="N307" s="2"/>
      <c r="P307" s="3"/>
    </row>
    <row r="308" spans="14:16" x14ac:dyDescent="0.3">
      <c r="N308" s="2"/>
      <c r="P308" s="3"/>
    </row>
    <row r="309" spans="14:16" x14ac:dyDescent="0.3">
      <c r="N309" s="2"/>
      <c r="P309" s="3"/>
    </row>
    <row r="310" spans="14:16" x14ac:dyDescent="0.3">
      <c r="N310" s="2"/>
      <c r="P310" s="3"/>
    </row>
  </sheetData>
  <autoFilter ref="F9:H15" xr:uid="{00000000-0009-0000-0000-000008000000}">
    <sortState xmlns:xlrd2="http://schemas.microsoft.com/office/spreadsheetml/2017/richdata2" ref="F10:H15">
      <sortCondition descending="1" ref="H9:H15"/>
    </sortState>
  </autoFilter>
  <sortState xmlns:xlrd2="http://schemas.microsoft.com/office/spreadsheetml/2017/richdata2" ref="B6:D66">
    <sortCondition ref="B6:B66"/>
    <sortCondition ref="D6:D66"/>
  </sortState>
  <mergeCells count="1">
    <mergeCell ref="A1:L4"/>
  </mergeCells>
  <conditionalFormatting sqref="D10:D70">
    <cfRule type="top10" dxfId="0" priority="1" rank="1"/>
  </conditionalFormatting>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Data</vt:lpstr>
      <vt:lpstr>1</vt:lpstr>
      <vt:lpstr>2</vt:lpstr>
      <vt:lpstr>3</vt:lpstr>
      <vt:lpstr>4</vt:lpstr>
      <vt:lpstr>5</vt:lpstr>
      <vt:lpstr>6</vt:lpstr>
      <vt:lpstr>7</vt:lpstr>
      <vt:lpstr>7 (2)</vt:lpstr>
      <vt:lpstr>8</vt:lpstr>
      <vt:lpstr>9</vt:lpstr>
      <vt:lpstr>9 (2)</vt:lpstr>
      <vt:lpstr>10</vt:lpstr>
      <vt:lpstr>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Victoria</cp:lastModifiedBy>
  <dcterms:created xsi:type="dcterms:W3CDTF">2021-03-14T20:21:32Z</dcterms:created>
  <dcterms:modified xsi:type="dcterms:W3CDTF">2023-04-11T13:52:53Z</dcterms:modified>
</cp:coreProperties>
</file>