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713c5a8b083e1/FEUP/Ano3/A3Semestre1/RC/RC_PROJ/stats/"/>
    </mc:Choice>
  </mc:AlternateContent>
  <xr:revisionPtr revIDLastSave="1908" documentId="8_{AD6CBD31-C446-4794-A59C-4DB18F12AF91}" xr6:coauthVersionLast="47" xr6:coauthVersionMax="47" xr10:uidLastSave="{134C25C1-0C4D-45A6-9E61-7A5FEB552D7A}"/>
  <bookViews>
    <workbookView xWindow="33720" yWindow="-120" windowWidth="29040" windowHeight="15720" activeTab="9" xr2:uid="{09282718-EA95-4DAE-88AE-67657079A6A8}"/>
  </bookViews>
  <sheets>
    <sheet name="FER" sheetId="4" r:id="rId1"/>
    <sheet name="FER-Gráfico" sheetId="11" r:id="rId2"/>
    <sheet name="T_prop" sheetId="5" r:id="rId3"/>
    <sheet name="T_prop-Gráfico" sheetId="14" r:id="rId4"/>
    <sheet name="C" sheetId="6" r:id="rId5"/>
    <sheet name="C-Gráfico" sheetId="13" r:id="rId6"/>
    <sheet name="L" sheetId="7" r:id="rId7"/>
    <sheet name="L-Gráfico" sheetId="15" r:id="rId8"/>
    <sheet name="Dados" sheetId="9" r:id="rId9"/>
    <sheet name="Gráficos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6" l="1"/>
  <c r="K14" i="16"/>
  <c r="C13" i="16"/>
  <c r="C14" i="16"/>
  <c r="C15" i="16"/>
  <c r="C16" i="16"/>
  <c r="C17" i="16"/>
  <c r="C18" i="16"/>
  <c r="C19" i="16"/>
  <c r="E18" i="16"/>
  <c r="F18" i="16" s="1"/>
  <c r="E12" i="16"/>
  <c r="G2" i="16"/>
  <c r="F2" i="16"/>
  <c r="K32" i="16"/>
  <c r="K22" i="16"/>
  <c r="K13" i="16"/>
  <c r="N13" i="16" s="1"/>
  <c r="N33" i="16"/>
  <c r="N22" i="16"/>
  <c r="N12" i="16"/>
  <c r="M23" i="16"/>
  <c r="M24" i="16"/>
  <c r="M25" i="16"/>
  <c r="M26" i="16"/>
  <c r="M27" i="16"/>
  <c r="M28" i="16"/>
  <c r="M29" i="16"/>
  <c r="M22" i="16"/>
  <c r="G33" i="16"/>
  <c r="G34" i="16"/>
  <c r="G35" i="16"/>
  <c r="G36" i="16"/>
  <c r="G37" i="16"/>
  <c r="G38" i="16"/>
  <c r="G39" i="16"/>
  <c r="G32" i="16"/>
  <c r="N34" i="16"/>
  <c r="N35" i="16"/>
  <c r="N36" i="16"/>
  <c r="N37" i="16"/>
  <c r="N38" i="16"/>
  <c r="N39" i="16"/>
  <c r="N32" i="16"/>
  <c r="M33" i="16"/>
  <c r="M34" i="16"/>
  <c r="M35" i="16"/>
  <c r="M36" i="16"/>
  <c r="M37" i="16"/>
  <c r="M38" i="16"/>
  <c r="M39" i="16"/>
  <c r="M32" i="16"/>
  <c r="O23" i="16"/>
  <c r="O24" i="16"/>
  <c r="O25" i="16"/>
  <c r="O26" i="16"/>
  <c r="O27" i="16"/>
  <c r="O28" i="16"/>
  <c r="O29" i="16"/>
  <c r="O22" i="16"/>
  <c r="N23" i="16"/>
  <c r="N24" i="16"/>
  <c r="N25" i="16"/>
  <c r="N26" i="16"/>
  <c r="N27" i="16"/>
  <c r="N28" i="16"/>
  <c r="N29" i="16"/>
  <c r="O13" i="16"/>
  <c r="O14" i="16"/>
  <c r="O15" i="16"/>
  <c r="O16" i="16"/>
  <c r="O17" i="16"/>
  <c r="O18" i="16"/>
  <c r="O19" i="16"/>
  <c r="O12" i="16"/>
  <c r="N14" i="16"/>
  <c r="N15" i="16"/>
  <c r="N16" i="16"/>
  <c r="N17" i="16"/>
  <c r="M13" i="16"/>
  <c r="M14" i="16"/>
  <c r="M15" i="16"/>
  <c r="M16" i="16"/>
  <c r="M17" i="16"/>
  <c r="M18" i="16"/>
  <c r="M19" i="16"/>
  <c r="M12" i="16"/>
  <c r="O3" i="16"/>
  <c r="O4" i="16"/>
  <c r="O5" i="16"/>
  <c r="O6" i="16"/>
  <c r="O7" i="16"/>
  <c r="O8" i="16"/>
  <c r="O9" i="16"/>
  <c r="O2" i="16"/>
  <c r="N3" i="16"/>
  <c r="N4" i="16"/>
  <c r="N5" i="16"/>
  <c r="N6" i="16"/>
  <c r="N7" i="16"/>
  <c r="N8" i="16"/>
  <c r="N9" i="16"/>
  <c r="N2" i="16"/>
  <c r="M3" i="16"/>
  <c r="M4" i="16"/>
  <c r="M5" i="16"/>
  <c r="M6" i="16"/>
  <c r="M7" i="16"/>
  <c r="M8" i="16"/>
  <c r="M9" i="16"/>
  <c r="M2" i="16"/>
  <c r="H26" i="9"/>
  <c r="G23" i="16"/>
  <c r="I23" i="16" s="1"/>
  <c r="G24" i="16"/>
  <c r="G25" i="16"/>
  <c r="G26" i="16"/>
  <c r="G27" i="16"/>
  <c r="G28" i="16"/>
  <c r="G29" i="16"/>
  <c r="G22" i="16"/>
  <c r="G13" i="16"/>
  <c r="G14" i="16"/>
  <c r="G15" i="16"/>
  <c r="G16" i="16"/>
  <c r="G17" i="16"/>
  <c r="G18" i="16"/>
  <c r="G19" i="16"/>
  <c r="G12" i="16"/>
  <c r="I12" i="16" s="1"/>
  <c r="I13" i="16"/>
  <c r="I14" i="16"/>
  <c r="G3" i="16"/>
  <c r="G4" i="16"/>
  <c r="G5" i="16"/>
  <c r="G6" i="16"/>
  <c r="I6" i="16" s="1"/>
  <c r="G7" i="16"/>
  <c r="I7" i="16" s="1"/>
  <c r="G8" i="16"/>
  <c r="G9" i="16"/>
  <c r="K39" i="16"/>
  <c r="K38" i="16"/>
  <c r="K37" i="16"/>
  <c r="K36" i="16"/>
  <c r="K35" i="16"/>
  <c r="K34" i="16"/>
  <c r="K33" i="16"/>
  <c r="K29" i="16"/>
  <c r="K28" i="16"/>
  <c r="K27" i="16"/>
  <c r="K26" i="16"/>
  <c r="K25" i="16"/>
  <c r="K24" i="16"/>
  <c r="K23" i="16"/>
  <c r="K19" i="16"/>
  <c r="N19" i="16" s="1"/>
  <c r="K18" i="16"/>
  <c r="N18" i="16" s="1"/>
  <c r="K17" i="16"/>
  <c r="K16" i="16"/>
  <c r="K15" i="16"/>
  <c r="B33" i="16"/>
  <c r="B34" i="16"/>
  <c r="B35" i="16"/>
  <c r="B36" i="16"/>
  <c r="B37" i="16"/>
  <c r="B38" i="16"/>
  <c r="B39" i="16"/>
  <c r="B32" i="16"/>
  <c r="B23" i="16"/>
  <c r="B24" i="16"/>
  <c r="B25" i="16"/>
  <c r="B26" i="16"/>
  <c r="B27" i="16"/>
  <c r="B28" i="16"/>
  <c r="B29" i="16"/>
  <c r="B22" i="16"/>
  <c r="B19" i="16"/>
  <c r="B18" i="16"/>
  <c r="B17" i="16"/>
  <c r="B16" i="16"/>
  <c r="B15" i="16"/>
  <c r="B14" i="16"/>
  <c r="B13" i="16"/>
  <c r="B12" i="16"/>
  <c r="B3" i="16"/>
  <c r="I3" i="16" s="1"/>
  <c r="B4" i="16"/>
  <c r="B5" i="16"/>
  <c r="I5" i="16" s="1"/>
  <c r="B6" i="16"/>
  <c r="B7" i="16"/>
  <c r="B8" i="16"/>
  <c r="I8" i="16" s="1"/>
  <c r="B9" i="16"/>
  <c r="B2" i="16"/>
  <c r="I2" i="16" s="1"/>
  <c r="I4" i="16"/>
  <c r="I9" i="16"/>
  <c r="I18" i="16"/>
  <c r="I3" i="7"/>
  <c r="C33" i="16"/>
  <c r="E33" i="16" s="1"/>
  <c r="F33" i="16" s="1"/>
  <c r="C34" i="16"/>
  <c r="C35" i="16"/>
  <c r="C36" i="16"/>
  <c r="C37" i="16"/>
  <c r="C38" i="16"/>
  <c r="C39" i="16"/>
  <c r="I39" i="16" s="1"/>
  <c r="O39" i="16" s="1"/>
  <c r="C32" i="16"/>
  <c r="D33" i="16"/>
  <c r="D34" i="16"/>
  <c r="D35" i="16"/>
  <c r="D36" i="16"/>
  <c r="D37" i="16"/>
  <c r="D38" i="16"/>
  <c r="D39" i="16"/>
  <c r="D32" i="16"/>
  <c r="E32" i="16" s="1"/>
  <c r="F32" i="16" s="1"/>
  <c r="E37" i="16"/>
  <c r="F37" i="16" s="1"/>
  <c r="E34" i="16"/>
  <c r="F34" i="16" s="1"/>
  <c r="E36" i="16"/>
  <c r="F36" i="16" s="1"/>
  <c r="E39" i="16"/>
  <c r="F39" i="16" s="1"/>
  <c r="A33" i="16"/>
  <c r="A34" i="16"/>
  <c r="A35" i="16"/>
  <c r="I35" i="16" s="1"/>
  <c r="O35" i="16" s="1"/>
  <c r="A36" i="16"/>
  <c r="I36" i="16" s="1"/>
  <c r="O36" i="16" s="1"/>
  <c r="A37" i="16"/>
  <c r="A38" i="16"/>
  <c r="A39" i="16"/>
  <c r="A32" i="16"/>
  <c r="I3" i="6"/>
  <c r="H25" i="16"/>
  <c r="H27" i="16"/>
  <c r="H28" i="16"/>
  <c r="H29" i="16"/>
  <c r="D23" i="16"/>
  <c r="D24" i="16"/>
  <c r="D25" i="16"/>
  <c r="D26" i="16"/>
  <c r="D27" i="16"/>
  <c r="D28" i="16"/>
  <c r="D29" i="16"/>
  <c r="E29" i="16" s="1"/>
  <c r="F29" i="16" s="1"/>
  <c r="D22" i="16"/>
  <c r="C23" i="16"/>
  <c r="C24" i="16"/>
  <c r="E24" i="16" s="1"/>
  <c r="F24" i="16" s="1"/>
  <c r="C25" i="16"/>
  <c r="E25" i="16" s="1"/>
  <c r="F25" i="16" s="1"/>
  <c r="C26" i="16"/>
  <c r="I26" i="16" s="1"/>
  <c r="C27" i="16"/>
  <c r="C28" i="16"/>
  <c r="E28" i="16" s="1"/>
  <c r="F28" i="16" s="1"/>
  <c r="C29" i="16"/>
  <c r="I29" i="16" s="1"/>
  <c r="C22" i="16"/>
  <c r="E22" i="16" s="1"/>
  <c r="F22" i="16" s="1"/>
  <c r="A29" i="16"/>
  <c r="A3" i="16"/>
  <c r="A4" i="16"/>
  <c r="A5" i="16"/>
  <c r="A6" i="16"/>
  <c r="A7" i="16"/>
  <c r="A8" i="16"/>
  <c r="A9" i="16"/>
  <c r="A2" i="16"/>
  <c r="A13" i="16"/>
  <c r="A14" i="16"/>
  <c r="A15" i="16"/>
  <c r="A16" i="16"/>
  <c r="A17" i="16"/>
  <c r="A18" i="16"/>
  <c r="A19" i="16"/>
  <c r="A12" i="16"/>
  <c r="A23" i="16"/>
  <c r="H23" i="16" s="1"/>
  <c r="A24" i="16"/>
  <c r="H24" i="16" s="1"/>
  <c r="A25" i="16"/>
  <c r="A26" i="16"/>
  <c r="H26" i="16" s="1"/>
  <c r="A27" i="16"/>
  <c r="A28" i="16"/>
  <c r="A22" i="16"/>
  <c r="H22" i="16" s="1"/>
  <c r="E26" i="16"/>
  <c r="F26" i="16" s="1"/>
  <c r="E27" i="16"/>
  <c r="F27" i="16" s="1"/>
  <c r="J3" i="5"/>
  <c r="I4" i="5"/>
  <c r="L4" i="5" s="1"/>
  <c r="C3" i="14" s="1"/>
  <c r="B3" i="14"/>
  <c r="J28" i="9"/>
  <c r="I19" i="16"/>
  <c r="C12" i="16"/>
  <c r="K3" i="4"/>
  <c r="H3" i="4"/>
  <c r="D3" i="16"/>
  <c r="D4" i="16"/>
  <c r="D5" i="16"/>
  <c r="D6" i="16"/>
  <c r="D7" i="16"/>
  <c r="D8" i="16"/>
  <c r="D9" i="16"/>
  <c r="D2" i="16"/>
  <c r="C3" i="16"/>
  <c r="E3" i="16" s="1"/>
  <c r="C4" i="16"/>
  <c r="E4" i="16" s="1"/>
  <c r="C5" i="16"/>
  <c r="E5" i="16" s="1"/>
  <c r="F5" i="16" s="1"/>
  <c r="C6" i="16"/>
  <c r="E6" i="16" s="1"/>
  <c r="C7" i="16"/>
  <c r="E7" i="16" s="1"/>
  <c r="C8" i="16"/>
  <c r="C9" i="16"/>
  <c r="C2" i="16"/>
  <c r="E2" i="16" s="1"/>
  <c r="I33" i="9"/>
  <c r="I3" i="5"/>
  <c r="J26" i="9"/>
  <c r="L3" i="5"/>
  <c r="C2" i="14" s="1"/>
  <c r="K25" i="9"/>
  <c r="K24" i="9"/>
  <c r="K23" i="9"/>
  <c r="K22" i="9"/>
  <c r="K21" i="9"/>
  <c r="K20" i="9"/>
  <c r="K19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2" i="9"/>
  <c r="J8" i="9"/>
  <c r="J16" i="9"/>
  <c r="J18" i="9"/>
  <c r="J24" i="9"/>
  <c r="J3" i="7"/>
  <c r="C4" i="14"/>
  <c r="C5" i="14"/>
  <c r="C6" i="14"/>
  <c r="C7" i="14"/>
  <c r="C8" i="14"/>
  <c r="C9" i="14"/>
  <c r="G3" i="14"/>
  <c r="G4" i="14"/>
  <c r="G5" i="14"/>
  <c r="G6" i="14"/>
  <c r="G7" i="14"/>
  <c r="G8" i="14"/>
  <c r="G9" i="14"/>
  <c r="G2" i="14"/>
  <c r="E3" i="14"/>
  <c r="E4" i="14"/>
  <c r="E5" i="14"/>
  <c r="E6" i="14"/>
  <c r="E7" i="14"/>
  <c r="E8" i="14"/>
  <c r="E9" i="14"/>
  <c r="E2" i="14"/>
  <c r="B4" i="14"/>
  <c r="B5" i="14"/>
  <c r="B6" i="14"/>
  <c r="B7" i="14"/>
  <c r="B8" i="14"/>
  <c r="B9" i="14"/>
  <c r="B2" i="14"/>
  <c r="A3" i="14"/>
  <c r="A4" i="14"/>
  <c r="A5" i="14"/>
  <c r="A6" i="14"/>
  <c r="A7" i="14"/>
  <c r="A8" i="14"/>
  <c r="A9" i="14"/>
  <c r="A2" i="14"/>
  <c r="J4" i="5"/>
  <c r="K4" i="5" s="1"/>
  <c r="K3" i="5"/>
  <c r="I6" i="5"/>
  <c r="L6" i="5" s="1"/>
  <c r="I7" i="5"/>
  <c r="L7" i="5" s="1"/>
  <c r="I8" i="5"/>
  <c r="L8" i="5" s="1"/>
  <c r="I9" i="5"/>
  <c r="L9" i="5" s="1"/>
  <c r="I10" i="5"/>
  <c r="L10" i="5" s="1"/>
  <c r="J5" i="5"/>
  <c r="G3" i="15"/>
  <c r="G4" i="15"/>
  <c r="G5" i="15"/>
  <c r="G6" i="15"/>
  <c r="G7" i="15"/>
  <c r="G8" i="15"/>
  <c r="G9" i="15"/>
  <c r="G2" i="15"/>
  <c r="E3" i="15"/>
  <c r="E4" i="15"/>
  <c r="E5" i="15"/>
  <c r="E6" i="15"/>
  <c r="E7" i="15"/>
  <c r="E8" i="15"/>
  <c r="E9" i="15"/>
  <c r="E2" i="15"/>
  <c r="I4" i="7"/>
  <c r="I5" i="7"/>
  <c r="J5" i="7" s="1"/>
  <c r="I6" i="7"/>
  <c r="I7" i="7"/>
  <c r="I8" i="7"/>
  <c r="I9" i="7"/>
  <c r="I10" i="7"/>
  <c r="C5" i="15"/>
  <c r="C8" i="15"/>
  <c r="B5" i="15"/>
  <c r="B8" i="15"/>
  <c r="A9" i="15"/>
  <c r="A3" i="15"/>
  <c r="A4" i="15"/>
  <c r="A5" i="15"/>
  <c r="A6" i="15"/>
  <c r="A7" i="15"/>
  <c r="A8" i="15"/>
  <c r="A2" i="15"/>
  <c r="J3" i="6"/>
  <c r="G2" i="13" s="1"/>
  <c r="I4" i="6"/>
  <c r="J4" i="6" s="1"/>
  <c r="I5" i="6"/>
  <c r="I6" i="6"/>
  <c r="I7" i="6"/>
  <c r="I8" i="6"/>
  <c r="I9" i="6"/>
  <c r="E8" i="13" s="1"/>
  <c r="I10" i="6"/>
  <c r="J8" i="6"/>
  <c r="J7" i="6"/>
  <c r="J5" i="6"/>
  <c r="G4" i="13" s="1"/>
  <c r="E5" i="13"/>
  <c r="E6" i="13"/>
  <c r="I3" i="4"/>
  <c r="J3" i="4" s="1"/>
  <c r="G2" i="11" s="1"/>
  <c r="C5" i="13"/>
  <c r="B3" i="13"/>
  <c r="B4" i="13"/>
  <c r="B5" i="13"/>
  <c r="B7" i="13"/>
  <c r="A3" i="13"/>
  <c r="F3" i="13" s="1"/>
  <c r="A4" i="13"/>
  <c r="F4" i="13" s="1"/>
  <c r="A5" i="13"/>
  <c r="F5" i="13" s="1"/>
  <c r="A6" i="13"/>
  <c r="F6" i="13" s="1"/>
  <c r="A7" i="13"/>
  <c r="F7" i="13" s="1"/>
  <c r="A8" i="13"/>
  <c r="F8" i="13" s="1"/>
  <c r="A9" i="13"/>
  <c r="F9" i="13" s="1"/>
  <c r="A2" i="13"/>
  <c r="F2" i="13" s="1"/>
  <c r="F3" i="6"/>
  <c r="H3" i="6"/>
  <c r="K3" i="6" s="1"/>
  <c r="C2" i="13" s="1"/>
  <c r="F4" i="6"/>
  <c r="H4" i="6"/>
  <c r="K4" i="6" s="1"/>
  <c r="C3" i="13" s="1"/>
  <c r="F5" i="6"/>
  <c r="H5" i="6"/>
  <c r="K5" i="6"/>
  <c r="C4" i="13" s="1"/>
  <c r="F6" i="6"/>
  <c r="J6" i="6" s="1"/>
  <c r="G5" i="13" s="1"/>
  <c r="H6" i="6"/>
  <c r="K6" i="6"/>
  <c r="F7" i="6"/>
  <c r="H7" i="6"/>
  <c r="K7" i="6" s="1"/>
  <c r="C6" i="13" s="1"/>
  <c r="F8" i="6"/>
  <c r="H8" i="6"/>
  <c r="K8" i="6" s="1"/>
  <c r="C7" i="13" s="1"/>
  <c r="F9" i="6"/>
  <c r="H9" i="6"/>
  <c r="K9" i="6" s="1"/>
  <c r="C8" i="13" s="1"/>
  <c r="F10" i="6"/>
  <c r="H10" i="6"/>
  <c r="K10" i="6" s="1"/>
  <c r="C9" i="13" s="1"/>
  <c r="H2" i="9"/>
  <c r="J6" i="5"/>
  <c r="J7" i="5"/>
  <c r="J8" i="5"/>
  <c r="J9" i="5"/>
  <c r="J10" i="5"/>
  <c r="I4" i="4"/>
  <c r="E3" i="11" s="1"/>
  <c r="I5" i="4"/>
  <c r="E4" i="11" s="1"/>
  <c r="I6" i="4"/>
  <c r="E5" i="11" s="1"/>
  <c r="I7" i="4"/>
  <c r="E6" i="11" s="1"/>
  <c r="I8" i="4"/>
  <c r="E7" i="11" s="1"/>
  <c r="I9" i="4"/>
  <c r="E8" i="11" s="1"/>
  <c r="I10" i="4"/>
  <c r="E9" i="11" s="1"/>
  <c r="C6" i="11"/>
  <c r="C7" i="11"/>
  <c r="B6" i="11"/>
  <c r="B7" i="11"/>
  <c r="A3" i="11"/>
  <c r="A4" i="11"/>
  <c r="A5" i="11"/>
  <c r="A6" i="11"/>
  <c r="A7" i="11"/>
  <c r="A8" i="11"/>
  <c r="A9" i="11"/>
  <c r="A2" i="11"/>
  <c r="I5" i="5"/>
  <c r="L5" i="5" s="1"/>
  <c r="H4" i="7"/>
  <c r="K4" i="7" s="1"/>
  <c r="C3" i="15" s="1"/>
  <c r="H5" i="7"/>
  <c r="K5" i="7" s="1"/>
  <c r="C4" i="15" s="1"/>
  <c r="H6" i="7"/>
  <c r="K6" i="7" s="1"/>
  <c r="J6" i="7"/>
  <c r="H7" i="7"/>
  <c r="K7" i="7" s="1"/>
  <c r="C6" i="15" s="1"/>
  <c r="H8" i="7"/>
  <c r="K8" i="7" s="1"/>
  <c r="C7" i="15" s="1"/>
  <c r="H9" i="7"/>
  <c r="K9" i="7" s="1"/>
  <c r="H10" i="7"/>
  <c r="K10" i="7" s="1"/>
  <c r="C9" i="15" s="1"/>
  <c r="J10" i="7"/>
  <c r="F4" i="7"/>
  <c r="F5" i="7"/>
  <c r="F6" i="7"/>
  <c r="F7" i="7"/>
  <c r="F8" i="7"/>
  <c r="J8" i="7" s="1"/>
  <c r="F9" i="7"/>
  <c r="F10" i="7"/>
  <c r="F3" i="7"/>
  <c r="G4" i="5"/>
  <c r="G5" i="5"/>
  <c r="G6" i="5"/>
  <c r="K6" i="5" s="1"/>
  <c r="G7" i="5"/>
  <c r="G8" i="5"/>
  <c r="G9" i="5"/>
  <c r="G10" i="5"/>
  <c r="K10" i="5" s="1"/>
  <c r="H4" i="4"/>
  <c r="K4" i="4" s="1"/>
  <c r="C3" i="11" s="1"/>
  <c r="H5" i="4"/>
  <c r="K5" i="4" s="1"/>
  <c r="C4" i="11" s="1"/>
  <c r="H6" i="4"/>
  <c r="K6" i="4" s="1"/>
  <c r="C5" i="11" s="1"/>
  <c r="H7" i="4"/>
  <c r="K7" i="4" s="1"/>
  <c r="H8" i="4"/>
  <c r="K8" i="4" s="1"/>
  <c r="H9" i="4"/>
  <c r="K9" i="4" s="1"/>
  <c r="C8" i="11" s="1"/>
  <c r="H10" i="4"/>
  <c r="K10" i="4" s="1"/>
  <c r="C9" i="11" s="1"/>
  <c r="C2" i="11"/>
  <c r="F4" i="4"/>
  <c r="F5" i="4"/>
  <c r="F6" i="4"/>
  <c r="F7" i="4"/>
  <c r="F8" i="4"/>
  <c r="F9" i="4"/>
  <c r="F10" i="4"/>
  <c r="I23" i="9"/>
  <c r="J23" i="9" s="1"/>
  <c r="H27" i="9"/>
  <c r="I27" i="9"/>
  <c r="J27" i="9" s="1"/>
  <c r="K27" i="9" s="1"/>
  <c r="H28" i="9"/>
  <c r="I28" i="9"/>
  <c r="K28" i="9" s="1"/>
  <c r="H29" i="9"/>
  <c r="I29" i="9"/>
  <c r="J29" i="9" s="1"/>
  <c r="K29" i="9" s="1"/>
  <c r="H30" i="9"/>
  <c r="I30" i="9"/>
  <c r="J30" i="9" s="1"/>
  <c r="K30" i="9" s="1"/>
  <c r="H31" i="9"/>
  <c r="I31" i="9"/>
  <c r="J31" i="9" s="1"/>
  <c r="K31" i="9" s="1"/>
  <c r="H32" i="9"/>
  <c r="I32" i="9"/>
  <c r="J32" i="9" s="1"/>
  <c r="K32" i="9" s="1"/>
  <c r="H33" i="9"/>
  <c r="J33" i="9"/>
  <c r="K33" i="9" s="1"/>
  <c r="I26" i="9"/>
  <c r="I25" i="9"/>
  <c r="J25" i="9" s="1"/>
  <c r="H19" i="9"/>
  <c r="I19" i="9"/>
  <c r="J19" i="9" s="1"/>
  <c r="H20" i="9"/>
  <c r="I20" i="9"/>
  <c r="J20" i="9" s="1"/>
  <c r="H21" i="9"/>
  <c r="I21" i="9"/>
  <c r="J21" i="9" s="1"/>
  <c r="H22" i="9"/>
  <c r="I22" i="9"/>
  <c r="J22" i="9" s="1"/>
  <c r="H23" i="9"/>
  <c r="H24" i="9"/>
  <c r="I24" i="9"/>
  <c r="H25" i="9"/>
  <c r="I10" i="9"/>
  <c r="J10" i="9" s="1"/>
  <c r="H10" i="9"/>
  <c r="I2" i="9"/>
  <c r="J2" i="9" s="1"/>
  <c r="I3" i="9"/>
  <c r="J3" i="9" s="1"/>
  <c r="H4" i="9"/>
  <c r="I4" i="9"/>
  <c r="J4" i="9" s="1"/>
  <c r="H5" i="9"/>
  <c r="I5" i="9"/>
  <c r="J5" i="9" s="1"/>
  <c r="H6" i="9"/>
  <c r="I6" i="9"/>
  <c r="J6" i="9" s="1"/>
  <c r="H7" i="9"/>
  <c r="I7" i="9"/>
  <c r="J7" i="9" s="1"/>
  <c r="H8" i="9"/>
  <c r="I8" i="9"/>
  <c r="H9" i="9"/>
  <c r="I9" i="9"/>
  <c r="J9" i="9" s="1"/>
  <c r="H11" i="9"/>
  <c r="I11" i="9"/>
  <c r="J11" i="9" s="1"/>
  <c r="H12" i="9"/>
  <c r="I12" i="9"/>
  <c r="J12" i="9" s="1"/>
  <c r="H13" i="9"/>
  <c r="I13" i="9"/>
  <c r="J13" i="9" s="1"/>
  <c r="H14" i="9"/>
  <c r="I14" i="9"/>
  <c r="J14" i="9" s="1"/>
  <c r="H15" i="9"/>
  <c r="I15" i="9"/>
  <c r="J15" i="9" s="1"/>
  <c r="H16" i="9"/>
  <c r="I16" i="9"/>
  <c r="H17" i="9"/>
  <c r="I17" i="9"/>
  <c r="J17" i="9" s="1"/>
  <c r="H18" i="9"/>
  <c r="I18" i="9"/>
  <c r="H3" i="9"/>
  <c r="H3" i="7"/>
  <c r="K3" i="7" s="1"/>
  <c r="C2" i="15" s="1"/>
  <c r="G3" i="5"/>
  <c r="F3" i="4"/>
  <c r="I38" i="16" l="1"/>
  <c r="O38" i="16" s="1"/>
  <c r="I37" i="16"/>
  <c r="O37" i="16" s="1"/>
  <c r="I34" i="16"/>
  <c r="O34" i="16" s="1"/>
  <c r="I32" i="16"/>
  <c r="O32" i="16" s="1"/>
  <c r="I15" i="16"/>
  <c r="I17" i="16"/>
  <c r="I16" i="16"/>
  <c r="I28" i="16"/>
  <c r="I27" i="16"/>
  <c r="I22" i="16"/>
  <c r="I24" i="16"/>
  <c r="E9" i="16"/>
  <c r="F9" i="16" s="1"/>
  <c r="E19" i="16"/>
  <c r="F19" i="16" s="1"/>
  <c r="I33" i="16"/>
  <c r="O33" i="16" s="1"/>
  <c r="F7" i="16"/>
  <c r="E35" i="16"/>
  <c r="F35" i="16" s="1"/>
  <c r="I25" i="16"/>
  <c r="E38" i="16"/>
  <c r="F38" i="16" s="1"/>
  <c r="E23" i="16"/>
  <c r="F23" i="16" s="1"/>
  <c r="E15" i="16"/>
  <c r="F15" i="16" s="1"/>
  <c r="E17" i="16"/>
  <c r="F17" i="16" s="1"/>
  <c r="E16" i="16"/>
  <c r="F16" i="16" s="1"/>
  <c r="E14" i="16"/>
  <c r="F14" i="16" s="1"/>
  <c r="E13" i="16"/>
  <c r="F13" i="16" s="1"/>
  <c r="F12" i="16"/>
  <c r="F6" i="16"/>
  <c r="F4" i="16"/>
  <c r="F3" i="16"/>
  <c r="E8" i="16"/>
  <c r="F8" i="16" s="1"/>
  <c r="K26" i="9"/>
  <c r="J4" i="4"/>
  <c r="G3" i="11" s="1"/>
  <c r="J10" i="4"/>
  <c r="G9" i="11" s="1"/>
  <c r="J7" i="4"/>
  <c r="G6" i="11" s="1"/>
  <c r="J6" i="4"/>
  <c r="G5" i="11" s="1"/>
  <c r="E2" i="11"/>
  <c r="J9" i="7"/>
  <c r="J7" i="7"/>
  <c r="J4" i="7"/>
  <c r="B2" i="15"/>
  <c r="B9" i="15"/>
  <c r="B7" i="15"/>
  <c r="B6" i="15"/>
  <c r="B4" i="15"/>
  <c r="B3" i="15"/>
  <c r="G6" i="13"/>
  <c r="J9" i="6"/>
  <c r="G8" i="13" s="1"/>
  <c r="J10" i="6"/>
  <c r="G9" i="13" s="1"/>
  <c r="E9" i="13"/>
  <c r="E7" i="13"/>
  <c r="G7" i="13"/>
  <c r="G3" i="13"/>
  <c r="E3" i="13"/>
  <c r="E4" i="13"/>
  <c r="B2" i="13"/>
  <c r="E2" i="13"/>
  <c r="B9" i="13"/>
  <c r="B8" i="13"/>
  <c r="B6" i="13"/>
  <c r="K9" i="5"/>
  <c r="K7" i="5"/>
  <c r="K5" i="5"/>
  <c r="J5" i="4"/>
  <c r="G4" i="11" s="1"/>
  <c r="J9" i="4"/>
  <c r="G8" i="11" s="1"/>
  <c r="J8" i="4"/>
  <c r="G7" i="11" s="1"/>
  <c r="B4" i="11"/>
  <c r="B5" i="11"/>
  <c r="B3" i="11"/>
  <c r="B2" i="11"/>
  <c r="B9" i="11"/>
  <c r="B8" i="11"/>
  <c r="K8" i="5"/>
</calcChain>
</file>

<file path=xl/sharedStrings.xml><?xml version="1.0" encoding="utf-8"?>
<sst xmlns="http://schemas.openxmlformats.org/spreadsheetml/2006/main" count="205" uniqueCount="79">
  <si>
    <t>a</t>
  </si>
  <si>
    <t>Débito Recebido (bits/s)</t>
  </si>
  <si>
    <t>Frame Error Ratio</t>
  </si>
  <si>
    <t>Tempo Médio de Propagação (s)</t>
  </si>
  <si>
    <t>Tempo Médio de Frame (s)</t>
  </si>
  <si>
    <t>Capacidade da Ligaçao (bits/s)</t>
  </si>
  <si>
    <t>Tamanho da Trama I (bits)</t>
  </si>
  <si>
    <t>FER - Variar</t>
  </si>
  <si>
    <t>T_prop - Medir</t>
  </si>
  <si>
    <t>C - Fixo</t>
  </si>
  <si>
    <t>L - Fixo</t>
  </si>
  <si>
    <t>T_frame - Medir</t>
  </si>
  <si>
    <t>a = T_prop/T_frame</t>
  </si>
  <si>
    <t>R = L / T_frame</t>
  </si>
  <si>
    <t>S = R/C</t>
  </si>
  <si>
    <t>Eficiência Prática</t>
  </si>
  <si>
    <t>Eficiência Teórica</t>
  </si>
  <si>
    <t>Tamanho da Trama I (bytes)</t>
  </si>
  <si>
    <t>FER - Fixo</t>
  </si>
  <si>
    <t>C - Variar</t>
  </si>
  <si>
    <t>L - Variar</t>
  </si>
  <si>
    <t>S = (1-FER)/(1 + 2a)</t>
  </si>
  <si>
    <t>Total Tprop</t>
  </si>
  <si>
    <t>N Tprop</t>
  </si>
  <si>
    <t>Média Tprop</t>
  </si>
  <si>
    <t>Total Tframe</t>
  </si>
  <si>
    <t>N Tframe</t>
  </si>
  <si>
    <t>Média Tframe</t>
  </si>
  <si>
    <t>Caso</t>
  </si>
  <si>
    <t>Baudrate = 2400</t>
  </si>
  <si>
    <t>Baudrate = 4800</t>
  </si>
  <si>
    <t>Baudrate = 9600</t>
  </si>
  <si>
    <t>Baudrate = 19200</t>
  </si>
  <si>
    <t>Baudrate = 38400</t>
  </si>
  <si>
    <t>Baudrate = 57600</t>
  </si>
  <si>
    <t>Baudrate = 115200</t>
  </si>
  <si>
    <t>Baudrate = 1200</t>
  </si>
  <si>
    <t>L = 64</t>
  </si>
  <si>
    <t>L = 128</t>
  </si>
  <si>
    <t>L = 256</t>
  </si>
  <si>
    <t>L = 384</t>
  </si>
  <si>
    <t>L = 512</t>
  </si>
  <si>
    <t>L = 640</t>
  </si>
  <si>
    <t>L = 768</t>
  </si>
  <si>
    <t>L = 896</t>
  </si>
  <si>
    <t>FER = 0</t>
  </si>
  <si>
    <t>FER = 10</t>
  </si>
  <si>
    <t>FER = 20</t>
  </si>
  <si>
    <t>FER = 30</t>
  </si>
  <si>
    <t>FER = 40</t>
  </si>
  <si>
    <t>FER = 50</t>
  </si>
  <si>
    <t>FER = 60</t>
  </si>
  <si>
    <t>FER = 70</t>
  </si>
  <si>
    <t>Tprop = 0</t>
  </si>
  <si>
    <t>Tprop = 1</t>
  </si>
  <si>
    <t>Tprop = 0,4</t>
  </si>
  <si>
    <t>Tprop = 0,8</t>
  </si>
  <si>
    <t>Tprop = 1,2</t>
  </si>
  <si>
    <t>Tprop = 0,2</t>
  </si>
  <si>
    <t>Tprop = 0,6</t>
  </si>
  <si>
    <t>Tprop = 1,4</t>
  </si>
  <si>
    <t>Atraso - Variar</t>
  </si>
  <si>
    <t>Atraso (s)</t>
  </si>
  <si>
    <t>FER</t>
  </si>
  <si>
    <t>S</t>
  </si>
  <si>
    <t>R</t>
  </si>
  <si>
    <t>C</t>
  </si>
  <si>
    <t>T_total - Medir</t>
  </si>
  <si>
    <t>Tempo Total (s)</t>
  </si>
  <si>
    <t>L</t>
  </si>
  <si>
    <t>T_prop</t>
  </si>
  <si>
    <t>S(FER,a)</t>
  </si>
  <si>
    <t>T_frame</t>
  </si>
  <si>
    <t>S(R,C)</t>
  </si>
  <si>
    <t>Atraso</t>
  </si>
  <si>
    <t>S(a)</t>
  </si>
  <si>
    <t>Total RT</t>
  </si>
  <si>
    <t>Média RT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</si>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</sst>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0" fillId="0" borderId="9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65" fontId="3" fillId="0" borderId="16" xfId="0" applyNumberFormat="1" applyFont="1" applyBorder="1" applyAlignment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165" fontId="3" fillId="0" borderId="18" xfId="0" applyNumberFormat="1" applyFont="1" applyBorder="1" applyAlignment="1">
      <alignment horizontal="center" vertical="center"/>
    </xf>
    <xf numFmtId="165" fontId="3" fillId="0" borderId="17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10" fontId="0" fillId="0" borderId="0" xfId="0" applyNumberFormat="1"/>
    <xf numFmtId="1" fontId="0" fillId="0" borderId="0" xfId="0" applyNumberFormat="1"/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Gráficos!$N$1</c:f>
              <c:strCache>
                <c:ptCount val="1"/>
                <c:pt idx="0">
                  <c:v>S(FER,a)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Gráficos!$M$2:$M$9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Gráficos!$N$2:$N$9</c:f>
              <c:numCache>
                <c:formatCode>0%</c:formatCode>
                <c:ptCount val="8"/>
                <c:pt idx="0">
                  <c:v>0.94175098890353937</c:v>
                </c:pt>
                <c:pt idx="1">
                  <c:v>0.85366314870185622</c:v>
                </c:pt>
                <c:pt idx="2">
                  <c:v>0.76743199963913578</c:v>
                </c:pt>
                <c:pt idx="3">
                  <c:v>0.6667457933481088</c:v>
                </c:pt>
                <c:pt idx="4">
                  <c:v>0.55523216836214184</c:v>
                </c:pt>
                <c:pt idx="5">
                  <c:v>0.46135752444602307</c:v>
                </c:pt>
                <c:pt idx="6">
                  <c:v>0.36970328899804172</c:v>
                </c:pt>
                <c:pt idx="7">
                  <c:v>0.28260035058912286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3-4D90-B5CC-6133504B37CE}"/>
            </c:ext>
          </c:extLst>
        </c:ser>
        <c:ser>
          <c:idx val="1"/>
          <c:order val="1"/>
          <c:tx>
            <c:v>S(R,C)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Gráficos!$M$2:$M$9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Gráficos!$O$2:$O$9</c:f>
              <c:numCache>
                <c:formatCode>0%</c:formatCode>
                <c:ptCount val="8"/>
                <c:pt idx="0">
                  <c:v>0.80556695946642209</c:v>
                </c:pt>
                <c:pt idx="1">
                  <c:v>0.7873666092361663</c:v>
                </c:pt>
                <c:pt idx="2">
                  <c:v>0.7075246137240907</c:v>
                </c:pt>
                <c:pt idx="3">
                  <c:v>0.52434189266449571</c:v>
                </c:pt>
                <c:pt idx="4">
                  <c:v>0.45141112154321122</c:v>
                </c:pt>
                <c:pt idx="5">
                  <c:v>0.41247640508533367</c:v>
                </c:pt>
                <c:pt idx="6">
                  <c:v>0.35917634176721586</c:v>
                </c:pt>
                <c:pt idx="7">
                  <c:v>0.27215115782765126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A3-4D90-B5CC-6133504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73695"/>
        <c:axId val="907340719"/>
      </c:scatterChart>
      <c:valAx>
        <c:axId val="38707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Rácio de Erros</a:t>
                </a:r>
                <a:r>
                  <a:rPr lang="pt-PT" baseline="0"/>
                  <a:t> por Frame - FER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07340719"/>
        <c:crosses val="autoZero"/>
        <c:crossBetween val="midCat"/>
      </c:valAx>
      <c:valAx>
        <c:axId val="90734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707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Gráficos!$N$11</c:f>
              <c:strCache>
                <c:ptCount val="1"/>
                <c:pt idx="0">
                  <c:v>S(a)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Gráficos!$M$12:$M$19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</c:numCache>
            </c:numRef>
          </c:xVal>
          <c:yVal>
            <c:numRef>
              <c:f>Gráficos!$N$12:$N$19</c:f>
              <c:numCache>
                <c:formatCode>0%</c:formatCode>
                <c:ptCount val="8"/>
                <c:pt idx="0">
                  <c:v>0.94459915656967697</c:v>
                </c:pt>
                <c:pt idx="1">
                  <c:v>0.91370514551094184</c:v>
                </c:pt>
                <c:pt idx="2">
                  <c:v>0.62223822478552426</c:v>
                </c:pt>
                <c:pt idx="3">
                  <c:v>0.41654153110389958</c:v>
                </c:pt>
                <c:pt idx="4">
                  <c:v>0.31367636354744749</c:v>
                </c:pt>
                <c:pt idx="5">
                  <c:v>0.25256719976797715</c:v>
                </c:pt>
                <c:pt idx="6">
                  <c:v>0.2116380187418693</c:v>
                </c:pt>
                <c:pt idx="7">
                  <c:v>0.18019572945264986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8-4AC4-B215-B590D536A771}"/>
            </c:ext>
          </c:extLst>
        </c:ser>
        <c:ser>
          <c:idx val="1"/>
          <c:order val="1"/>
          <c:tx>
            <c:strRef>
              <c:f>Gráficos!$O$11</c:f>
              <c:strCache>
                <c:ptCount val="1"/>
                <c:pt idx="0">
                  <c:v>S(R,C)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Gráficos!$M$12:$M$19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</c:numCache>
            </c:numRef>
          </c:xVal>
          <c:yVal>
            <c:numRef>
              <c:f>Gráficos!$O$12:$O$19</c:f>
              <c:numCache>
                <c:formatCode>0%</c:formatCode>
                <c:ptCount val="8"/>
                <c:pt idx="0">
                  <c:v>0.80568751589766563</c:v>
                </c:pt>
                <c:pt idx="1">
                  <c:v>0.782404996648149</c:v>
                </c:pt>
                <c:pt idx="2">
                  <c:v>0.53073260349353546</c:v>
                </c:pt>
                <c:pt idx="3">
                  <c:v>0.35668418509881161</c:v>
                </c:pt>
                <c:pt idx="4">
                  <c:v>0.26860082311641664</c:v>
                </c:pt>
                <c:pt idx="5">
                  <c:v>0.21542496450798049</c:v>
                </c:pt>
                <c:pt idx="6">
                  <c:v>0.17980964482951786</c:v>
                </c:pt>
                <c:pt idx="7">
                  <c:v>0.15430146124390293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78-4AC4-B215-B590D536A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307951"/>
        <c:axId val="1037177823"/>
      </c:scatterChart>
      <c:valAx>
        <c:axId val="91230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Atraso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177823"/>
        <c:crosses val="autoZero"/>
        <c:crossBetween val="midCat"/>
      </c:valAx>
      <c:valAx>
        <c:axId val="103717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2307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Gráficos!$N$21</c:f>
              <c:strCache>
                <c:ptCount val="1"/>
                <c:pt idx="0">
                  <c:v>S(a)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Gráficos!$M$22:$M$29</c:f>
              <c:numCache>
                <c:formatCode>General</c:formatCode>
                <c:ptCount val="8"/>
                <c:pt idx="0">
                  <c:v>1.2</c:v>
                </c:pt>
                <c:pt idx="1">
                  <c:v>2.4</c:v>
                </c:pt>
                <c:pt idx="2">
                  <c:v>4.8</c:v>
                </c:pt>
                <c:pt idx="3">
                  <c:v>9.6</c:v>
                </c:pt>
                <c:pt idx="4">
                  <c:v>19.2</c:v>
                </c:pt>
                <c:pt idx="5">
                  <c:v>38.4</c:v>
                </c:pt>
                <c:pt idx="6">
                  <c:v>57.6</c:v>
                </c:pt>
                <c:pt idx="7">
                  <c:v>115.2</c:v>
                </c:pt>
              </c:numCache>
            </c:numRef>
          </c:xVal>
          <c:yVal>
            <c:numRef>
              <c:f>Gráficos!$N$22:$N$29</c:f>
              <c:numCache>
                <c:formatCode>0%</c:formatCode>
                <c:ptCount val="8"/>
                <c:pt idx="0">
                  <c:v>0.96286315181183491</c:v>
                </c:pt>
                <c:pt idx="1">
                  <c:v>0.9353317533628297</c:v>
                </c:pt>
                <c:pt idx="2">
                  <c:v>0.9349994608001726</c:v>
                </c:pt>
                <c:pt idx="3">
                  <c:v>0.93070993477440567</c:v>
                </c:pt>
                <c:pt idx="4">
                  <c:v>0.93163271170368678</c:v>
                </c:pt>
                <c:pt idx="5">
                  <c:v>0.9288421233958255</c:v>
                </c:pt>
                <c:pt idx="6">
                  <c:v>0.92546076259704524</c:v>
                </c:pt>
                <c:pt idx="7">
                  <c:v>0.89365447363901762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3-45C6-8E0C-31E885A5E324}"/>
            </c:ext>
          </c:extLst>
        </c:ser>
        <c:ser>
          <c:idx val="1"/>
          <c:order val="1"/>
          <c:tx>
            <c:strRef>
              <c:f>Gráficos!$O$21</c:f>
              <c:strCache>
                <c:ptCount val="1"/>
                <c:pt idx="0">
                  <c:v>S(R,C)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Gráficos!$M$22:$M$29</c:f>
              <c:numCache>
                <c:formatCode>General</c:formatCode>
                <c:ptCount val="8"/>
                <c:pt idx="0">
                  <c:v>1.2</c:v>
                </c:pt>
                <c:pt idx="1">
                  <c:v>2.4</c:v>
                </c:pt>
                <c:pt idx="2">
                  <c:v>4.8</c:v>
                </c:pt>
                <c:pt idx="3">
                  <c:v>9.6</c:v>
                </c:pt>
                <c:pt idx="4">
                  <c:v>19.2</c:v>
                </c:pt>
                <c:pt idx="5">
                  <c:v>38.4</c:v>
                </c:pt>
                <c:pt idx="6">
                  <c:v>57.6</c:v>
                </c:pt>
                <c:pt idx="7">
                  <c:v>115.2</c:v>
                </c:pt>
              </c:numCache>
            </c:numRef>
          </c:xVal>
          <c:yVal>
            <c:numRef>
              <c:f>Gráficos!$O$22:$O$29</c:f>
              <c:numCache>
                <c:formatCode>0%</c:formatCode>
                <c:ptCount val="8"/>
                <c:pt idx="0">
                  <c:v>0.80569205073044636</c:v>
                </c:pt>
                <c:pt idx="1">
                  <c:v>0.78189640014497941</c:v>
                </c:pt>
                <c:pt idx="2">
                  <c:v>0.78184012453844476</c:v>
                </c:pt>
                <c:pt idx="3">
                  <c:v>0.78162952206119884</c:v>
                </c:pt>
                <c:pt idx="4">
                  <c:v>0.7812280497865961</c:v>
                </c:pt>
                <c:pt idx="5">
                  <c:v>0.78055691928718474</c:v>
                </c:pt>
                <c:pt idx="6">
                  <c:v>0.77959299152471895</c:v>
                </c:pt>
                <c:pt idx="7">
                  <c:v>0.77816937354324311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3-45C6-8E0C-31E885A5E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94383"/>
        <c:axId val="441951295"/>
      </c:scatterChart>
      <c:valAx>
        <c:axId val="440594383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Capacidade</a:t>
                </a:r>
                <a:r>
                  <a:rPr lang="pt-PT" baseline="0"/>
                  <a:t> da Ligação (kbit/s)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1951295"/>
        <c:crosses val="autoZero"/>
        <c:crossBetween val="midCat"/>
        <c:majorUnit val="10"/>
      </c:valAx>
      <c:valAx>
        <c:axId val="4419512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0594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Gráficos!$N$31</c:f>
              <c:strCache>
                <c:ptCount val="1"/>
                <c:pt idx="0">
                  <c:v>S(a)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Gráficos!$M$32:$M$39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384</c:v>
                </c:pt>
                <c:pt idx="4">
                  <c:v>512</c:v>
                </c:pt>
                <c:pt idx="5">
                  <c:v>640</c:v>
                </c:pt>
                <c:pt idx="6">
                  <c:v>768</c:v>
                </c:pt>
                <c:pt idx="7">
                  <c:v>896</c:v>
                </c:pt>
              </c:numCache>
            </c:numRef>
          </c:xVal>
          <c:yVal>
            <c:numRef>
              <c:f>Gráficos!$N$32:$N$39</c:f>
              <c:numCache>
                <c:formatCode>0%</c:formatCode>
                <c:ptCount val="8"/>
                <c:pt idx="0">
                  <c:v>0.8649529640692587</c:v>
                </c:pt>
                <c:pt idx="1">
                  <c:v>0.91892040798055141</c:v>
                </c:pt>
                <c:pt idx="2">
                  <c:v>0.9436111666629633</c:v>
                </c:pt>
                <c:pt idx="3">
                  <c:v>0.95540940036285027</c:v>
                </c:pt>
                <c:pt idx="4">
                  <c:v>0.95515106061680977</c:v>
                </c:pt>
                <c:pt idx="5">
                  <c:v>0.96290651096476332</c:v>
                </c:pt>
                <c:pt idx="6">
                  <c:v>0.95815503179730843</c:v>
                </c:pt>
                <c:pt idx="7">
                  <c:v>0.96277820906000111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8-4C41-A3D4-AF5233A522C1}"/>
            </c:ext>
          </c:extLst>
        </c:ser>
        <c:ser>
          <c:idx val="1"/>
          <c:order val="1"/>
          <c:tx>
            <c:strRef>
              <c:f>Gráficos!$O$31</c:f>
              <c:strCache>
                <c:ptCount val="1"/>
                <c:pt idx="0">
                  <c:v>S(R,C)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Gráficos!$M$32:$M$39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384</c:v>
                </c:pt>
                <c:pt idx="4">
                  <c:v>512</c:v>
                </c:pt>
                <c:pt idx="5">
                  <c:v>640</c:v>
                </c:pt>
                <c:pt idx="6">
                  <c:v>768</c:v>
                </c:pt>
                <c:pt idx="7">
                  <c:v>896</c:v>
                </c:pt>
              </c:numCache>
            </c:numRef>
          </c:xVal>
          <c:yVal>
            <c:numRef>
              <c:f>Gráficos!$O$32:$O$39</c:f>
              <c:numCache>
                <c:formatCode>0%</c:formatCode>
                <c:ptCount val="8"/>
                <c:pt idx="0">
                  <c:v>0.71266368827142901</c:v>
                </c:pt>
                <c:pt idx="1">
                  <c:v>0.76330110877442536</c:v>
                </c:pt>
                <c:pt idx="2">
                  <c:v>0.80550238576844546</c:v>
                </c:pt>
                <c:pt idx="3">
                  <c:v>0.84137344184741292</c:v>
                </c:pt>
                <c:pt idx="4">
                  <c:v>0.87328971614368089</c:v>
                </c:pt>
                <c:pt idx="5">
                  <c:v>0.91231568465006374</c:v>
                </c:pt>
                <c:pt idx="6">
                  <c:v>0.93315555587368482</c:v>
                </c:pt>
                <c:pt idx="7">
                  <c:v>0.9618448427480828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48-4C41-A3D4-AF5233A52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96783"/>
        <c:axId val="886708591"/>
      </c:scatterChart>
      <c:valAx>
        <c:axId val="44059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</a:t>
                </a:r>
                <a:r>
                  <a:rPr lang="pt-PT" baseline="0"/>
                  <a:t> das Tramas de Informação (bit)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6708591"/>
        <c:crosses val="autoZero"/>
        <c:crossBetween val="midCat"/>
      </c:valAx>
      <c:valAx>
        <c:axId val="88670859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059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231775</xdr:colOff>
      <xdr:row>0</xdr:row>
      <xdr:rowOff>107950</xdr:rowOff>
    </xdr:from>
    <xdr:to>
      <xdr:col>23</xdr:col>
      <xdr:colOff>536575</xdr:colOff>
      <xdr:row>15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ACEF9D-D970-DF32-AC01-7284CA419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168275</xdr:colOff>
      <xdr:row>16</xdr:row>
      <xdr:rowOff>57150</xdr:rowOff>
    </xdr:from>
    <xdr:to>
      <xdr:col>23</xdr:col>
      <xdr:colOff>473075</xdr:colOff>
      <xdr:row>31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D11419-BB30-3723-5916-885AE8642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149225</xdr:colOff>
      <xdr:row>32</xdr:row>
      <xdr:rowOff>139700</xdr:rowOff>
    </xdr:from>
    <xdr:to>
      <xdr:col>23</xdr:col>
      <xdr:colOff>454025</xdr:colOff>
      <xdr:row>47</xdr:row>
      <xdr:rowOff>120650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EF464A-82B0-DFE9-98EF-62D9FD095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142875</xdr:colOff>
      <xdr:row>49</xdr:row>
      <xdr:rowOff>95250</xdr:rowOff>
    </xdr:from>
    <xdr:to>
      <xdr:col>23</xdr:col>
      <xdr:colOff>447675</xdr:colOff>
      <xdr:row>64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37F6CDA-14D3-2A30-3CB6-B1666C988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E9B6-7EF8-46DB-A4C5-B7EEFE0A6793}">
  <dimension ref="A1:K10"/>
  <sheetViews>
    <sheetView showGridLines="0" workbookViewId="0">
      <selection activeCell="I3" sqref="I3"/>
    </sheetView>
  </sheetViews>
  <sheetFormatPr defaultRowHeight="14.5" x14ac:dyDescent="0.35"/>
  <cols>
    <col min="1" max="15" width="15.6328125" style="1" customWidth="1"/>
    <col min="16" max="16384" width="8.7265625" style="1"/>
  </cols>
  <sheetData>
    <row r="1" spans="1:11" s="2" customFormat="1" ht="40" customHeight="1" x14ac:dyDescent="0.35">
      <c r="A1" s="3" t="s">
        <v>7</v>
      </c>
      <c r="B1" s="3" t="s">
        <v>67</v>
      </c>
      <c r="C1" s="3" t="s">
        <v>8</v>
      </c>
      <c r="D1" s="3" t="s">
        <v>9</v>
      </c>
      <c r="E1" s="3" t="s">
        <v>10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21</v>
      </c>
    </row>
    <row r="2" spans="1:11" s="2" customFormat="1" ht="40" customHeight="1" thickBot="1" x14ac:dyDescent="0.4">
      <c r="A2" s="3" t="s">
        <v>2</v>
      </c>
      <c r="B2" s="6" t="s">
        <v>68</v>
      </c>
      <c r="C2" s="6" t="s">
        <v>3</v>
      </c>
      <c r="D2" s="3" t="s">
        <v>5</v>
      </c>
      <c r="E2" s="3" t="s">
        <v>17</v>
      </c>
      <c r="F2" s="3" t="s">
        <v>6</v>
      </c>
      <c r="G2" s="6" t="s">
        <v>4</v>
      </c>
      <c r="H2" s="3" t="s">
        <v>0</v>
      </c>
      <c r="I2" s="3" t="s">
        <v>1</v>
      </c>
      <c r="J2" s="3" t="s">
        <v>15</v>
      </c>
      <c r="K2" s="3" t="s">
        <v>16</v>
      </c>
    </row>
    <row r="3" spans="1:11" ht="40" customHeight="1" x14ac:dyDescent="0.35">
      <c r="A3" s="10">
        <v>0</v>
      </c>
      <c r="B3" s="7">
        <v>12.15</v>
      </c>
      <c r="C3" s="7">
        <v>7.8639999999999995E-3</v>
      </c>
      <c r="D3" s="19">
        <v>9600</v>
      </c>
      <c r="E3" s="4">
        <v>256</v>
      </c>
      <c r="F3" s="10">
        <f>E3*8</f>
        <v>2048</v>
      </c>
      <c r="G3" s="7">
        <v>0.25426900000000002</v>
      </c>
      <c r="H3" s="57">
        <f>C3/G3</f>
        <v>3.0927875596317281E-2</v>
      </c>
      <c r="I3" s="59">
        <f>12288*8/B3</f>
        <v>8090.8641975308637</v>
      </c>
      <c r="J3" s="60">
        <f>I3/D3</f>
        <v>0.842798353909465</v>
      </c>
      <c r="K3" s="60">
        <f t="shared" ref="K3:K10" si="0">(1-A3)/(1+2*H3)</f>
        <v>0.94174750089815817</v>
      </c>
    </row>
    <row r="4" spans="1:11" ht="40" customHeight="1" x14ac:dyDescent="0.35">
      <c r="A4" s="10">
        <v>0.1</v>
      </c>
      <c r="B4" s="8">
        <v>12.430999999999999</v>
      </c>
      <c r="C4" s="8">
        <v>6.9569999999999996E-3</v>
      </c>
      <c r="D4" s="19">
        <v>9600</v>
      </c>
      <c r="E4" s="4">
        <v>256</v>
      </c>
      <c r="F4" s="10">
        <f t="shared" ref="F4:F10" si="1">E4*8</f>
        <v>2048</v>
      </c>
      <c r="G4" s="8">
        <v>0.25631900000000002</v>
      </c>
      <c r="H4" s="57">
        <f t="shared" ref="H4:H10" si="2">C4/G4</f>
        <v>2.7141959823501181E-2</v>
      </c>
      <c r="I4" s="59">
        <f t="shared" ref="I4:I10" si="3">12288*8/B4</f>
        <v>7907.9720054701957</v>
      </c>
      <c r="J4" s="60">
        <f t="shared" ref="J4:J10" si="4">I4/D4</f>
        <v>0.82374708390314533</v>
      </c>
      <c r="K4" s="60">
        <f t="shared" si="0"/>
        <v>0.85365998971258139</v>
      </c>
    </row>
    <row r="5" spans="1:11" ht="40" customHeight="1" x14ac:dyDescent="0.35">
      <c r="A5" s="10">
        <v>0.2</v>
      </c>
      <c r="B5" s="8">
        <v>13.833</v>
      </c>
      <c r="C5" s="8">
        <v>5.4149999999999997E-3</v>
      </c>
      <c r="D5" s="19">
        <v>9600</v>
      </c>
      <c r="E5" s="4">
        <v>256</v>
      </c>
      <c r="F5" s="10">
        <f t="shared" si="1"/>
        <v>2048</v>
      </c>
      <c r="G5" s="8">
        <v>0.25519799999999998</v>
      </c>
      <c r="H5" s="57">
        <f t="shared" si="2"/>
        <v>2.1218818329297253E-2</v>
      </c>
      <c r="I5" s="59">
        <f t="shared" si="3"/>
        <v>7106.4844936022555</v>
      </c>
      <c r="J5" s="60">
        <f t="shared" si="4"/>
        <v>0.74025880141690159</v>
      </c>
      <c r="K5" s="60">
        <f t="shared" si="0"/>
        <v>0.76743199963913578</v>
      </c>
    </row>
    <row r="6" spans="1:11" ht="40" customHeight="1" x14ac:dyDescent="0.35">
      <c r="A6" s="10">
        <v>0.3</v>
      </c>
      <c r="B6" s="8">
        <v>18.666</v>
      </c>
      <c r="C6" s="8">
        <v>6.3340000000000002E-3</v>
      </c>
      <c r="D6" s="19">
        <v>9600</v>
      </c>
      <c r="E6" s="4">
        <v>256</v>
      </c>
      <c r="F6" s="10">
        <f t="shared" si="1"/>
        <v>2048</v>
      </c>
      <c r="G6" s="8">
        <v>0.25399300000000002</v>
      </c>
      <c r="H6" s="57">
        <f t="shared" si="2"/>
        <v>2.4937695133330443E-2</v>
      </c>
      <c r="I6" s="59">
        <f t="shared" si="3"/>
        <v>5266.4738026358082</v>
      </c>
      <c r="J6" s="60">
        <f t="shared" si="4"/>
        <v>0.5485910211078967</v>
      </c>
      <c r="K6" s="60">
        <f t="shared" si="0"/>
        <v>0.66674579334810857</v>
      </c>
    </row>
    <row r="7" spans="1:11" ht="40" customHeight="1" x14ac:dyDescent="0.35">
      <c r="A7" s="10">
        <v>0.4</v>
      </c>
      <c r="B7" s="8">
        <v>21.681999999999999</v>
      </c>
      <c r="C7" s="8">
        <v>1.0239E-2</v>
      </c>
      <c r="D7" s="18">
        <v>9600</v>
      </c>
      <c r="E7" s="4">
        <v>256</v>
      </c>
      <c r="F7" s="10">
        <f t="shared" si="1"/>
        <v>2048</v>
      </c>
      <c r="G7" s="8">
        <v>0.25397799999999998</v>
      </c>
      <c r="H7" s="57">
        <f t="shared" si="2"/>
        <v>4.0314515430470356E-2</v>
      </c>
      <c r="I7" s="59">
        <f t="shared" si="3"/>
        <v>4533.899086800111</v>
      </c>
      <c r="J7" s="60">
        <f t="shared" si="4"/>
        <v>0.47228115487501154</v>
      </c>
      <c r="K7" s="60">
        <f t="shared" si="0"/>
        <v>0.55523216836214184</v>
      </c>
    </row>
    <row r="8" spans="1:11" ht="40" customHeight="1" x14ac:dyDescent="0.35">
      <c r="A8" s="10">
        <v>0.5</v>
      </c>
      <c r="B8" s="8">
        <v>23.728999999999999</v>
      </c>
      <c r="C8" s="8">
        <v>1.0662E-2</v>
      </c>
      <c r="D8" s="19">
        <v>9600</v>
      </c>
      <c r="E8" s="4">
        <v>256</v>
      </c>
      <c r="F8" s="10">
        <f t="shared" si="1"/>
        <v>2048</v>
      </c>
      <c r="G8" s="8">
        <v>0.25458999999999998</v>
      </c>
      <c r="H8" s="57">
        <f t="shared" si="2"/>
        <v>4.1879099728976001E-2</v>
      </c>
      <c r="I8" s="59">
        <f t="shared" si="3"/>
        <v>4142.7788781659574</v>
      </c>
      <c r="J8" s="60">
        <f t="shared" si="4"/>
        <v>0.43153946647562058</v>
      </c>
      <c r="K8" s="60">
        <f t="shared" si="0"/>
        <v>0.46135752444602307</v>
      </c>
    </row>
    <row r="9" spans="1:11" ht="40" customHeight="1" x14ac:dyDescent="0.35">
      <c r="A9" s="10">
        <v>0.6</v>
      </c>
      <c r="B9" s="8">
        <v>27.25</v>
      </c>
      <c r="C9" s="8">
        <v>1.0423999999999999E-2</v>
      </c>
      <c r="D9" s="19">
        <v>9600</v>
      </c>
      <c r="E9" s="4">
        <v>256</v>
      </c>
      <c r="F9" s="10">
        <f t="shared" si="1"/>
        <v>2048</v>
      </c>
      <c r="G9" s="8">
        <v>0.25440299999999999</v>
      </c>
      <c r="H9" s="57">
        <f t="shared" si="2"/>
        <v>4.0974359579093012E-2</v>
      </c>
      <c r="I9" s="59">
        <f t="shared" si="3"/>
        <v>3607.4862385321103</v>
      </c>
      <c r="J9" s="60">
        <f t="shared" si="4"/>
        <v>0.37577981651376147</v>
      </c>
      <c r="K9" s="60">
        <f t="shared" si="0"/>
        <v>0.36970328899804183</v>
      </c>
    </row>
    <row r="10" spans="1:11" ht="40" customHeight="1" thickBot="1" x14ac:dyDescent="0.4">
      <c r="A10" s="10">
        <v>0.7</v>
      </c>
      <c r="B10" s="9">
        <v>35.963000000000001</v>
      </c>
      <c r="C10" s="9">
        <v>7.842E-3</v>
      </c>
      <c r="D10" s="18">
        <v>9600</v>
      </c>
      <c r="E10" s="4">
        <v>256</v>
      </c>
      <c r="F10" s="10">
        <f t="shared" si="1"/>
        <v>2048</v>
      </c>
      <c r="G10" s="9">
        <v>0.25471899999999997</v>
      </c>
      <c r="H10" s="57">
        <f t="shared" si="2"/>
        <v>3.0786867096683015E-2</v>
      </c>
      <c r="I10" s="59">
        <f t="shared" si="3"/>
        <v>2733.4760726302034</v>
      </c>
      <c r="J10" s="60">
        <f t="shared" si="4"/>
        <v>0.28473709089897953</v>
      </c>
      <c r="K10" s="60">
        <f t="shared" si="0"/>
        <v>0.28259930548107831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E6E3-EBBA-4AF9-B213-228CB6B7A108}">
  <dimension ref="A1:G9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t="s">
        <v>63</v>
      </c>
      <c r="B1" t="s">
        <v>0</v>
      </c>
      <c r="C1" t="s">
        <v>64</v>
      </c>
      <c r="E1" t="s">
        <v>65</v>
      </c>
      <c r="F1" t="s">
        <v>66</v>
      </c>
      <c r="G1" t="s">
        <v>64</v>
      </c>
    </row>
    <row r="2" spans="1:7" x14ac:dyDescent="0.35">
      <c r="A2">
        <f>FER!A3</f>
        <v>0</v>
      </c>
      <c r="B2">
        <f>FER!H3</f>
        <v>3.0927875596317281E-2</v>
      </c>
      <c r="C2" s="61">
        <f>FER!K3</f>
        <v>0.94174750089815817</v>
      </c>
      <c r="E2" s="62">
        <f>FER!I3</f>
        <v>8090.8641975308637</v>
      </c>
      <c r="F2">
        <v>9600</v>
      </c>
      <c r="G2" s="61">
        <f>FER!J3</f>
        <v>0.842798353909465</v>
      </c>
    </row>
    <row r="3" spans="1:7" x14ac:dyDescent="0.35">
      <c r="A3">
        <f>FER!A4</f>
        <v>0.1</v>
      </c>
      <c r="B3">
        <f>FER!H4</f>
        <v>2.7141959823501181E-2</v>
      </c>
      <c r="C3" s="61">
        <f>FER!K4</f>
        <v>0.85365998971258139</v>
      </c>
      <c r="E3" s="62">
        <f>FER!I4</f>
        <v>7907.9720054701957</v>
      </c>
      <c r="F3">
        <v>9600</v>
      </c>
      <c r="G3" s="61">
        <f>FER!J4</f>
        <v>0.82374708390314533</v>
      </c>
    </row>
    <row r="4" spans="1:7" x14ac:dyDescent="0.35">
      <c r="A4">
        <f>FER!A5</f>
        <v>0.2</v>
      </c>
      <c r="B4">
        <f>FER!H5</f>
        <v>2.1218818329297253E-2</v>
      </c>
      <c r="C4" s="61">
        <f>FER!K5</f>
        <v>0.76743199963913578</v>
      </c>
      <c r="E4" s="62">
        <f>FER!I5</f>
        <v>7106.4844936022555</v>
      </c>
      <c r="F4">
        <v>9600</v>
      </c>
      <c r="G4" s="61">
        <f>FER!J5</f>
        <v>0.74025880141690159</v>
      </c>
    </row>
    <row r="5" spans="1:7" x14ac:dyDescent="0.35">
      <c r="A5">
        <f>FER!A6</f>
        <v>0.3</v>
      </c>
      <c r="B5">
        <f>FER!H6</f>
        <v>2.4937695133330443E-2</v>
      </c>
      <c r="C5" s="61">
        <f>FER!K6</f>
        <v>0.66674579334810857</v>
      </c>
      <c r="E5" s="62">
        <f>FER!I6</f>
        <v>5266.4738026358082</v>
      </c>
      <c r="F5">
        <v>9600</v>
      </c>
      <c r="G5" s="61">
        <f>FER!J6</f>
        <v>0.5485910211078967</v>
      </c>
    </row>
    <row r="6" spans="1:7" x14ac:dyDescent="0.35">
      <c r="A6">
        <f>FER!A7</f>
        <v>0.4</v>
      </c>
      <c r="B6">
        <f>FER!H7</f>
        <v>4.0314515430470356E-2</v>
      </c>
      <c r="C6" s="61">
        <f>FER!K7</f>
        <v>0.55523216836214184</v>
      </c>
      <c r="E6" s="62">
        <f>FER!I7</f>
        <v>4533.899086800111</v>
      </c>
      <c r="F6">
        <v>9600</v>
      </c>
      <c r="G6" s="61">
        <f>FER!J7</f>
        <v>0.47228115487501154</v>
      </c>
    </row>
    <row r="7" spans="1:7" x14ac:dyDescent="0.35">
      <c r="A7">
        <f>FER!A8</f>
        <v>0.5</v>
      </c>
      <c r="B7">
        <f>FER!H8</f>
        <v>4.1879099728976001E-2</v>
      </c>
      <c r="C7" s="61">
        <f>FER!K8</f>
        <v>0.46135752444602307</v>
      </c>
      <c r="E7" s="62">
        <f>FER!I8</f>
        <v>4142.7788781659574</v>
      </c>
      <c r="F7">
        <v>9600</v>
      </c>
      <c r="G7" s="61">
        <f>FER!J8</f>
        <v>0.43153946647562058</v>
      </c>
    </row>
    <row r="8" spans="1:7" x14ac:dyDescent="0.35">
      <c r="A8">
        <f>FER!A9</f>
        <v>0.6</v>
      </c>
      <c r="B8">
        <f>FER!H9</f>
        <v>4.0974359579093012E-2</v>
      </c>
      <c r="C8" s="61">
        <f>FER!K9</f>
        <v>0.36970328899804183</v>
      </c>
      <c r="E8" s="62">
        <f>FER!I9</f>
        <v>3607.4862385321103</v>
      </c>
      <c r="F8">
        <v>9600</v>
      </c>
      <c r="G8" s="61">
        <f>FER!J9</f>
        <v>0.37577981651376147</v>
      </c>
    </row>
    <row r="9" spans="1:7" x14ac:dyDescent="0.35">
      <c r="A9">
        <f>FER!A10</f>
        <v>0.7</v>
      </c>
      <c r="B9">
        <f>FER!H10</f>
        <v>3.0786867096683015E-2</v>
      </c>
      <c r="C9" s="61">
        <f>FER!K10</f>
        <v>0.28259930548107831</v>
      </c>
      <c r="E9" s="62">
        <f>FER!I10</f>
        <v>2733.4760726302034</v>
      </c>
      <c r="F9">
        <v>9600</v>
      </c>
      <c r="G9" s="61">
        <f>FER!J10</f>
        <v>0.28473709089897953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5F0C-E1AD-485F-894C-08CFFCAAE9F2}">
  <dimension ref="A1:L10"/>
  <sheetViews>
    <sheetView showGridLines="0" workbookViewId="0">
      <selection activeCell="J4" sqref="J4"/>
    </sheetView>
  </sheetViews>
  <sheetFormatPr defaultRowHeight="14.5" x14ac:dyDescent="0.35"/>
  <cols>
    <col min="1" max="16" width="15.6328125" style="1" customWidth="1"/>
    <col min="17" max="16384" width="8.7265625" style="1"/>
  </cols>
  <sheetData>
    <row r="1" spans="1:12" s="2" customFormat="1" ht="40" customHeight="1" x14ac:dyDescent="0.35">
      <c r="A1" s="3" t="s">
        <v>18</v>
      </c>
      <c r="B1" s="3" t="s">
        <v>61</v>
      </c>
      <c r="C1" s="3" t="s">
        <v>67</v>
      </c>
      <c r="D1" s="3" t="s">
        <v>8</v>
      </c>
      <c r="E1" s="3" t="s">
        <v>9</v>
      </c>
      <c r="F1" s="3" t="s">
        <v>10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</row>
    <row r="2" spans="1:12" s="2" customFormat="1" ht="40" customHeight="1" thickBot="1" x14ac:dyDescent="0.4">
      <c r="A2" s="3" t="s">
        <v>2</v>
      </c>
      <c r="B2" s="6" t="s">
        <v>62</v>
      </c>
      <c r="C2" s="6" t="s">
        <v>68</v>
      </c>
      <c r="D2" s="6" t="s">
        <v>3</v>
      </c>
      <c r="E2" s="3" t="s">
        <v>5</v>
      </c>
      <c r="F2" s="3" t="s">
        <v>17</v>
      </c>
      <c r="G2" s="3" t="s">
        <v>6</v>
      </c>
      <c r="H2" s="6" t="s">
        <v>4</v>
      </c>
      <c r="I2" s="3" t="s">
        <v>0</v>
      </c>
      <c r="J2" s="3" t="s">
        <v>1</v>
      </c>
      <c r="K2" s="3" t="s">
        <v>15</v>
      </c>
      <c r="L2" s="3" t="s">
        <v>16</v>
      </c>
    </row>
    <row r="3" spans="1:12" ht="40" customHeight="1" x14ac:dyDescent="0.35">
      <c r="A3" s="10">
        <v>0</v>
      </c>
      <c r="B3" s="7">
        <v>0</v>
      </c>
      <c r="C3" s="7">
        <v>12.148</v>
      </c>
      <c r="D3" s="7">
        <v>7.7929999999999996E-3</v>
      </c>
      <c r="E3" s="5">
        <v>9600</v>
      </c>
      <c r="F3" s="4">
        <v>256</v>
      </c>
      <c r="G3" s="10">
        <f>F3*8</f>
        <v>2048</v>
      </c>
      <c r="H3" s="7">
        <v>0.25</v>
      </c>
      <c r="I3" s="57">
        <f>D3/H3</f>
        <v>3.1171999999999998E-2</v>
      </c>
      <c r="J3" s="59">
        <f>12288*8/C3</f>
        <v>8092.1962462956872</v>
      </c>
      <c r="K3" s="58">
        <f>J3/E3</f>
        <v>0.8429371089891341</v>
      </c>
      <c r="L3" s="58">
        <f>(1-A3)/(1+2*I3)</f>
        <v>0.94131467773150701</v>
      </c>
    </row>
    <row r="4" spans="1:12" ht="40" customHeight="1" x14ac:dyDescent="0.35">
      <c r="A4" s="10">
        <v>0</v>
      </c>
      <c r="B4" s="8">
        <v>0.2</v>
      </c>
      <c r="C4" s="8">
        <v>12.51</v>
      </c>
      <c r="D4" s="8">
        <v>0.105792</v>
      </c>
      <c r="E4" s="5">
        <v>9600</v>
      </c>
      <c r="F4" s="4">
        <v>256</v>
      </c>
      <c r="G4" s="10">
        <f t="shared" ref="G4:G10" si="0">F4*8</f>
        <v>2048</v>
      </c>
      <c r="H4" s="8">
        <v>0.25</v>
      </c>
      <c r="I4" s="57">
        <f t="shared" ref="I4:I10" si="1">D4/H4</f>
        <v>0.42316799999999999</v>
      </c>
      <c r="J4" s="59">
        <f>12288*8/C4</f>
        <v>7858.0335731414871</v>
      </c>
      <c r="K4" s="58">
        <f>J4/E4</f>
        <v>0.81854516386890486</v>
      </c>
      <c r="L4" s="58">
        <f t="shared" ref="L4:L10" si="2">(1-A4)/(1+2*I4)</f>
        <v>0.54161322749488716</v>
      </c>
    </row>
    <row r="5" spans="1:12" ht="40" customHeight="1" x14ac:dyDescent="0.35">
      <c r="A5" s="10">
        <v>0</v>
      </c>
      <c r="B5" s="8">
        <v>0.4</v>
      </c>
      <c r="C5" s="8">
        <v>18.440999999999999</v>
      </c>
      <c r="D5" s="8">
        <v>0.20472499999999999</v>
      </c>
      <c r="E5" s="5">
        <v>9600</v>
      </c>
      <c r="F5" s="4">
        <v>256</v>
      </c>
      <c r="G5" s="10">
        <f t="shared" si="0"/>
        <v>2048</v>
      </c>
      <c r="H5" s="8">
        <v>0.25</v>
      </c>
      <c r="I5" s="57">
        <f t="shared" si="1"/>
        <v>0.81889999999999996</v>
      </c>
      <c r="J5" s="59">
        <f>12288*8/C5</f>
        <v>5330.7304376118436</v>
      </c>
      <c r="K5" s="58">
        <f t="shared" ref="K5:K10" si="3">J5/E5</f>
        <v>0.55528442058456706</v>
      </c>
      <c r="L5" s="58">
        <f t="shared" si="2"/>
        <v>0.37910379862006216</v>
      </c>
    </row>
    <row r="6" spans="1:12" ht="40" customHeight="1" x14ac:dyDescent="0.35">
      <c r="A6" s="10">
        <v>0</v>
      </c>
      <c r="B6" s="8">
        <v>0.6</v>
      </c>
      <c r="C6" s="8">
        <v>27.44</v>
      </c>
      <c r="D6" s="8">
        <v>0.30470599999999998</v>
      </c>
      <c r="E6" s="5">
        <v>9600</v>
      </c>
      <c r="F6" s="4">
        <v>256</v>
      </c>
      <c r="G6" s="10">
        <f t="shared" si="0"/>
        <v>2048</v>
      </c>
      <c r="H6" s="8">
        <v>0.25</v>
      </c>
      <c r="I6" s="57">
        <f t="shared" si="1"/>
        <v>1.2188239999999999</v>
      </c>
      <c r="J6" s="59">
        <f t="shared" ref="J6:J10" si="4">12288*8/C6</f>
        <v>3582.5072886297376</v>
      </c>
      <c r="K6" s="58">
        <f t="shared" si="3"/>
        <v>0.37317784256559766</v>
      </c>
      <c r="L6" s="58">
        <f t="shared" si="2"/>
        <v>0.2908965664896464</v>
      </c>
    </row>
    <row r="7" spans="1:12" ht="40" customHeight="1" x14ac:dyDescent="0.35">
      <c r="A7" s="10">
        <v>0</v>
      </c>
      <c r="B7" s="8">
        <v>0.8</v>
      </c>
      <c r="C7" s="8">
        <v>36.439</v>
      </c>
      <c r="D7" s="8">
        <v>0.404696</v>
      </c>
      <c r="E7" s="5">
        <v>9600</v>
      </c>
      <c r="F7" s="4">
        <v>256</v>
      </c>
      <c r="G7" s="10">
        <f t="shared" si="0"/>
        <v>2048</v>
      </c>
      <c r="H7" s="8">
        <v>0.25</v>
      </c>
      <c r="I7" s="57">
        <f t="shared" si="1"/>
        <v>1.618784</v>
      </c>
      <c r="J7" s="59">
        <f t="shared" si="4"/>
        <v>2697.7688740086173</v>
      </c>
      <c r="K7" s="58">
        <f t="shared" si="3"/>
        <v>0.2810175910425643</v>
      </c>
      <c r="L7" s="58">
        <f t="shared" si="2"/>
        <v>0.23598441370144388</v>
      </c>
    </row>
    <row r="8" spans="1:12" ht="40" customHeight="1" x14ac:dyDescent="0.35">
      <c r="A8" s="10">
        <v>0</v>
      </c>
      <c r="B8" s="8">
        <v>1</v>
      </c>
      <c r="C8" s="8">
        <v>45.433</v>
      </c>
      <c r="D8" s="8">
        <v>0.50463899999999995</v>
      </c>
      <c r="E8" s="5">
        <v>9600</v>
      </c>
      <c r="F8" s="4">
        <v>256</v>
      </c>
      <c r="G8" s="10">
        <f t="shared" si="0"/>
        <v>2048</v>
      </c>
      <c r="H8" s="8">
        <v>0.25</v>
      </c>
      <c r="I8" s="57">
        <f t="shared" si="1"/>
        <v>2.0185559999999998</v>
      </c>
      <c r="J8" s="59">
        <f t="shared" si="4"/>
        <v>2163.7136002465168</v>
      </c>
      <c r="K8" s="58">
        <f t="shared" si="3"/>
        <v>0.22538683335901216</v>
      </c>
      <c r="L8" s="58">
        <f t="shared" si="2"/>
        <v>0.19852645722390133</v>
      </c>
    </row>
    <row r="9" spans="1:12" ht="40" customHeight="1" x14ac:dyDescent="0.35">
      <c r="A9" s="10">
        <v>0</v>
      </c>
      <c r="B9" s="8">
        <v>1.2</v>
      </c>
      <c r="C9" s="8">
        <v>54.433</v>
      </c>
      <c r="D9" s="8">
        <v>0.60462400000000005</v>
      </c>
      <c r="E9" s="5">
        <v>9600</v>
      </c>
      <c r="F9" s="4">
        <v>256</v>
      </c>
      <c r="G9" s="10">
        <f t="shared" si="0"/>
        <v>2048</v>
      </c>
      <c r="H9" s="8">
        <v>0.25</v>
      </c>
      <c r="I9" s="57">
        <f t="shared" si="1"/>
        <v>2.4184960000000002</v>
      </c>
      <c r="J9" s="59">
        <f t="shared" si="4"/>
        <v>1805.9632943251336</v>
      </c>
      <c r="K9" s="58">
        <f t="shared" si="3"/>
        <v>0.18812117649220142</v>
      </c>
      <c r="L9" s="58">
        <f t="shared" si="2"/>
        <v>0.17132111882284573</v>
      </c>
    </row>
    <row r="10" spans="1:12" ht="40" customHeight="1" thickBot="1" x14ac:dyDescent="0.4">
      <c r="A10" s="10">
        <v>0</v>
      </c>
      <c r="B10" s="9">
        <v>1.4</v>
      </c>
      <c r="C10" s="9">
        <v>63.430999999999997</v>
      </c>
      <c r="D10" s="9">
        <v>0.70460599999999995</v>
      </c>
      <c r="E10" s="5">
        <v>9600</v>
      </c>
      <c r="F10" s="4">
        <v>256</v>
      </c>
      <c r="G10" s="10">
        <f t="shared" si="0"/>
        <v>2048</v>
      </c>
      <c r="H10" s="9">
        <v>0.25</v>
      </c>
      <c r="I10" s="57">
        <f t="shared" si="1"/>
        <v>2.8184239999999998</v>
      </c>
      <c r="J10" s="59">
        <f t="shared" si="4"/>
        <v>1549.7784994718672</v>
      </c>
      <c r="K10" s="58">
        <f t="shared" si="3"/>
        <v>0.16143526036165284</v>
      </c>
      <c r="L10" s="58">
        <f t="shared" si="2"/>
        <v>0.15067393437366655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CAE-E063-46F5-8943-65447864E323}">
  <dimension ref="A1:G9"/>
  <sheetViews>
    <sheetView workbookViewId="0">
      <selection activeCell="C2" sqref="C2:C9"/>
    </sheetView>
  </sheetViews>
  <sheetFormatPr defaultRowHeight="14.5" x14ac:dyDescent="0.35"/>
  <sheetData>
    <row r="1" spans="1:7" x14ac:dyDescent="0.35">
      <c r="A1" t="s">
        <v>70</v>
      </c>
      <c r="B1" t="s">
        <v>0</v>
      </c>
      <c r="C1" t="s">
        <v>64</v>
      </c>
      <c r="E1" t="s">
        <v>65</v>
      </c>
      <c r="F1" t="s">
        <v>66</v>
      </c>
      <c r="G1" t="s">
        <v>64</v>
      </c>
    </row>
    <row r="2" spans="1:7" x14ac:dyDescent="0.35">
      <c r="A2">
        <f>T_prop!B3</f>
        <v>0</v>
      </c>
      <c r="B2">
        <f>T_prop!I3</f>
        <v>3.1171999999999998E-2</v>
      </c>
      <c r="C2" s="61">
        <f>T_prop!L3</f>
        <v>0.94131467773150701</v>
      </c>
      <c r="E2" s="62">
        <f>T_prop!J3</f>
        <v>8092.1962462956872</v>
      </c>
      <c r="F2">
        <v>9600</v>
      </c>
      <c r="G2" s="61">
        <f>T_prop!K3</f>
        <v>0.8429371089891341</v>
      </c>
    </row>
    <row r="3" spans="1:7" x14ac:dyDescent="0.35">
      <c r="A3">
        <f>T_prop!B4</f>
        <v>0.2</v>
      </c>
      <c r="B3">
        <f>T_prop!I4</f>
        <v>0.42316799999999999</v>
      </c>
      <c r="C3" s="61">
        <f>T_prop!L4</f>
        <v>0.54161322749488716</v>
      </c>
      <c r="E3" s="62">
        <f>T_prop!J4</f>
        <v>7858.0335731414871</v>
      </c>
      <c r="F3">
        <v>9600</v>
      </c>
      <c r="G3" s="61">
        <f>T_prop!K4</f>
        <v>0.81854516386890486</v>
      </c>
    </row>
    <row r="4" spans="1:7" x14ac:dyDescent="0.35">
      <c r="A4">
        <f>T_prop!B5</f>
        <v>0.4</v>
      </c>
      <c r="B4">
        <f>T_prop!I5</f>
        <v>0.81889999999999996</v>
      </c>
      <c r="C4" s="61">
        <f>T_prop!L5</f>
        <v>0.37910379862006216</v>
      </c>
      <c r="E4" s="62">
        <f>T_prop!J5</f>
        <v>5330.7304376118436</v>
      </c>
      <c r="F4">
        <v>9600</v>
      </c>
      <c r="G4" s="61">
        <f>T_prop!K5</f>
        <v>0.55528442058456706</v>
      </c>
    </row>
    <row r="5" spans="1:7" x14ac:dyDescent="0.35">
      <c r="A5">
        <f>T_prop!B6</f>
        <v>0.6</v>
      </c>
      <c r="B5">
        <f>T_prop!I6</f>
        <v>1.2188239999999999</v>
      </c>
      <c r="C5" s="61">
        <f>T_prop!L6</f>
        <v>0.2908965664896464</v>
      </c>
      <c r="E5" s="62">
        <f>T_prop!J6</f>
        <v>3582.5072886297376</v>
      </c>
      <c r="F5">
        <v>9600</v>
      </c>
      <c r="G5" s="61">
        <f>T_prop!K6</f>
        <v>0.37317784256559766</v>
      </c>
    </row>
    <row r="6" spans="1:7" x14ac:dyDescent="0.35">
      <c r="A6">
        <f>T_prop!B7</f>
        <v>0.8</v>
      </c>
      <c r="B6">
        <f>T_prop!I7</f>
        <v>1.618784</v>
      </c>
      <c r="C6" s="61">
        <f>T_prop!L7</f>
        <v>0.23598441370144388</v>
      </c>
      <c r="E6" s="62">
        <f>T_prop!J7</f>
        <v>2697.7688740086173</v>
      </c>
      <c r="F6">
        <v>9600</v>
      </c>
      <c r="G6" s="61">
        <f>T_prop!K7</f>
        <v>0.2810175910425643</v>
      </c>
    </row>
    <row r="7" spans="1:7" x14ac:dyDescent="0.35">
      <c r="A7">
        <f>T_prop!B8</f>
        <v>1</v>
      </c>
      <c r="B7">
        <f>T_prop!I8</f>
        <v>2.0185559999999998</v>
      </c>
      <c r="C7" s="61">
        <f>T_prop!L8</f>
        <v>0.19852645722390133</v>
      </c>
      <c r="E7" s="62">
        <f>T_prop!J8</f>
        <v>2163.7136002465168</v>
      </c>
      <c r="F7">
        <v>9600</v>
      </c>
      <c r="G7" s="61">
        <f>T_prop!K8</f>
        <v>0.22538683335901216</v>
      </c>
    </row>
    <row r="8" spans="1:7" x14ac:dyDescent="0.35">
      <c r="A8">
        <f>T_prop!B9</f>
        <v>1.2</v>
      </c>
      <c r="B8">
        <f>T_prop!I9</f>
        <v>2.4184960000000002</v>
      </c>
      <c r="C8" s="61">
        <f>T_prop!L9</f>
        <v>0.17132111882284573</v>
      </c>
      <c r="E8" s="62">
        <f>T_prop!J9</f>
        <v>1805.9632943251336</v>
      </c>
      <c r="F8">
        <v>9600</v>
      </c>
      <c r="G8" s="61">
        <f>T_prop!K9</f>
        <v>0.18812117649220142</v>
      </c>
    </row>
    <row r="9" spans="1:7" x14ac:dyDescent="0.35">
      <c r="A9">
        <f>T_prop!B10</f>
        <v>1.4</v>
      </c>
      <c r="B9">
        <f>T_prop!I10</f>
        <v>2.8184239999999998</v>
      </c>
      <c r="C9" s="61">
        <f>T_prop!L10</f>
        <v>0.15067393437366655</v>
      </c>
      <c r="E9" s="62">
        <f>T_prop!J10</f>
        <v>1549.7784994718672</v>
      </c>
      <c r="F9">
        <v>9600</v>
      </c>
      <c r="G9" s="61">
        <f>T_prop!K10</f>
        <v>0.16143526036165284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DA4D-F019-4B69-AFD1-3C1A32AD9CA1}">
  <dimension ref="A1:K10"/>
  <sheetViews>
    <sheetView showGridLines="0" workbookViewId="0">
      <selection activeCell="I4" sqref="I4"/>
    </sheetView>
  </sheetViews>
  <sheetFormatPr defaultRowHeight="14.5" x14ac:dyDescent="0.35"/>
  <cols>
    <col min="1" max="15" width="15.6328125" style="1" customWidth="1"/>
    <col min="16" max="16384" width="8.7265625" style="1"/>
  </cols>
  <sheetData>
    <row r="1" spans="1:11" s="2" customFormat="1" ht="40" customHeight="1" thickBot="1" x14ac:dyDescent="0.4">
      <c r="A1" s="3" t="s">
        <v>18</v>
      </c>
      <c r="B1" s="3" t="s">
        <v>67</v>
      </c>
      <c r="C1" s="6" t="s">
        <v>8</v>
      </c>
      <c r="D1" s="3" t="s">
        <v>19</v>
      </c>
      <c r="E1" s="3" t="s">
        <v>10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21</v>
      </c>
    </row>
    <row r="2" spans="1:11" s="2" customFormat="1" ht="40" customHeight="1" thickBot="1" x14ac:dyDescent="0.4">
      <c r="A2" s="11" t="s">
        <v>2</v>
      </c>
      <c r="B2" s="6" t="s">
        <v>68</v>
      </c>
      <c r="C2" s="13" t="s">
        <v>3</v>
      </c>
      <c r="D2" s="12" t="s">
        <v>5</v>
      </c>
      <c r="E2" s="3" t="s">
        <v>17</v>
      </c>
      <c r="F2" s="3" t="s">
        <v>6</v>
      </c>
      <c r="G2" s="6" t="s">
        <v>4</v>
      </c>
      <c r="H2" s="3" t="s">
        <v>0</v>
      </c>
      <c r="I2" s="3" t="s">
        <v>1</v>
      </c>
      <c r="J2" s="3" t="s">
        <v>15</v>
      </c>
      <c r="K2" s="3" t="s">
        <v>16</v>
      </c>
    </row>
    <row r="3" spans="1:11" ht="40" customHeight="1" x14ac:dyDescent="0.35">
      <c r="A3" s="10">
        <v>0</v>
      </c>
      <c r="B3" s="7">
        <v>97.183999999999997</v>
      </c>
      <c r="C3" s="8">
        <v>4.0100999999999998E-2</v>
      </c>
      <c r="D3" s="5">
        <v>1200</v>
      </c>
      <c r="E3" s="4">
        <v>256</v>
      </c>
      <c r="F3" s="10">
        <f>E3*8</f>
        <v>2048</v>
      </c>
      <c r="G3" s="7">
        <v>2.0794320000000002</v>
      </c>
      <c r="H3" s="57">
        <f>C3/G3</f>
        <v>1.9284593100423575E-2</v>
      </c>
      <c r="I3" s="59">
        <f>12288*8/B3</f>
        <v>1011.5245307869609</v>
      </c>
      <c r="J3" s="60">
        <f>I3/D3</f>
        <v>0.8429371089891341</v>
      </c>
      <c r="K3" s="60">
        <f>(1-A3)/(1+2*H3)</f>
        <v>0.96286315181183491</v>
      </c>
    </row>
    <row r="4" spans="1:11" ht="40" customHeight="1" x14ac:dyDescent="0.35">
      <c r="A4" s="10">
        <v>0</v>
      </c>
      <c r="B4" s="8">
        <v>50.070999999999998</v>
      </c>
      <c r="C4" s="8">
        <v>3.5978000000000003E-2</v>
      </c>
      <c r="D4" s="5">
        <v>2400</v>
      </c>
      <c r="E4" s="4">
        <v>256</v>
      </c>
      <c r="F4" s="10">
        <f t="shared" ref="F4:F10" si="0">E4*8</f>
        <v>2048</v>
      </c>
      <c r="G4" s="8">
        <v>1.040724</v>
      </c>
      <c r="H4" s="57">
        <f t="shared" ref="H4:H10" si="1">C4/G4</f>
        <v>3.4570164616171052E-2</v>
      </c>
      <c r="I4" s="59">
        <f t="shared" ref="I4:I10" si="2">12288*8/B4</f>
        <v>1963.2921251822413</v>
      </c>
      <c r="J4" s="60">
        <f>I4/D4</f>
        <v>0.81803838549260055</v>
      </c>
      <c r="K4" s="60">
        <f t="shared" ref="K4:K10" si="3">(1-A4)/(1+2*H4)</f>
        <v>0.9353309127511954</v>
      </c>
    </row>
    <row r="5" spans="1:11" ht="40" customHeight="1" x14ac:dyDescent="0.35">
      <c r="A5" s="10">
        <v>0</v>
      </c>
      <c r="B5" s="8">
        <v>25.036999999999999</v>
      </c>
      <c r="C5" s="8">
        <v>1.8082999999999998E-2</v>
      </c>
      <c r="D5" s="5">
        <v>4800</v>
      </c>
      <c r="E5" s="4">
        <v>256</v>
      </c>
      <c r="F5" s="10">
        <f t="shared" si="0"/>
        <v>2048</v>
      </c>
      <c r="G5" s="8">
        <v>0.52021499999999998</v>
      </c>
      <c r="H5" s="57">
        <f t="shared" si="1"/>
        <v>3.476062781734475E-2</v>
      </c>
      <c r="I5" s="59">
        <f t="shared" si="2"/>
        <v>3926.3490034748575</v>
      </c>
      <c r="J5" s="60">
        <f>I5/D5</f>
        <v>0.8179893757239286</v>
      </c>
      <c r="K5" s="60">
        <f t="shared" si="3"/>
        <v>0.93499778029803315</v>
      </c>
    </row>
    <row r="6" spans="1:11" ht="40" customHeight="1" x14ac:dyDescent="0.35">
      <c r="A6" s="10">
        <v>0</v>
      </c>
      <c r="B6" s="8">
        <v>12.522</v>
      </c>
      <c r="C6" s="8">
        <v>9.6410000000000003E-3</v>
      </c>
      <c r="D6" s="5">
        <v>9600</v>
      </c>
      <c r="E6" s="4">
        <v>256</v>
      </c>
      <c r="F6" s="10">
        <f t="shared" si="0"/>
        <v>2048</v>
      </c>
      <c r="G6" s="8">
        <v>0.25898399999999999</v>
      </c>
      <c r="H6" s="57">
        <f t="shared" si="1"/>
        <v>3.722623791431131E-2</v>
      </c>
      <c r="I6" s="59">
        <f t="shared" si="2"/>
        <v>7850.5031145184475</v>
      </c>
      <c r="J6" s="60">
        <f t="shared" ref="J6:J10" si="4">I6/D6</f>
        <v>0.81776074109567165</v>
      </c>
      <c r="K6" s="60">
        <f t="shared" si="3"/>
        <v>0.93070659009724499</v>
      </c>
    </row>
    <row r="7" spans="1:11" ht="40" customHeight="1" x14ac:dyDescent="0.35">
      <c r="A7" s="10">
        <v>0</v>
      </c>
      <c r="B7" s="8">
        <v>6.2640000000000002</v>
      </c>
      <c r="C7" s="8">
        <v>4.7590000000000002E-3</v>
      </c>
      <c r="D7" s="5">
        <v>19200</v>
      </c>
      <c r="E7" s="4">
        <v>256</v>
      </c>
      <c r="F7" s="10">
        <f t="shared" si="0"/>
        <v>2048</v>
      </c>
      <c r="G7" s="8">
        <v>0.129687</v>
      </c>
      <c r="H7" s="57">
        <f t="shared" si="1"/>
        <v>3.6696045093185907E-2</v>
      </c>
      <c r="I7" s="59">
        <f>12288*8/B7</f>
        <v>15693.486590038314</v>
      </c>
      <c r="J7" s="60">
        <f>I7/D7</f>
        <v>0.81736909323116214</v>
      </c>
      <c r="K7" s="60">
        <f t="shared" si="3"/>
        <v>0.93162601918034549</v>
      </c>
    </row>
    <row r="8" spans="1:11" ht="40" customHeight="1" x14ac:dyDescent="0.35">
      <c r="A8" s="10">
        <v>0</v>
      </c>
      <c r="B8" s="8">
        <v>3.1349999999999998</v>
      </c>
      <c r="C8" s="8">
        <v>2.4789999999999999E-3</v>
      </c>
      <c r="D8" s="5">
        <v>38400</v>
      </c>
      <c r="E8" s="4">
        <v>256</v>
      </c>
      <c r="F8" s="10">
        <f t="shared" si="0"/>
        <v>2048</v>
      </c>
      <c r="G8" s="8">
        <v>6.4704999999999999E-2</v>
      </c>
      <c r="H8" s="57">
        <f t="shared" si="1"/>
        <v>3.8312340622826672E-2</v>
      </c>
      <c r="I8" s="59">
        <f t="shared" si="2"/>
        <v>31356.937799043066</v>
      </c>
      <c r="J8" s="60">
        <f>I8/D8</f>
        <v>0.81658692185007986</v>
      </c>
      <c r="K8" s="60">
        <f t="shared" si="3"/>
        <v>0.92882879003201135</v>
      </c>
    </row>
    <row r="9" spans="1:11" ht="40" customHeight="1" x14ac:dyDescent="0.35">
      <c r="A9" s="10">
        <v>0</v>
      </c>
      <c r="B9" s="8">
        <v>2.0920000000000001</v>
      </c>
      <c r="C9" s="8">
        <v>1.7329999999999999E-3</v>
      </c>
      <c r="D9" s="5">
        <v>57600</v>
      </c>
      <c r="E9" s="4">
        <v>256</v>
      </c>
      <c r="F9" s="10">
        <f t="shared" si="0"/>
        <v>2048</v>
      </c>
      <c r="G9" s="8">
        <v>4.3033000000000002E-2</v>
      </c>
      <c r="H9" s="57">
        <f t="shared" si="1"/>
        <v>4.0271419608207654E-2</v>
      </c>
      <c r="I9" s="59">
        <f t="shared" si="2"/>
        <v>46990.439770554491</v>
      </c>
      <c r="J9" s="60">
        <f t="shared" si="4"/>
        <v>0.81580624601657104</v>
      </c>
      <c r="K9" s="60">
        <f t="shared" si="3"/>
        <v>0.92546076259704502</v>
      </c>
    </row>
    <row r="10" spans="1:11" ht="40" customHeight="1" thickBot="1" x14ac:dyDescent="0.4">
      <c r="A10" s="10">
        <v>0</v>
      </c>
      <c r="B10" s="9">
        <v>1.048</v>
      </c>
      <c r="C10" s="9">
        <v>1.2390000000000001E-3</v>
      </c>
      <c r="D10" s="5">
        <v>115200</v>
      </c>
      <c r="E10" s="4">
        <v>256</v>
      </c>
      <c r="F10" s="10">
        <f t="shared" si="0"/>
        <v>2048</v>
      </c>
      <c r="G10" s="9">
        <v>2.0815E-2</v>
      </c>
      <c r="H10" s="57">
        <f t="shared" si="1"/>
        <v>5.9524381455681001E-2</v>
      </c>
      <c r="I10" s="59">
        <f t="shared" si="2"/>
        <v>93801.526717557252</v>
      </c>
      <c r="J10" s="60">
        <f t="shared" si="4"/>
        <v>0.81424936386768443</v>
      </c>
      <c r="K10" s="60">
        <f t="shared" si="3"/>
        <v>0.89361610784355827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54B5-09A6-4796-995E-5BDE75806709}">
  <dimension ref="A1:G9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t="s">
        <v>66</v>
      </c>
      <c r="B1" t="s">
        <v>0</v>
      </c>
      <c r="C1" t="s">
        <v>64</v>
      </c>
      <c r="E1" t="s">
        <v>65</v>
      </c>
      <c r="F1" t="s">
        <v>66</v>
      </c>
      <c r="G1" t="s">
        <v>64</v>
      </c>
    </row>
    <row r="2" spans="1:7" x14ac:dyDescent="0.35">
      <c r="A2">
        <f>'C'!D3</f>
        <v>1200</v>
      </c>
      <c r="B2">
        <f>'C'!H3</f>
        <v>1.9284593100423575E-2</v>
      </c>
      <c r="C2" s="61">
        <f>'C'!K3</f>
        <v>0.96286315181183491</v>
      </c>
      <c r="E2" s="62">
        <f>'C'!I3</f>
        <v>1011.5245307869609</v>
      </c>
      <c r="F2">
        <f>A2</f>
        <v>1200</v>
      </c>
      <c r="G2" s="61">
        <f>'C'!J3</f>
        <v>0.8429371089891341</v>
      </c>
    </row>
    <row r="3" spans="1:7" x14ac:dyDescent="0.35">
      <c r="A3">
        <f>'C'!D4</f>
        <v>2400</v>
      </c>
      <c r="B3">
        <f>'C'!H4</f>
        <v>3.4570164616171052E-2</v>
      </c>
      <c r="C3" s="61">
        <f>'C'!K4</f>
        <v>0.9353309127511954</v>
      </c>
      <c r="E3" s="62">
        <f>'C'!I4</f>
        <v>1963.2921251822413</v>
      </c>
      <c r="F3">
        <f t="shared" ref="F3:F9" si="0">A3</f>
        <v>2400</v>
      </c>
      <c r="G3" s="61">
        <f>'C'!J4</f>
        <v>0.81803838549260055</v>
      </c>
    </row>
    <row r="4" spans="1:7" x14ac:dyDescent="0.35">
      <c r="A4">
        <f>'C'!D5</f>
        <v>4800</v>
      </c>
      <c r="B4">
        <f>'C'!H5</f>
        <v>3.476062781734475E-2</v>
      </c>
      <c r="C4" s="61">
        <f>'C'!K5</f>
        <v>0.93499778029803315</v>
      </c>
      <c r="E4" s="62">
        <f>'C'!I5</f>
        <v>3926.3490034748575</v>
      </c>
      <c r="F4">
        <f t="shared" si="0"/>
        <v>4800</v>
      </c>
      <c r="G4" s="61">
        <f>'C'!J5</f>
        <v>0.8179893757239286</v>
      </c>
    </row>
    <row r="5" spans="1:7" x14ac:dyDescent="0.35">
      <c r="A5">
        <f>'C'!D6</f>
        <v>9600</v>
      </c>
      <c r="B5">
        <f>'C'!H6</f>
        <v>3.722623791431131E-2</v>
      </c>
      <c r="C5" s="61">
        <f>'C'!K6</f>
        <v>0.93070659009724499</v>
      </c>
      <c r="E5" s="62">
        <f>'C'!I6</f>
        <v>7850.5031145184475</v>
      </c>
      <c r="F5">
        <f t="shared" si="0"/>
        <v>9600</v>
      </c>
      <c r="G5" s="61">
        <f>'C'!J6</f>
        <v>0.81776074109567165</v>
      </c>
    </row>
    <row r="6" spans="1:7" x14ac:dyDescent="0.35">
      <c r="A6">
        <f>'C'!D7</f>
        <v>19200</v>
      </c>
      <c r="B6">
        <f>'C'!H7</f>
        <v>3.6696045093185907E-2</v>
      </c>
      <c r="C6" s="61">
        <f>'C'!K7</f>
        <v>0.93162601918034549</v>
      </c>
      <c r="E6" s="62">
        <f>'C'!I7</f>
        <v>15693.486590038314</v>
      </c>
      <c r="F6">
        <f t="shared" si="0"/>
        <v>19200</v>
      </c>
      <c r="G6" s="61">
        <f>'C'!J7</f>
        <v>0.81736909323116214</v>
      </c>
    </row>
    <row r="7" spans="1:7" x14ac:dyDescent="0.35">
      <c r="A7">
        <f>'C'!D8</f>
        <v>38400</v>
      </c>
      <c r="B7">
        <f>'C'!H8</f>
        <v>3.8312340622826672E-2</v>
      </c>
      <c r="C7" s="61">
        <f>'C'!K8</f>
        <v>0.92882879003201135</v>
      </c>
      <c r="E7" s="62">
        <f>'C'!I8</f>
        <v>31356.937799043066</v>
      </c>
      <c r="F7">
        <f t="shared" si="0"/>
        <v>38400</v>
      </c>
      <c r="G7" s="61">
        <f>'C'!J8</f>
        <v>0.81658692185007986</v>
      </c>
    </row>
    <row r="8" spans="1:7" x14ac:dyDescent="0.35">
      <c r="A8">
        <f>'C'!D9</f>
        <v>57600</v>
      </c>
      <c r="B8">
        <f>'C'!H9</f>
        <v>4.0271419608207654E-2</v>
      </c>
      <c r="C8" s="61">
        <f>'C'!K9</f>
        <v>0.92546076259704502</v>
      </c>
      <c r="E8" s="62">
        <f>'C'!I9</f>
        <v>46990.439770554491</v>
      </c>
      <c r="F8">
        <f t="shared" si="0"/>
        <v>57600</v>
      </c>
      <c r="G8" s="61">
        <f>'C'!J9</f>
        <v>0.81580624601657104</v>
      </c>
    </row>
    <row r="9" spans="1:7" x14ac:dyDescent="0.35">
      <c r="A9">
        <f>'C'!D10</f>
        <v>115200</v>
      </c>
      <c r="B9">
        <f>'C'!H10</f>
        <v>5.9524381455681001E-2</v>
      </c>
      <c r="C9" s="61">
        <f>'C'!K10</f>
        <v>0.89361610784355827</v>
      </c>
      <c r="E9" s="62">
        <f>'C'!I10</f>
        <v>93801.526717557252</v>
      </c>
      <c r="F9">
        <f t="shared" si="0"/>
        <v>115200</v>
      </c>
      <c r="G9" s="61">
        <f>'C'!J10</f>
        <v>0.81424936386768443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FCDA-0E25-491A-8863-041A31CC75FB}">
  <dimension ref="A1:K10"/>
  <sheetViews>
    <sheetView showGridLines="0" workbookViewId="0">
      <selection activeCell="I4" sqref="I4"/>
    </sheetView>
  </sheetViews>
  <sheetFormatPr defaultRowHeight="14.5" x14ac:dyDescent="0.35"/>
  <cols>
    <col min="1" max="15" width="15.6328125" style="1" customWidth="1"/>
    <col min="16" max="16384" width="8.7265625" style="1"/>
  </cols>
  <sheetData>
    <row r="1" spans="1:11" s="2" customFormat="1" ht="40" customHeight="1" x14ac:dyDescent="0.35">
      <c r="A1" s="3" t="s">
        <v>18</v>
      </c>
      <c r="B1" s="3" t="s">
        <v>67</v>
      </c>
      <c r="C1" s="3" t="s">
        <v>8</v>
      </c>
      <c r="D1" s="3" t="s">
        <v>9</v>
      </c>
      <c r="E1" s="3" t="s">
        <v>20</v>
      </c>
      <c r="F1" s="3" t="s">
        <v>20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21</v>
      </c>
    </row>
    <row r="2" spans="1:11" s="2" customFormat="1" ht="40" customHeight="1" thickBot="1" x14ac:dyDescent="0.4">
      <c r="A2" s="3" t="s">
        <v>2</v>
      </c>
      <c r="B2" s="6" t="s">
        <v>68</v>
      </c>
      <c r="C2" s="6" t="s">
        <v>3</v>
      </c>
      <c r="D2" s="3" t="s">
        <v>5</v>
      </c>
      <c r="E2" s="3" t="s">
        <v>17</v>
      </c>
      <c r="F2" s="3" t="s">
        <v>6</v>
      </c>
      <c r="G2" s="6" t="s">
        <v>4</v>
      </c>
      <c r="H2" s="3" t="s">
        <v>0</v>
      </c>
      <c r="I2" s="3" t="s">
        <v>1</v>
      </c>
      <c r="J2" s="3" t="s">
        <v>15</v>
      </c>
      <c r="K2" s="3" t="s">
        <v>16</v>
      </c>
    </row>
    <row r="3" spans="1:11" ht="40" customHeight="1" x14ac:dyDescent="0.35">
      <c r="A3" s="14">
        <v>0</v>
      </c>
      <c r="B3" s="7">
        <v>12.143000000000001</v>
      </c>
      <c r="C3" s="7">
        <v>5.4479999999999997E-3</v>
      </c>
      <c r="D3" s="5">
        <v>9600</v>
      </c>
      <c r="E3" s="1">
        <v>64</v>
      </c>
      <c r="F3" s="10">
        <f>E3*8</f>
        <v>512</v>
      </c>
      <c r="G3" s="7">
        <v>6.9787000000000002E-2</v>
      </c>
      <c r="H3" s="57">
        <f>C3/G3</f>
        <v>7.8066115465631122E-2</v>
      </c>
      <c r="I3" s="59">
        <f>12288*8/B3</f>
        <v>8095.5282879024944</v>
      </c>
      <c r="J3" s="60">
        <f>I3/D3</f>
        <v>0.84328419665650989</v>
      </c>
      <c r="K3" s="60">
        <f>(1-A3)/(1+2*H3)</f>
        <v>0.8649529640692587</v>
      </c>
    </row>
    <row r="4" spans="1:11" ht="40" customHeight="1" x14ac:dyDescent="0.35">
      <c r="A4" s="14">
        <v>0</v>
      </c>
      <c r="B4" s="8">
        <v>11.742000000000001</v>
      </c>
      <c r="C4" s="8">
        <v>5.8869999999999999E-3</v>
      </c>
      <c r="D4" s="5">
        <v>9600</v>
      </c>
      <c r="E4" s="4">
        <v>128</v>
      </c>
      <c r="F4" s="10">
        <f t="shared" ref="F4:F10" si="0">E4*8</f>
        <v>1024</v>
      </c>
      <c r="G4" s="8">
        <v>0.13342999999999999</v>
      </c>
      <c r="H4" s="57">
        <f t="shared" ref="H4:H10" si="1">C4/G4</f>
        <v>4.4120512628344453E-2</v>
      </c>
      <c r="I4" s="59">
        <f t="shared" ref="I4:I10" si="2">12288*8/B4</f>
        <v>8371.9979560551856</v>
      </c>
      <c r="J4" s="60">
        <f t="shared" ref="J4:J10" si="3">I4/D4</f>
        <v>0.8720831204224152</v>
      </c>
      <c r="K4" s="60">
        <f t="shared" ref="K4:K10" si="4">(1-A4)/(1+2*H4)</f>
        <v>0.91891407950194204</v>
      </c>
    </row>
    <row r="5" spans="1:11" ht="40" customHeight="1" x14ac:dyDescent="0.35">
      <c r="A5" s="14">
        <v>0</v>
      </c>
      <c r="B5" s="8">
        <v>11.465999999999999</v>
      </c>
      <c r="C5" s="8">
        <v>7.613E-3</v>
      </c>
      <c r="D5" s="5">
        <v>9600</v>
      </c>
      <c r="E5" s="4">
        <v>256</v>
      </c>
      <c r="F5" s="10">
        <f t="shared" si="0"/>
        <v>2048</v>
      </c>
      <c r="G5" s="8">
        <v>0.25479200000000002</v>
      </c>
      <c r="H5" s="57">
        <f t="shared" si="1"/>
        <v>2.987927407453923E-2</v>
      </c>
      <c r="I5" s="59">
        <f t="shared" si="2"/>
        <v>8573.5217163788602</v>
      </c>
      <c r="J5" s="60">
        <f t="shared" si="3"/>
        <v>0.89307517878946463</v>
      </c>
      <c r="K5" s="60">
        <f t="shared" si="4"/>
        <v>0.94361116666296319</v>
      </c>
    </row>
    <row r="6" spans="1:11" ht="40" customHeight="1" x14ac:dyDescent="0.35">
      <c r="A6" s="14">
        <v>0</v>
      </c>
      <c r="B6" s="8">
        <v>11.411</v>
      </c>
      <c r="C6" s="8">
        <v>8.5900000000000004E-3</v>
      </c>
      <c r="D6" s="5">
        <v>9600</v>
      </c>
      <c r="E6" s="4">
        <v>384</v>
      </c>
      <c r="F6" s="10">
        <f t="shared" si="0"/>
        <v>3072</v>
      </c>
      <c r="G6" s="8">
        <v>0.36810300000000001</v>
      </c>
      <c r="H6" s="57">
        <f t="shared" si="1"/>
        <v>2.3335859800110294E-2</v>
      </c>
      <c r="I6" s="59">
        <f t="shared" si="2"/>
        <v>8614.8453246867066</v>
      </c>
      <c r="J6" s="60">
        <f t="shared" si="3"/>
        <v>0.89737972132153199</v>
      </c>
      <c r="K6" s="60">
        <f t="shared" si="4"/>
        <v>0.95540940036285016</v>
      </c>
    </row>
    <row r="7" spans="1:11" ht="40" customHeight="1" x14ac:dyDescent="0.35">
      <c r="A7" s="14">
        <v>0</v>
      </c>
      <c r="B7" s="8">
        <v>11.308999999999999</v>
      </c>
      <c r="C7" s="8">
        <v>1.1063E-2</v>
      </c>
      <c r="D7" s="5">
        <v>9600</v>
      </c>
      <c r="E7" s="4">
        <v>512</v>
      </c>
      <c r="F7" s="10">
        <f t="shared" si="0"/>
        <v>4096</v>
      </c>
      <c r="G7" s="8">
        <v>0.471219</v>
      </c>
      <c r="H7" s="57">
        <f t="shared" si="1"/>
        <v>2.3477406471301029E-2</v>
      </c>
      <c r="I7" s="59">
        <f t="shared" si="2"/>
        <v>8692.545760014149</v>
      </c>
      <c r="J7" s="60">
        <f t="shared" si="3"/>
        <v>0.90547351666814047</v>
      </c>
      <c r="K7" s="60">
        <f t="shared" si="4"/>
        <v>0.95515106061680977</v>
      </c>
    </row>
    <row r="8" spans="1:11" ht="40" customHeight="1" x14ac:dyDescent="0.35">
      <c r="A8" s="14">
        <v>0</v>
      </c>
      <c r="B8" s="8">
        <v>11.346</v>
      </c>
      <c r="C8" s="8">
        <v>1.0926999999999999E-2</v>
      </c>
      <c r="D8" s="5">
        <v>9600</v>
      </c>
      <c r="E8" s="4">
        <v>640</v>
      </c>
      <c r="F8" s="10">
        <f t="shared" si="0"/>
        <v>5120</v>
      </c>
      <c r="G8" s="8">
        <v>0.56730599999999998</v>
      </c>
      <c r="H8" s="57">
        <f t="shared" si="1"/>
        <v>1.9261209999541694E-2</v>
      </c>
      <c r="I8" s="59">
        <f t="shared" si="2"/>
        <v>8664.1988365943944</v>
      </c>
      <c r="J8" s="60">
        <f t="shared" si="3"/>
        <v>0.90252071214524943</v>
      </c>
      <c r="K8" s="60">
        <f t="shared" si="4"/>
        <v>0.96290651096476332</v>
      </c>
    </row>
    <row r="9" spans="1:11" ht="40" customHeight="1" x14ac:dyDescent="0.35">
      <c r="A9" s="14">
        <v>0</v>
      </c>
      <c r="B9" s="8">
        <v>11.244</v>
      </c>
      <c r="C9" s="8">
        <v>1.4442999999999999E-2</v>
      </c>
      <c r="D9" s="5">
        <v>9600</v>
      </c>
      <c r="E9" s="4">
        <v>768</v>
      </c>
      <c r="F9" s="10">
        <f t="shared" si="0"/>
        <v>6144</v>
      </c>
      <c r="G9" s="8">
        <v>0.66142400000000001</v>
      </c>
      <c r="H9" s="57">
        <f t="shared" si="1"/>
        <v>2.1836220034350127E-2</v>
      </c>
      <c r="I9" s="59">
        <f t="shared" si="2"/>
        <v>8742.7961579509065</v>
      </c>
      <c r="J9" s="60">
        <f t="shared" si="3"/>
        <v>0.91070793311988607</v>
      </c>
      <c r="K9" s="60">
        <f t="shared" si="4"/>
        <v>0.95815503179730843</v>
      </c>
    </row>
    <row r="10" spans="1:11" ht="40" customHeight="1" thickBot="1" x14ac:dyDescent="0.4">
      <c r="A10" s="20">
        <v>0</v>
      </c>
      <c r="B10" s="9">
        <v>11.273</v>
      </c>
      <c r="C10" s="9">
        <v>1.4527999999999999E-2</v>
      </c>
      <c r="D10" s="5">
        <v>9600</v>
      </c>
      <c r="E10" s="4">
        <v>896</v>
      </c>
      <c r="F10" s="10">
        <f t="shared" si="0"/>
        <v>7168</v>
      </c>
      <c r="G10" s="9">
        <v>0.75156199999999995</v>
      </c>
      <c r="H10" s="57">
        <f t="shared" si="1"/>
        <v>1.9330407870541619E-2</v>
      </c>
      <c r="I10" s="59">
        <f t="shared" si="2"/>
        <v>8720.3051539075677</v>
      </c>
      <c r="J10" s="60">
        <f t="shared" si="3"/>
        <v>0.90836512019870497</v>
      </c>
      <c r="K10" s="60">
        <f t="shared" si="4"/>
        <v>0.96277820906000111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775D-EF9D-4931-B9F4-100B75BE42AE}">
  <dimension ref="A1:G9"/>
  <sheetViews>
    <sheetView workbookViewId="0"/>
  </sheetViews>
  <sheetFormatPr defaultRowHeight="14.5" x14ac:dyDescent="0.35"/>
  <sheetData>
    <row r="1" spans="1:7" x14ac:dyDescent="0.35">
      <c r="A1" t="s">
        <v>69</v>
      </c>
      <c r="B1" t="s">
        <v>0</v>
      </c>
      <c r="C1" t="s">
        <v>64</v>
      </c>
      <c r="E1" t="s">
        <v>65</v>
      </c>
      <c r="F1" t="s">
        <v>66</v>
      </c>
      <c r="G1" t="s">
        <v>64</v>
      </c>
    </row>
    <row r="2" spans="1:7" x14ac:dyDescent="0.35">
      <c r="A2">
        <f>L!E3</f>
        <v>64</v>
      </c>
      <c r="B2">
        <f>L!H3</f>
        <v>7.8066115465631122E-2</v>
      </c>
      <c r="C2" s="61">
        <f>L!K3</f>
        <v>0.8649529640692587</v>
      </c>
      <c r="E2" s="62">
        <f>L!I3</f>
        <v>8095.5282879024944</v>
      </c>
      <c r="F2">
        <v>9600</v>
      </c>
      <c r="G2" s="61">
        <f>L!J3</f>
        <v>0.84328419665650989</v>
      </c>
    </row>
    <row r="3" spans="1:7" x14ac:dyDescent="0.35">
      <c r="A3">
        <f>L!E4</f>
        <v>128</v>
      </c>
      <c r="B3">
        <f>L!H4</f>
        <v>4.4120512628344453E-2</v>
      </c>
      <c r="C3" s="61">
        <f>L!K4</f>
        <v>0.91891407950194204</v>
      </c>
      <c r="E3" s="62">
        <f>L!I4</f>
        <v>8371.9979560551856</v>
      </c>
      <c r="F3">
        <v>9600</v>
      </c>
      <c r="G3" s="61">
        <f>L!J4</f>
        <v>0.8720831204224152</v>
      </c>
    </row>
    <row r="4" spans="1:7" x14ac:dyDescent="0.35">
      <c r="A4">
        <f>L!E5</f>
        <v>256</v>
      </c>
      <c r="B4">
        <f>L!H5</f>
        <v>2.987927407453923E-2</v>
      </c>
      <c r="C4" s="61">
        <f>L!K5</f>
        <v>0.94361116666296319</v>
      </c>
      <c r="E4" s="62">
        <f>L!I5</f>
        <v>8573.5217163788602</v>
      </c>
      <c r="F4">
        <v>9600</v>
      </c>
      <c r="G4" s="61">
        <f>L!J5</f>
        <v>0.89307517878946463</v>
      </c>
    </row>
    <row r="5" spans="1:7" x14ac:dyDescent="0.35">
      <c r="A5">
        <f>L!E6</f>
        <v>384</v>
      </c>
      <c r="B5">
        <f>L!H6</f>
        <v>2.3335859800110294E-2</v>
      </c>
      <c r="C5" s="61">
        <f>L!K6</f>
        <v>0.95540940036285016</v>
      </c>
      <c r="E5" s="62">
        <f>L!I6</f>
        <v>8614.8453246867066</v>
      </c>
      <c r="F5">
        <v>9600</v>
      </c>
      <c r="G5" s="61">
        <f>L!J6</f>
        <v>0.89737972132153199</v>
      </c>
    </row>
    <row r="6" spans="1:7" x14ac:dyDescent="0.35">
      <c r="A6">
        <f>L!E7</f>
        <v>512</v>
      </c>
      <c r="B6">
        <f>L!H7</f>
        <v>2.3477406471301029E-2</v>
      </c>
      <c r="C6" s="61">
        <f>L!K7</f>
        <v>0.95515106061680977</v>
      </c>
      <c r="E6" s="62">
        <f>L!I7</f>
        <v>8692.545760014149</v>
      </c>
      <c r="F6">
        <v>9600</v>
      </c>
      <c r="G6" s="61">
        <f>L!J7</f>
        <v>0.90547351666814047</v>
      </c>
    </row>
    <row r="7" spans="1:7" x14ac:dyDescent="0.35">
      <c r="A7">
        <f>L!E8</f>
        <v>640</v>
      </c>
      <c r="B7">
        <f>L!H8</f>
        <v>1.9261209999541694E-2</v>
      </c>
      <c r="C7" s="61">
        <f>L!K8</f>
        <v>0.96290651096476332</v>
      </c>
      <c r="E7" s="62">
        <f>L!I8</f>
        <v>8664.1988365943944</v>
      </c>
      <c r="F7">
        <v>9600</v>
      </c>
      <c r="G7" s="61">
        <f>L!J8</f>
        <v>0.90252071214524943</v>
      </c>
    </row>
    <row r="8" spans="1:7" x14ac:dyDescent="0.35">
      <c r="A8">
        <f>L!E9</f>
        <v>768</v>
      </c>
      <c r="B8">
        <f>L!H9</f>
        <v>2.1836220034350127E-2</v>
      </c>
      <c r="C8" s="61">
        <f>L!K9</f>
        <v>0.95815503179730843</v>
      </c>
      <c r="E8" s="62">
        <f>L!I9</f>
        <v>8742.7961579509065</v>
      </c>
      <c r="F8">
        <v>9600</v>
      </c>
      <c r="G8" s="61">
        <f>L!J9</f>
        <v>0.91070793311988607</v>
      </c>
    </row>
    <row r="9" spans="1:7" x14ac:dyDescent="0.35">
      <c r="A9">
        <f>L!E10</f>
        <v>896</v>
      </c>
      <c r="B9">
        <f>L!H10</f>
        <v>1.9330407870541619E-2</v>
      </c>
      <c r="C9" s="61">
        <f>L!K10</f>
        <v>0.96277820906000111</v>
      </c>
      <c r="E9" s="62">
        <f>L!I10</f>
        <v>8720.3051539075677</v>
      </c>
      <c r="F9">
        <v>9600</v>
      </c>
      <c r="G9" s="61">
        <f>L!J10</f>
        <v>0.90836512019870497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FFFE-AB0D-45AE-93D5-E27B9CB81D28}">
  <dimension ref="A1:K50"/>
  <sheetViews>
    <sheetView topLeftCell="A9" workbookViewId="0">
      <selection activeCell="F25" sqref="F25"/>
    </sheetView>
  </sheetViews>
  <sheetFormatPr defaultRowHeight="14.5" x14ac:dyDescent="0.35"/>
  <cols>
    <col min="1" max="1" width="30.6328125" style="15" customWidth="1"/>
    <col min="2" max="2" width="15.6328125" style="16" customWidth="1"/>
    <col min="3" max="3" width="15.6328125" style="15" customWidth="1"/>
    <col min="4" max="4" width="15.6328125" style="17" customWidth="1"/>
    <col min="5" max="5" width="15.6328125" style="16" customWidth="1"/>
    <col min="6" max="6" width="15.6328125" style="15" customWidth="1"/>
    <col min="7" max="7" width="15.6328125" style="25" customWidth="1"/>
    <col min="8" max="8" width="15.6328125" style="15" customWidth="1"/>
    <col min="9" max="9" width="15.6328125" style="24" customWidth="1"/>
    <col min="10" max="12" width="15.6328125" style="15" customWidth="1"/>
    <col min="13" max="16384" width="8.7265625" style="15"/>
  </cols>
  <sheetData>
    <row r="1" spans="1:11" s="23" customFormat="1" ht="20" customHeight="1" thickBot="1" x14ac:dyDescent="0.4">
      <c r="A1" s="46" t="s">
        <v>28</v>
      </c>
      <c r="B1" s="47" t="s">
        <v>76</v>
      </c>
      <c r="C1" s="48" t="s">
        <v>23</v>
      </c>
      <c r="D1" s="44" t="s">
        <v>77</v>
      </c>
      <c r="E1" s="47" t="s">
        <v>25</v>
      </c>
      <c r="F1" s="48" t="s">
        <v>26</v>
      </c>
      <c r="G1" s="44" t="s">
        <v>27</v>
      </c>
      <c r="H1" s="48" t="s">
        <v>22</v>
      </c>
      <c r="I1" s="45" t="s">
        <v>24</v>
      </c>
      <c r="J1" s="23" t="s">
        <v>0</v>
      </c>
      <c r="K1" s="23" t="s">
        <v>71</v>
      </c>
    </row>
    <row r="2" spans="1:11" ht="20" customHeight="1" x14ac:dyDescent="0.35">
      <c r="A2" s="26" t="s">
        <v>36</v>
      </c>
      <c r="B2" s="27">
        <v>97.183532999999997</v>
      </c>
      <c r="C2" s="28">
        <v>45</v>
      </c>
      <c r="D2" s="29">
        <v>2.1596340000000001</v>
      </c>
      <c r="E2" s="27">
        <v>93.574448000000004</v>
      </c>
      <c r="F2" s="28">
        <v>45</v>
      </c>
      <c r="G2" s="49">
        <v>2.0794320000000002</v>
      </c>
      <c r="H2" s="30">
        <f>(B2-E2)/2</f>
        <v>1.8045424999999966</v>
      </c>
      <c r="I2" s="53">
        <f>(D2-G2)/2</f>
        <v>4.0100999999999942E-2</v>
      </c>
      <c r="J2" s="15">
        <f>I2/G2</f>
        <v>1.9284593100423547E-2</v>
      </c>
      <c r="K2" s="15">
        <f>1/(1+2*J2)</f>
        <v>0.96286315181183491</v>
      </c>
    </row>
    <row r="3" spans="1:11" ht="20" customHeight="1" x14ac:dyDescent="0.35">
      <c r="A3" s="31" t="s">
        <v>29</v>
      </c>
      <c r="B3" s="21">
        <v>50.070571999999999</v>
      </c>
      <c r="C3" s="32">
        <v>45</v>
      </c>
      <c r="D3" s="22">
        <v>1.112679</v>
      </c>
      <c r="E3" s="21">
        <v>46.832572999999996</v>
      </c>
      <c r="F3" s="32">
        <v>45</v>
      </c>
      <c r="G3" s="50">
        <v>1.040724</v>
      </c>
      <c r="H3" s="33">
        <f>(B3-E3)/2</f>
        <v>1.618999500000001</v>
      </c>
      <c r="I3" s="54">
        <f>(D3-G3)/2</f>
        <v>3.5977499999999996E-2</v>
      </c>
      <c r="J3" s="15">
        <f t="shared" ref="J3:J33" si="0">I3/G3</f>
        <v>3.456968418139679E-2</v>
      </c>
      <c r="K3" s="15">
        <f t="shared" ref="K3:K33" si="1">1/(1+2*J3)</f>
        <v>0.9353317533628297</v>
      </c>
    </row>
    <row r="4" spans="1:11" ht="20" customHeight="1" x14ac:dyDescent="0.35">
      <c r="A4" s="31" t="s">
        <v>30</v>
      </c>
      <c r="B4" s="21">
        <v>25.037088000000001</v>
      </c>
      <c r="C4" s="32">
        <v>45</v>
      </c>
      <c r="D4" s="22">
        <v>0.55637999999999999</v>
      </c>
      <c r="E4" s="21">
        <v>23.409666000000001</v>
      </c>
      <c r="F4" s="32">
        <v>45</v>
      </c>
      <c r="G4" s="50">
        <v>0.52021499999999998</v>
      </c>
      <c r="H4" s="33">
        <f t="shared" ref="H4:H18" si="2">(B4-E4)/2</f>
        <v>0.81371099999999963</v>
      </c>
      <c r="I4" s="54">
        <f t="shared" ref="I4:I18" si="3">(D4-G4)/2</f>
        <v>1.8082500000000001E-2</v>
      </c>
      <c r="J4" s="15">
        <f t="shared" si="0"/>
        <v>3.4759666676278084E-2</v>
      </c>
      <c r="K4" s="15">
        <f t="shared" si="1"/>
        <v>0.9349994608001726</v>
      </c>
    </row>
    <row r="5" spans="1:11" ht="20" customHeight="1" x14ac:dyDescent="0.35">
      <c r="A5" s="31" t="s">
        <v>31</v>
      </c>
      <c r="B5" s="21">
        <v>12.521917</v>
      </c>
      <c r="C5" s="32">
        <v>45</v>
      </c>
      <c r="D5" s="22">
        <v>0.27826499999999998</v>
      </c>
      <c r="E5" s="21">
        <v>11.654294999999999</v>
      </c>
      <c r="F5" s="32">
        <v>45</v>
      </c>
      <c r="G5" s="50">
        <v>0.25898399999999999</v>
      </c>
      <c r="H5" s="33">
        <f t="shared" si="2"/>
        <v>0.43381100000000039</v>
      </c>
      <c r="I5" s="54">
        <f t="shared" si="3"/>
        <v>9.6404999999999963E-3</v>
      </c>
      <c r="J5" s="15">
        <f t="shared" si="0"/>
        <v>3.7224307293114621E-2</v>
      </c>
      <c r="K5" s="15">
        <f t="shared" si="1"/>
        <v>0.93070993477440567</v>
      </c>
    </row>
    <row r="6" spans="1:11" ht="20" customHeight="1" x14ac:dyDescent="0.35">
      <c r="A6" s="31" t="s">
        <v>32</v>
      </c>
      <c r="B6" s="21">
        <v>6.264176</v>
      </c>
      <c r="C6" s="32">
        <v>45</v>
      </c>
      <c r="D6" s="22">
        <v>0.13920399999999999</v>
      </c>
      <c r="E6" s="21">
        <v>5.8359249999999996</v>
      </c>
      <c r="F6" s="32">
        <v>45</v>
      </c>
      <c r="G6" s="50">
        <v>0.129687</v>
      </c>
      <c r="H6" s="33">
        <f t="shared" si="2"/>
        <v>0.21412550000000019</v>
      </c>
      <c r="I6" s="54">
        <f t="shared" si="3"/>
        <v>4.7584999999999988E-3</v>
      </c>
      <c r="J6" s="15">
        <f t="shared" si="0"/>
        <v>3.6692189656634816E-2</v>
      </c>
      <c r="K6" s="15">
        <f t="shared" si="1"/>
        <v>0.93163271170368678</v>
      </c>
    </row>
    <row r="7" spans="1:11" ht="20" customHeight="1" x14ac:dyDescent="0.35">
      <c r="A7" s="31" t="s">
        <v>33</v>
      </c>
      <c r="B7" s="21">
        <v>3.1347809999999998</v>
      </c>
      <c r="C7" s="32">
        <v>45</v>
      </c>
      <c r="D7" s="22">
        <v>6.9662000000000002E-2</v>
      </c>
      <c r="E7" s="21">
        <v>2.9117229999999998</v>
      </c>
      <c r="F7" s="32">
        <v>45</v>
      </c>
      <c r="G7" s="50">
        <v>6.4704999999999999E-2</v>
      </c>
      <c r="H7" s="33">
        <f t="shared" si="2"/>
        <v>0.11152899999999999</v>
      </c>
      <c r="I7" s="54">
        <f t="shared" si="3"/>
        <v>2.4785000000000015E-3</v>
      </c>
      <c r="J7" s="15">
        <f t="shared" si="0"/>
        <v>3.8304613244726088E-2</v>
      </c>
      <c r="K7" s="15">
        <f t="shared" si="1"/>
        <v>0.9288421233958255</v>
      </c>
    </row>
    <row r="8" spans="1:11" ht="20" customHeight="1" x14ac:dyDescent="0.35">
      <c r="A8" s="31" t="s">
        <v>34</v>
      </c>
      <c r="B8" s="21">
        <v>2.092438</v>
      </c>
      <c r="C8" s="32">
        <v>45</v>
      </c>
      <c r="D8" s="22">
        <v>4.6498999999999999E-2</v>
      </c>
      <c r="E8" s="21">
        <v>1.9364859999999999</v>
      </c>
      <c r="F8" s="32">
        <v>45</v>
      </c>
      <c r="G8" s="50">
        <v>4.3033000000000002E-2</v>
      </c>
      <c r="H8" s="33">
        <f t="shared" si="2"/>
        <v>7.7976000000000045E-2</v>
      </c>
      <c r="I8" s="54">
        <f t="shared" si="3"/>
        <v>1.7329999999999984E-3</v>
      </c>
      <c r="J8" s="15">
        <f t="shared" si="0"/>
        <v>4.0271419608207619E-2</v>
      </c>
      <c r="K8" s="15">
        <f t="shared" si="1"/>
        <v>0.92546076259704524</v>
      </c>
    </row>
    <row r="9" spans="1:11" ht="20" customHeight="1" thickBot="1" x14ac:dyDescent="0.4">
      <c r="A9" s="34" t="s">
        <v>35</v>
      </c>
      <c r="B9" s="35">
        <v>1.048133</v>
      </c>
      <c r="C9" s="36">
        <v>45</v>
      </c>
      <c r="D9" s="37">
        <v>2.3292E-2</v>
      </c>
      <c r="E9" s="35">
        <v>0.93668600000000002</v>
      </c>
      <c r="F9" s="36">
        <v>45</v>
      </c>
      <c r="G9" s="51">
        <v>2.0815E-2</v>
      </c>
      <c r="H9" s="38">
        <f t="shared" si="2"/>
        <v>5.5723499999999981E-2</v>
      </c>
      <c r="I9" s="55">
        <f t="shared" si="3"/>
        <v>1.2385E-3</v>
      </c>
      <c r="J9" s="15">
        <f t="shared" si="0"/>
        <v>5.9500360317079032E-2</v>
      </c>
      <c r="K9" s="15">
        <f t="shared" si="1"/>
        <v>0.89365447363901762</v>
      </c>
    </row>
    <row r="10" spans="1:11" ht="20" customHeight="1" x14ac:dyDescent="0.35">
      <c r="A10" s="39" t="s">
        <v>37</v>
      </c>
      <c r="B10" s="40">
        <v>14.038880000000001</v>
      </c>
      <c r="C10" s="41">
        <v>174</v>
      </c>
      <c r="D10" s="42">
        <v>8.0683000000000005E-2</v>
      </c>
      <c r="E10" s="40">
        <v>12.142894999999999</v>
      </c>
      <c r="F10" s="41">
        <v>174</v>
      </c>
      <c r="G10" s="52">
        <v>6.9787000000000002E-2</v>
      </c>
      <c r="H10" s="43">
        <f t="shared" si="2"/>
        <v>0.94799250000000068</v>
      </c>
      <c r="I10" s="56">
        <f t="shared" si="3"/>
        <v>5.4480000000000015E-3</v>
      </c>
      <c r="J10" s="26">
        <f t="shared" si="0"/>
        <v>7.806611546563115E-2</v>
      </c>
      <c r="K10" s="63">
        <f t="shared" si="1"/>
        <v>0.8649529640692587</v>
      </c>
    </row>
    <row r="11" spans="1:11" ht="20" customHeight="1" x14ac:dyDescent="0.35">
      <c r="A11" s="31" t="s">
        <v>38</v>
      </c>
      <c r="B11" s="21">
        <v>12.777832</v>
      </c>
      <c r="C11" s="32">
        <v>88</v>
      </c>
      <c r="D11" s="22">
        <v>0.145203</v>
      </c>
      <c r="E11" s="21">
        <v>11.741813</v>
      </c>
      <c r="F11" s="32">
        <v>88</v>
      </c>
      <c r="G11" s="50">
        <v>0.13342999999999999</v>
      </c>
      <c r="H11" s="33">
        <f t="shared" si="2"/>
        <v>0.51800949999999979</v>
      </c>
      <c r="I11" s="54">
        <f t="shared" si="3"/>
        <v>5.8865000000000028E-3</v>
      </c>
      <c r="J11" s="31">
        <f t="shared" si="0"/>
        <v>4.4116765345124806E-2</v>
      </c>
      <c r="K11" s="64">
        <f t="shared" si="1"/>
        <v>0.91892040798055141</v>
      </c>
    </row>
    <row r="12" spans="1:11" ht="20" customHeight="1" x14ac:dyDescent="0.35">
      <c r="A12" s="31" t="s">
        <v>39</v>
      </c>
      <c r="B12" s="21">
        <v>12.150802000000001</v>
      </c>
      <c r="C12" s="32">
        <v>45</v>
      </c>
      <c r="D12" s="22">
        <v>0.27001799999999998</v>
      </c>
      <c r="E12" s="21">
        <v>11.465626</v>
      </c>
      <c r="F12" s="32">
        <v>45</v>
      </c>
      <c r="G12" s="50">
        <v>0.25479200000000002</v>
      </c>
      <c r="H12" s="33">
        <f t="shared" si="2"/>
        <v>0.34258800000000011</v>
      </c>
      <c r="I12" s="54">
        <f t="shared" si="3"/>
        <v>7.6129999999999809E-3</v>
      </c>
      <c r="J12" s="31">
        <f t="shared" si="0"/>
        <v>2.9879274074539153E-2</v>
      </c>
      <c r="K12" s="64">
        <f t="shared" si="1"/>
        <v>0.9436111666629633</v>
      </c>
    </row>
    <row r="13" spans="1:11" ht="20" customHeight="1" x14ac:dyDescent="0.35">
      <c r="A13" s="31" t="s">
        <v>40</v>
      </c>
      <c r="B13" s="21">
        <v>11.943765000000001</v>
      </c>
      <c r="C13" s="32">
        <v>31</v>
      </c>
      <c r="D13" s="22">
        <v>0.38528299999999999</v>
      </c>
      <c r="E13" s="21">
        <v>11.411206999999999</v>
      </c>
      <c r="F13" s="32">
        <v>31</v>
      </c>
      <c r="G13" s="50">
        <v>0.36810300000000001</v>
      </c>
      <c r="H13" s="33">
        <f t="shared" si="2"/>
        <v>0.26627900000000082</v>
      </c>
      <c r="I13" s="54">
        <f t="shared" si="3"/>
        <v>8.5899999999999865E-3</v>
      </c>
      <c r="J13" s="31">
        <f t="shared" si="0"/>
        <v>2.3335859800110256E-2</v>
      </c>
      <c r="K13" s="64">
        <f t="shared" si="1"/>
        <v>0.95540940036285027</v>
      </c>
    </row>
    <row r="14" spans="1:11" ht="20" customHeight="1" x14ac:dyDescent="0.35">
      <c r="A14" s="31" t="s">
        <v>41</v>
      </c>
      <c r="B14" s="21">
        <v>11.840286000000001</v>
      </c>
      <c r="C14" s="32">
        <v>24</v>
      </c>
      <c r="D14" s="22">
        <v>0.49334499999999998</v>
      </c>
      <c r="E14" s="21">
        <v>11.309246999999999</v>
      </c>
      <c r="F14" s="32">
        <v>24</v>
      </c>
      <c r="G14" s="50">
        <v>0.471219</v>
      </c>
      <c r="H14" s="33">
        <f t="shared" si="2"/>
        <v>0.2655195000000008</v>
      </c>
      <c r="I14" s="54">
        <f t="shared" si="3"/>
        <v>1.106299999999999E-2</v>
      </c>
      <c r="J14" s="31">
        <f t="shared" si="0"/>
        <v>2.3477406471301008E-2</v>
      </c>
      <c r="K14" s="64">
        <f t="shared" si="1"/>
        <v>0.95515106061680977</v>
      </c>
    </row>
    <row r="15" spans="1:11" ht="20" customHeight="1" x14ac:dyDescent="0.35">
      <c r="A15" s="31" t="s">
        <v>42</v>
      </c>
      <c r="B15" s="21">
        <v>11.783201999999999</v>
      </c>
      <c r="C15" s="32">
        <v>20</v>
      </c>
      <c r="D15" s="22">
        <v>0.58916000000000002</v>
      </c>
      <c r="E15" s="21">
        <v>11.346120000000001</v>
      </c>
      <c r="F15" s="32">
        <v>20</v>
      </c>
      <c r="G15" s="50">
        <v>0.56730599999999998</v>
      </c>
      <c r="H15" s="33">
        <f t="shared" si="2"/>
        <v>0.21854099999999921</v>
      </c>
      <c r="I15" s="54">
        <f t="shared" si="3"/>
        <v>1.092700000000002E-2</v>
      </c>
      <c r="J15" s="31">
        <f t="shared" si="0"/>
        <v>1.9261209999541729E-2</v>
      </c>
      <c r="K15" s="64">
        <f t="shared" si="1"/>
        <v>0.96290651096476332</v>
      </c>
    </row>
    <row r="16" spans="1:11" ht="20" customHeight="1" x14ac:dyDescent="0.35">
      <c r="A16" s="31" t="s">
        <v>43</v>
      </c>
      <c r="B16" s="21">
        <v>11.735270999999999</v>
      </c>
      <c r="C16" s="32">
        <v>17</v>
      </c>
      <c r="D16" s="22">
        <v>0.69030999999999998</v>
      </c>
      <c r="E16" s="21">
        <v>11.244209</v>
      </c>
      <c r="F16" s="32">
        <v>17</v>
      </c>
      <c r="G16" s="50">
        <v>0.66142400000000001</v>
      </c>
      <c r="H16" s="33">
        <f t="shared" si="2"/>
        <v>0.24553099999999972</v>
      </c>
      <c r="I16" s="54">
        <f t="shared" si="3"/>
        <v>1.4442999999999984E-2</v>
      </c>
      <c r="J16" s="31">
        <f t="shared" si="0"/>
        <v>2.1836220034350103E-2</v>
      </c>
      <c r="K16" s="64">
        <f t="shared" si="1"/>
        <v>0.95815503179730843</v>
      </c>
    </row>
    <row r="17" spans="1:11" ht="20" customHeight="1" thickBot="1" x14ac:dyDescent="0.4">
      <c r="A17" s="34" t="s">
        <v>44</v>
      </c>
      <c r="B17" s="35">
        <v>11.709269000000001</v>
      </c>
      <c r="C17" s="36">
        <v>15</v>
      </c>
      <c r="D17" s="37">
        <v>0.78061800000000003</v>
      </c>
      <c r="E17" s="35">
        <v>11.273433000000001</v>
      </c>
      <c r="F17" s="36">
        <v>15</v>
      </c>
      <c r="G17" s="51">
        <v>0.75156199999999995</v>
      </c>
      <c r="H17" s="38">
        <f t="shared" si="2"/>
        <v>0.21791800000000006</v>
      </c>
      <c r="I17" s="55">
        <f t="shared" si="3"/>
        <v>1.4528000000000041E-2</v>
      </c>
      <c r="J17" s="34">
        <f t="shared" si="0"/>
        <v>1.9330407870541674E-2</v>
      </c>
      <c r="K17" s="65">
        <f t="shared" si="1"/>
        <v>0.96277820906000111</v>
      </c>
    </row>
    <row r="18" spans="1:11" ht="20" customHeight="1" x14ac:dyDescent="0.35">
      <c r="A18" s="26" t="s">
        <v>45</v>
      </c>
      <c r="B18" s="27">
        <v>12.149827999999999</v>
      </c>
      <c r="C18" s="28">
        <v>45</v>
      </c>
      <c r="D18" s="29">
        <v>0.26999600000000001</v>
      </c>
      <c r="E18" s="27">
        <v>11.44211</v>
      </c>
      <c r="F18" s="28">
        <v>45</v>
      </c>
      <c r="G18" s="49">
        <v>0.25426900000000002</v>
      </c>
      <c r="H18" s="30">
        <f t="shared" si="2"/>
        <v>0.35385899999999992</v>
      </c>
      <c r="I18" s="53">
        <f t="shared" si="3"/>
        <v>7.8634999999999955E-3</v>
      </c>
      <c r="J18" s="26">
        <f t="shared" si="0"/>
        <v>3.0925909174928892E-2</v>
      </c>
      <c r="K18" s="63">
        <f t="shared" si="1"/>
        <v>0.94175098890353937</v>
      </c>
    </row>
    <row r="19" spans="1:11" ht="20" customHeight="1" x14ac:dyDescent="0.35">
      <c r="A19" s="31" t="s">
        <v>46</v>
      </c>
      <c r="B19" s="21">
        <v>12.430676999999999</v>
      </c>
      <c r="C19" s="32">
        <v>46</v>
      </c>
      <c r="D19" s="22">
        <v>0.27023200000000003</v>
      </c>
      <c r="E19" s="21">
        <v>11.53435</v>
      </c>
      <c r="F19" s="32">
        <v>45</v>
      </c>
      <c r="G19" s="50">
        <v>0.25631900000000002</v>
      </c>
      <c r="H19" s="33">
        <f t="shared" ref="H19:H25" si="4">(B19-E19)/2</f>
        <v>0.44816349999999971</v>
      </c>
      <c r="I19" s="54">
        <f t="shared" ref="I19:I24" si="5">(D19-G19)/2</f>
        <v>6.9565000000000043E-3</v>
      </c>
      <c r="J19" s="31">
        <f t="shared" si="0"/>
        <v>2.7140009129249115E-2</v>
      </c>
      <c r="K19" s="64">
        <f>(1-0.1)/(1+2*J19)</f>
        <v>0.85366314870185622</v>
      </c>
    </row>
    <row r="20" spans="1:11" ht="20" customHeight="1" x14ac:dyDescent="0.35">
      <c r="A20" s="31" t="s">
        <v>47</v>
      </c>
      <c r="B20" s="21">
        <v>13.833441000000001</v>
      </c>
      <c r="C20" s="32">
        <v>52</v>
      </c>
      <c r="D20" s="22">
        <v>0.26602799999999999</v>
      </c>
      <c r="E20" s="21">
        <v>11.483912</v>
      </c>
      <c r="F20" s="32">
        <v>45</v>
      </c>
      <c r="G20" s="50">
        <v>0.25519799999999998</v>
      </c>
      <c r="H20" s="33">
        <f t="shared" si="4"/>
        <v>1.1747645000000002</v>
      </c>
      <c r="I20" s="54">
        <f t="shared" si="5"/>
        <v>5.4150000000000031E-3</v>
      </c>
      <c r="J20" s="31">
        <f t="shared" si="0"/>
        <v>2.1218818329297267E-2</v>
      </c>
      <c r="K20" s="64">
        <f>(1-0.2)/(1+2*J20)</f>
        <v>0.76743199963913578</v>
      </c>
    </row>
    <row r="21" spans="1:11" ht="20" customHeight="1" x14ac:dyDescent="0.35">
      <c r="A21" s="31" t="s">
        <v>48</v>
      </c>
      <c r="B21" s="21">
        <v>18.666256000000001</v>
      </c>
      <c r="C21" s="32">
        <v>70</v>
      </c>
      <c r="D21" s="22">
        <v>0.26666099999999998</v>
      </c>
      <c r="E21" s="21">
        <v>11.429702000000001</v>
      </c>
      <c r="F21" s="32">
        <v>45</v>
      </c>
      <c r="G21" s="50">
        <v>0.25399300000000002</v>
      </c>
      <c r="H21" s="33">
        <f t="shared" si="4"/>
        <v>3.618277</v>
      </c>
      <c r="I21" s="54">
        <f t="shared" si="5"/>
        <v>6.3339999999999785E-3</v>
      </c>
      <c r="J21" s="31">
        <f t="shared" si="0"/>
        <v>2.493769513333036E-2</v>
      </c>
      <c r="K21" s="64">
        <f>(1-0.3)/(1+2*J21)</f>
        <v>0.6667457933481088</v>
      </c>
    </row>
    <row r="22" spans="1:11" ht="20" customHeight="1" x14ac:dyDescent="0.35">
      <c r="A22" s="31" t="s">
        <v>49</v>
      </c>
      <c r="B22" s="21">
        <v>21.682009000000001</v>
      </c>
      <c r="C22" s="32">
        <v>79</v>
      </c>
      <c r="D22" s="22">
        <v>0.27445599999999998</v>
      </c>
      <c r="E22" s="21">
        <v>11.429017999999999</v>
      </c>
      <c r="F22" s="32">
        <v>45</v>
      </c>
      <c r="G22" s="50">
        <v>0.25397799999999998</v>
      </c>
      <c r="H22" s="33">
        <f t="shared" si="4"/>
        <v>5.1264955000000008</v>
      </c>
      <c r="I22" s="54">
        <f t="shared" si="5"/>
        <v>1.0238999999999998E-2</v>
      </c>
      <c r="J22" s="31">
        <f t="shared" si="0"/>
        <v>4.0314515430470349E-2</v>
      </c>
      <c r="K22" s="64">
        <f>(1-0.4)/(1+2*J22)</f>
        <v>0.55523216836214184</v>
      </c>
    </row>
    <row r="23" spans="1:11" ht="20" customHeight="1" x14ac:dyDescent="0.35">
      <c r="A23" s="31" t="s">
        <v>50</v>
      </c>
      <c r="B23" s="21">
        <v>23.728629999999999</v>
      </c>
      <c r="C23" s="32">
        <v>86</v>
      </c>
      <c r="D23" s="22">
        <v>0.27591399999999999</v>
      </c>
      <c r="E23" s="21">
        <v>11.456545999999999</v>
      </c>
      <c r="F23" s="32">
        <v>45</v>
      </c>
      <c r="G23" s="50">
        <v>0.25458999999999998</v>
      </c>
      <c r="H23" s="33">
        <f t="shared" si="4"/>
        <v>6.1360419999999998</v>
      </c>
      <c r="I23" s="54">
        <f>(D23-G23)/2</f>
        <v>1.0662000000000005E-2</v>
      </c>
      <c r="J23" s="31">
        <f t="shared" si="0"/>
        <v>4.1879099728976021E-2</v>
      </c>
      <c r="K23" s="64">
        <f>(1-0.5)/(1+2*J23)</f>
        <v>0.46135752444602307</v>
      </c>
    </row>
    <row r="24" spans="1:11" ht="20" customHeight="1" x14ac:dyDescent="0.35">
      <c r="A24" s="31" t="s">
        <v>51</v>
      </c>
      <c r="B24" s="21">
        <v>27.249846000000002</v>
      </c>
      <c r="C24" s="32">
        <v>99</v>
      </c>
      <c r="D24" s="22">
        <v>0.27525100000000002</v>
      </c>
      <c r="E24" s="21">
        <v>11.448128000000001</v>
      </c>
      <c r="F24" s="32">
        <v>45</v>
      </c>
      <c r="G24" s="50">
        <v>0.25440299999999999</v>
      </c>
      <c r="H24" s="33">
        <f t="shared" si="4"/>
        <v>7.9008590000000005</v>
      </c>
      <c r="I24" s="54">
        <f t="shared" si="5"/>
        <v>1.0424000000000017E-2</v>
      </c>
      <c r="J24" s="31">
        <f t="shared" si="0"/>
        <v>4.0974359579093081E-2</v>
      </c>
      <c r="K24" s="64">
        <f>(1-0.6)/(1+2*J24)</f>
        <v>0.36970328899804172</v>
      </c>
    </row>
    <row r="25" spans="1:11" ht="20" customHeight="1" thickBot="1" x14ac:dyDescent="0.4">
      <c r="A25" s="34" t="s">
        <v>52</v>
      </c>
      <c r="B25" s="35">
        <v>35.963470000000001</v>
      </c>
      <c r="C25" s="36">
        <v>133</v>
      </c>
      <c r="D25" s="37">
        <v>0.27040199999999998</v>
      </c>
      <c r="E25" s="35">
        <v>11.462372</v>
      </c>
      <c r="F25" s="36">
        <v>45</v>
      </c>
      <c r="G25" s="51">
        <v>0.25471899999999997</v>
      </c>
      <c r="H25" s="38">
        <f t="shared" si="4"/>
        <v>12.250548999999999</v>
      </c>
      <c r="I25" s="55">
        <f>(D25-G25)/2</f>
        <v>7.8415000000000012E-3</v>
      </c>
      <c r="J25" s="34">
        <f t="shared" si="0"/>
        <v>3.0784904149278234E-2</v>
      </c>
      <c r="K25" s="65">
        <f>(1-0.7)/(1+2*J25)</f>
        <v>0.28260035058912286</v>
      </c>
    </row>
    <row r="26" spans="1:11" ht="20" customHeight="1" x14ac:dyDescent="0.35">
      <c r="A26" s="26" t="s">
        <v>53</v>
      </c>
      <c r="B26" s="27">
        <v>12.148009999999999</v>
      </c>
      <c r="C26" s="28">
        <v>45</v>
      </c>
      <c r="D26" s="29">
        <v>0.26995599999999997</v>
      </c>
      <c r="E26" s="27">
        <v>11.446643</v>
      </c>
      <c r="F26" s="28">
        <v>45</v>
      </c>
      <c r="G26" s="49">
        <v>0.25436999999999999</v>
      </c>
      <c r="H26" s="30">
        <f>(B26-E26)/2</f>
        <v>0.3506834999999997</v>
      </c>
      <c r="I26" s="53">
        <f>(D26-G26)/2</f>
        <v>7.7929999999999944E-3</v>
      </c>
      <c r="J26" s="15">
        <f t="shared" si="0"/>
        <v>3.0636474427015743E-2</v>
      </c>
      <c r="K26" s="15">
        <f t="shared" si="1"/>
        <v>0.94226466535287234</v>
      </c>
    </row>
    <row r="27" spans="1:11" ht="20" customHeight="1" x14ac:dyDescent="0.35">
      <c r="A27" s="31" t="s">
        <v>58</v>
      </c>
      <c r="B27" s="21">
        <v>12.509506</v>
      </c>
      <c r="C27" s="32">
        <v>45</v>
      </c>
      <c r="D27" s="22">
        <v>0.27798899999999999</v>
      </c>
      <c r="E27" s="21">
        <v>2.9882810000000002</v>
      </c>
      <c r="F27" s="32">
        <v>45</v>
      </c>
      <c r="G27" s="50">
        <v>6.6406000000000007E-2</v>
      </c>
      <c r="H27" s="33">
        <f t="shared" ref="H27:H33" si="6">(B27-E27)/2</f>
        <v>4.7606124999999997</v>
      </c>
      <c r="I27" s="54">
        <f t="shared" ref="I27:I32" si="7">(D27-G27)/2</f>
        <v>0.10579149999999998</v>
      </c>
      <c r="J27" s="15">
        <f t="shared" si="0"/>
        <v>1.593101526970454</v>
      </c>
      <c r="K27" s="15">
        <f t="shared" si="1"/>
        <v>0.2388799556816997</v>
      </c>
    </row>
    <row r="28" spans="1:11" ht="20" customHeight="1" x14ac:dyDescent="0.35">
      <c r="A28" s="31" t="s">
        <v>55</v>
      </c>
      <c r="B28" s="21">
        <v>18.441490000000002</v>
      </c>
      <c r="C28" s="32">
        <v>45</v>
      </c>
      <c r="D28" s="22">
        <v>0.40981099999999998</v>
      </c>
      <c r="E28" s="21">
        <v>1.6271000000000001E-2</v>
      </c>
      <c r="F28" s="32">
        <v>45</v>
      </c>
      <c r="G28" s="50">
        <v>3.6200000000000002E-4</v>
      </c>
      <c r="H28" s="33">
        <f t="shared" si="6"/>
        <v>9.212609500000001</v>
      </c>
      <c r="I28" s="54">
        <f t="shared" si="7"/>
        <v>0.2047245</v>
      </c>
      <c r="J28" s="15">
        <f>I28/G28</f>
        <v>565.53729281767949</v>
      </c>
      <c r="K28" s="15">
        <f t="shared" si="1"/>
        <v>8.833340247089513E-4</v>
      </c>
    </row>
    <row r="29" spans="1:11" ht="20" customHeight="1" x14ac:dyDescent="0.35">
      <c r="A29" s="31" t="s">
        <v>59</v>
      </c>
      <c r="B29" s="21">
        <v>27.440241</v>
      </c>
      <c r="C29" s="32">
        <v>45</v>
      </c>
      <c r="D29" s="22">
        <v>0.60978299999999996</v>
      </c>
      <c r="E29" s="21">
        <v>1.6681999999999999E-2</v>
      </c>
      <c r="F29" s="32">
        <v>45</v>
      </c>
      <c r="G29" s="50">
        <v>3.7100000000000002E-4</v>
      </c>
      <c r="H29" s="33">
        <f t="shared" si="6"/>
        <v>13.7117795</v>
      </c>
      <c r="I29" s="54">
        <f t="shared" si="7"/>
        <v>0.30470599999999998</v>
      </c>
      <c r="J29" s="15">
        <f t="shared" si="0"/>
        <v>821.30997304582195</v>
      </c>
      <c r="K29" s="15">
        <f t="shared" si="1"/>
        <v>6.0841315681152159E-4</v>
      </c>
    </row>
    <row r="30" spans="1:11" ht="20" customHeight="1" x14ac:dyDescent="0.35">
      <c r="A30" s="31" t="s">
        <v>56</v>
      </c>
      <c r="B30" s="21">
        <v>36.438831</v>
      </c>
      <c r="C30" s="32">
        <v>45</v>
      </c>
      <c r="D30" s="22">
        <v>0.80975200000000003</v>
      </c>
      <c r="E30" s="21">
        <v>1.6244000000000001E-2</v>
      </c>
      <c r="F30" s="32">
        <v>45</v>
      </c>
      <c r="G30" s="50">
        <v>3.6099999999999999E-4</v>
      </c>
      <c r="H30" s="33">
        <f t="shared" si="6"/>
        <v>18.2112935</v>
      </c>
      <c r="I30" s="54">
        <f t="shared" si="7"/>
        <v>0.40469550000000004</v>
      </c>
      <c r="J30" s="15">
        <f t="shared" si="0"/>
        <v>1121.0401662049862</v>
      </c>
      <c r="K30" s="15">
        <f t="shared" si="1"/>
        <v>4.4581550894594887E-4</v>
      </c>
    </row>
    <row r="31" spans="1:11" ht="20" customHeight="1" x14ac:dyDescent="0.35">
      <c r="A31" s="31" t="s">
        <v>54</v>
      </c>
      <c r="B31" s="21">
        <v>45.433453</v>
      </c>
      <c r="C31" s="32">
        <v>45</v>
      </c>
      <c r="D31" s="22">
        <v>1.0096320000000001</v>
      </c>
      <c r="E31" s="21">
        <v>1.5973999999999999E-2</v>
      </c>
      <c r="F31" s="32">
        <v>45</v>
      </c>
      <c r="G31" s="50">
        <v>3.5500000000000001E-4</v>
      </c>
      <c r="H31" s="33">
        <f t="shared" si="6"/>
        <v>22.7087395</v>
      </c>
      <c r="I31" s="54">
        <f t="shared" si="7"/>
        <v>0.50463849999999999</v>
      </c>
      <c r="J31" s="15">
        <f t="shared" si="0"/>
        <v>1421.5169014084506</v>
      </c>
      <c r="K31" s="15">
        <f t="shared" si="1"/>
        <v>3.5161326106937973E-4</v>
      </c>
    </row>
    <row r="32" spans="1:11" ht="20" customHeight="1" x14ac:dyDescent="0.35">
      <c r="A32" s="31" t="s">
        <v>57</v>
      </c>
      <c r="B32" s="21">
        <v>54.432563999999999</v>
      </c>
      <c r="C32" s="32">
        <v>45</v>
      </c>
      <c r="D32" s="22">
        <v>1.2096119999999999</v>
      </c>
      <c r="E32" s="21">
        <v>1.6421999999999999E-2</v>
      </c>
      <c r="F32" s="32">
        <v>45</v>
      </c>
      <c r="G32" s="50">
        <v>3.6499999999999998E-4</v>
      </c>
      <c r="H32" s="33">
        <f t="shared" si="6"/>
        <v>27.208071</v>
      </c>
      <c r="I32" s="54">
        <f t="shared" si="7"/>
        <v>0.60462349999999998</v>
      </c>
      <c r="J32" s="15">
        <f t="shared" si="0"/>
        <v>1656.5027397260274</v>
      </c>
      <c r="K32" s="15">
        <f t="shared" si="1"/>
        <v>3.0174965195451102E-4</v>
      </c>
    </row>
    <row r="33" spans="1:11" ht="20" customHeight="1" thickBot="1" x14ac:dyDescent="0.4">
      <c r="A33" s="34" t="s">
        <v>60</v>
      </c>
      <c r="B33" s="35">
        <v>63.431026000000003</v>
      </c>
      <c r="C33" s="36">
        <v>45</v>
      </c>
      <c r="D33" s="37">
        <v>1.409578</v>
      </c>
      <c r="E33" s="35">
        <v>1.6471E-2</v>
      </c>
      <c r="F33" s="36">
        <v>45</v>
      </c>
      <c r="G33" s="51">
        <v>3.6600000000000001E-4</v>
      </c>
      <c r="H33" s="38">
        <f t="shared" si="6"/>
        <v>31.7072775</v>
      </c>
      <c r="I33" s="55">
        <f>(D33-G33)/2</f>
        <v>0.70460599999999995</v>
      </c>
      <c r="J33" s="15">
        <f t="shared" si="0"/>
        <v>1925.1530054644807</v>
      </c>
      <c r="K33" s="15">
        <f t="shared" si="1"/>
        <v>2.59652179588501E-4</v>
      </c>
    </row>
    <row r="34" spans="1:11" ht="20" customHeight="1" x14ac:dyDescent="0.35"/>
    <row r="35" spans="1:11" ht="20" customHeight="1" x14ac:dyDescent="0.35"/>
    <row r="36" spans="1:11" ht="20" customHeight="1" x14ac:dyDescent="0.35"/>
    <row r="37" spans="1:11" ht="20" customHeight="1" x14ac:dyDescent="0.35"/>
    <row r="38" spans="1:11" ht="20" customHeight="1" x14ac:dyDescent="0.35"/>
    <row r="39" spans="1:11" ht="20" customHeight="1" x14ac:dyDescent="0.35"/>
    <row r="40" spans="1:11" ht="20" customHeight="1" x14ac:dyDescent="0.35"/>
    <row r="41" spans="1:11" ht="20" customHeight="1" x14ac:dyDescent="0.35"/>
    <row r="42" spans="1:11" ht="20" customHeight="1" x14ac:dyDescent="0.35"/>
    <row r="43" spans="1:11" ht="20" customHeight="1" x14ac:dyDescent="0.35"/>
    <row r="44" spans="1:11" ht="20" customHeight="1" x14ac:dyDescent="0.35"/>
    <row r="45" spans="1:11" ht="20" customHeight="1" x14ac:dyDescent="0.35"/>
    <row r="46" spans="1:11" ht="20" customHeight="1" x14ac:dyDescent="0.35"/>
    <row r="47" spans="1:11" ht="20" customHeight="1" x14ac:dyDescent="0.35"/>
    <row r="48" spans="1:11" ht="20" customHeight="1" x14ac:dyDescent="0.35"/>
    <row r="49" ht="20" customHeight="1" x14ac:dyDescent="0.35"/>
    <row r="50" ht="20" customHeight="1" x14ac:dyDescent="0.35"/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625-21D5-4247-BA09-9CCDA8631C9F}">
  <dimension ref="A1:O39"/>
  <sheetViews>
    <sheetView tabSelected="1" topLeftCell="D13" workbookViewId="0">
      <selection activeCell="O16" sqref="O16"/>
    </sheetView>
  </sheetViews>
  <sheetFormatPr defaultRowHeight="14.5" x14ac:dyDescent="0.35"/>
  <cols>
    <col min="1" max="1" width="8.7265625" style="15"/>
    <col min="2" max="2" width="9.26953125" style="15" bestFit="1" customWidth="1"/>
    <col min="3" max="3" width="11.26953125" style="15" bestFit="1" customWidth="1"/>
    <col min="4" max="5" width="10.26953125" style="15" bestFit="1" customWidth="1"/>
    <col min="6" max="16384" width="8.7265625" style="15"/>
  </cols>
  <sheetData>
    <row r="1" spans="1:15" x14ac:dyDescent="0.35">
      <c r="A1" s="15" t="s">
        <v>63</v>
      </c>
      <c r="B1" s="15" t="s">
        <v>78</v>
      </c>
      <c r="C1" s="15" t="s">
        <v>70</v>
      </c>
      <c r="D1" s="15" t="s">
        <v>72</v>
      </c>
      <c r="E1" s="15" t="s">
        <v>0</v>
      </c>
      <c r="F1" s="15" t="s">
        <v>71</v>
      </c>
      <c r="G1" s="15" t="s">
        <v>65</v>
      </c>
      <c r="H1" s="15" t="s">
        <v>66</v>
      </c>
      <c r="I1" s="15" t="s">
        <v>73</v>
      </c>
      <c r="M1" s="15" t="s">
        <v>63</v>
      </c>
      <c r="N1" s="15" t="s">
        <v>71</v>
      </c>
      <c r="O1" s="15" t="s">
        <v>73</v>
      </c>
    </row>
    <row r="2" spans="1:15" x14ac:dyDescent="0.35">
      <c r="A2" s="15">
        <f>FER!A3</f>
        <v>0</v>
      </c>
      <c r="B2" s="15">
        <f>Dados!B18/Dados!F18</f>
        <v>0.26999617777777779</v>
      </c>
      <c r="C2" s="33">
        <f>Dados!I18</f>
        <v>7.8634999999999955E-3</v>
      </c>
      <c r="D2" s="33">
        <f>Dados!G18</f>
        <v>0.25426900000000002</v>
      </c>
      <c r="E2" s="33">
        <f>C2/D2</f>
        <v>3.0925909174928892E-2</v>
      </c>
      <c r="F2" s="66">
        <f>(1-A2)/(1+2*E2)</f>
        <v>0.94175098890353937</v>
      </c>
      <c r="G2" s="32">
        <f>261*8/B2</f>
        <v>7733.4428108776519</v>
      </c>
      <c r="H2" s="15">
        <v>9600</v>
      </c>
      <c r="I2" s="66">
        <f>G2/H2</f>
        <v>0.80556695946642209</v>
      </c>
      <c r="M2" s="15">
        <f>A2</f>
        <v>0</v>
      </c>
      <c r="N2" s="67">
        <f>F2</f>
        <v>0.94175098890353937</v>
      </c>
      <c r="O2" s="67">
        <f>I2</f>
        <v>0.80556695946642209</v>
      </c>
    </row>
    <row r="3" spans="1:15" x14ac:dyDescent="0.35">
      <c r="A3" s="15">
        <f>FER!A4</f>
        <v>0.1</v>
      </c>
      <c r="B3" s="15">
        <f>Dados!B19/Dados!F19</f>
        <v>0.27623726666666665</v>
      </c>
      <c r="C3" s="33">
        <f>Dados!I19</f>
        <v>6.9565000000000043E-3</v>
      </c>
      <c r="D3" s="33">
        <f>Dados!G19</f>
        <v>0.25631900000000002</v>
      </c>
      <c r="E3" s="33">
        <f t="shared" ref="E3:E9" si="0">C3/D3</f>
        <v>2.7140009129249115E-2</v>
      </c>
      <c r="F3" s="66">
        <f t="shared" ref="F3:F9" si="1">(1-A3)/(1+2*E3)</f>
        <v>0.85366314870185622</v>
      </c>
      <c r="G3" s="32">
        <f t="shared" ref="G3:G9" si="2">261*8/B3</f>
        <v>7558.719448667197</v>
      </c>
      <c r="H3" s="15">
        <v>9600</v>
      </c>
      <c r="I3" s="66">
        <f t="shared" ref="I3:I9" si="3">G3/H3</f>
        <v>0.7873666092361663</v>
      </c>
      <c r="M3" s="15">
        <f t="shared" ref="M3:M9" si="4">A3</f>
        <v>0.1</v>
      </c>
      <c r="N3" s="67">
        <f t="shared" ref="N3:N9" si="5">F3</f>
        <v>0.85366314870185622</v>
      </c>
      <c r="O3" s="67">
        <f t="shared" ref="O3:O9" si="6">I3</f>
        <v>0.7873666092361663</v>
      </c>
    </row>
    <row r="4" spans="1:15" x14ac:dyDescent="0.35">
      <c r="A4" s="15">
        <f>FER!A5</f>
        <v>0.2</v>
      </c>
      <c r="B4" s="15">
        <f>Dados!B20/Dados!F20</f>
        <v>0.30740980000000001</v>
      </c>
      <c r="C4" s="33">
        <f>Dados!I20</f>
        <v>5.4150000000000031E-3</v>
      </c>
      <c r="D4" s="33">
        <f>Dados!G20</f>
        <v>0.25519799999999998</v>
      </c>
      <c r="E4" s="33">
        <f t="shared" si="0"/>
        <v>2.1218818329297267E-2</v>
      </c>
      <c r="F4" s="66">
        <f t="shared" si="1"/>
        <v>0.76743199963913578</v>
      </c>
      <c r="G4" s="32">
        <f t="shared" si="2"/>
        <v>6792.236291751271</v>
      </c>
      <c r="H4" s="15">
        <v>9600</v>
      </c>
      <c r="I4" s="66">
        <f t="shared" si="3"/>
        <v>0.7075246137240907</v>
      </c>
      <c r="M4" s="15">
        <f t="shared" si="4"/>
        <v>0.2</v>
      </c>
      <c r="N4" s="67">
        <f t="shared" si="5"/>
        <v>0.76743199963913578</v>
      </c>
      <c r="O4" s="67">
        <f t="shared" si="6"/>
        <v>0.7075246137240907</v>
      </c>
    </row>
    <row r="5" spans="1:15" x14ac:dyDescent="0.35">
      <c r="A5" s="15">
        <f>FER!A6</f>
        <v>0.3</v>
      </c>
      <c r="B5" s="15">
        <f>Dados!B21/Dados!F21</f>
        <v>0.41480568888888891</v>
      </c>
      <c r="C5" s="33">
        <f>Dados!I21</f>
        <v>6.3339999999999785E-3</v>
      </c>
      <c r="D5" s="33">
        <f>Dados!G21</f>
        <v>0.25399300000000002</v>
      </c>
      <c r="E5" s="33">
        <f t="shared" si="0"/>
        <v>2.493769513333036E-2</v>
      </c>
      <c r="F5" s="66">
        <f t="shared" si="1"/>
        <v>0.6667457933481088</v>
      </c>
      <c r="G5" s="32">
        <f t="shared" si="2"/>
        <v>5033.6821695791587</v>
      </c>
      <c r="H5" s="15">
        <v>9600</v>
      </c>
      <c r="I5" s="66">
        <f t="shared" si="3"/>
        <v>0.52434189266449571</v>
      </c>
      <c r="M5" s="15">
        <f t="shared" si="4"/>
        <v>0.3</v>
      </c>
      <c r="N5" s="67">
        <f t="shared" si="5"/>
        <v>0.6667457933481088</v>
      </c>
      <c r="O5" s="67">
        <f t="shared" si="6"/>
        <v>0.52434189266449571</v>
      </c>
    </row>
    <row r="6" spans="1:15" x14ac:dyDescent="0.35">
      <c r="A6" s="15">
        <f>FER!A7</f>
        <v>0.4</v>
      </c>
      <c r="B6" s="15">
        <f>Dados!B22/Dados!F22</f>
        <v>0.48182242222222221</v>
      </c>
      <c r="C6" s="33">
        <f>Dados!I22</f>
        <v>1.0238999999999998E-2</v>
      </c>
      <c r="D6" s="33">
        <f>Dados!G22</f>
        <v>0.25397799999999998</v>
      </c>
      <c r="E6" s="33">
        <f t="shared" si="0"/>
        <v>4.0314515430470349E-2</v>
      </c>
      <c r="F6" s="66">
        <f t="shared" si="1"/>
        <v>0.55523216836214184</v>
      </c>
      <c r="G6" s="32">
        <f t="shared" si="2"/>
        <v>4333.5467668148276</v>
      </c>
      <c r="H6" s="15">
        <v>9600</v>
      </c>
      <c r="I6" s="66">
        <f t="shared" si="3"/>
        <v>0.45141112154321122</v>
      </c>
      <c r="M6" s="15">
        <f t="shared" si="4"/>
        <v>0.4</v>
      </c>
      <c r="N6" s="67">
        <f t="shared" si="5"/>
        <v>0.55523216836214184</v>
      </c>
      <c r="O6" s="67">
        <f t="shared" si="6"/>
        <v>0.45141112154321122</v>
      </c>
    </row>
    <row r="7" spans="1:15" x14ac:dyDescent="0.35">
      <c r="A7" s="15">
        <f>FER!A8</f>
        <v>0.5</v>
      </c>
      <c r="B7" s="15">
        <f>Dados!B23/Dados!F23</f>
        <v>0.52730288888888888</v>
      </c>
      <c r="C7" s="33">
        <f>Dados!I23</f>
        <v>1.0662000000000005E-2</v>
      </c>
      <c r="D7" s="33">
        <f>Dados!G23</f>
        <v>0.25458999999999998</v>
      </c>
      <c r="E7" s="33">
        <f t="shared" si="0"/>
        <v>4.1879099728976021E-2</v>
      </c>
      <c r="F7" s="66">
        <f t="shared" si="1"/>
        <v>0.46135752444602307</v>
      </c>
      <c r="G7" s="32">
        <f t="shared" si="2"/>
        <v>3959.7734888192031</v>
      </c>
      <c r="H7" s="15">
        <v>9600</v>
      </c>
      <c r="I7" s="66">
        <f t="shared" si="3"/>
        <v>0.41247640508533367</v>
      </c>
      <c r="M7" s="15">
        <f t="shared" si="4"/>
        <v>0.5</v>
      </c>
      <c r="N7" s="67">
        <f t="shared" si="5"/>
        <v>0.46135752444602307</v>
      </c>
      <c r="O7" s="67">
        <f t="shared" si="6"/>
        <v>0.41247640508533367</v>
      </c>
    </row>
    <row r="8" spans="1:15" x14ac:dyDescent="0.35">
      <c r="A8" s="15">
        <f>FER!A9</f>
        <v>0.6</v>
      </c>
      <c r="B8" s="15">
        <f>Dados!B24/Dados!F24</f>
        <v>0.60555213333333335</v>
      </c>
      <c r="C8" s="33">
        <f>Dados!I24</f>
        <v>1.0424000000000017E-2</v>
      </c>
      <c r="D8" s="33">
        <f>Dados!G24</f>
        <v>0.25440299999999999</v>
      </c>
      <c r="E8" s="33">
        <f t="shared" si="0"/>
        <v>4.0974359579093081E-2</v>
      </c>
      <c r="F8" s="66">
        <f t="shared" si="1"/>
        <v>0.36970328899804172</v>
      </c>
      <c r="G8" s="32">
        <f t="shared" si="2"/>
        <v>3448.0928809652723</v>
      </c>
      <c r="H8" s="15">
        <v>9600</v>
      </c>
      <c r="I8" s="66">
        <f t="shared" si="3"/>
        <v>0.35917634176721586</v>
      </c>
      <c r="M8" s="15">
        <f t="shared" si="4"/>
        <v>0.6</v>
      </c>
      <c r="N8" s="67">
        <f t="shared" si="5"/>
        <v>0.36970328899804172</v>
      </c>
      <c r="O8" s="67">
        <f t="shared" si="6"/>
        <v>0.35917634176721586</v>
      </c>
    </row>
    <row r="9" spans="1:15" x14ac:dyDescent="0.35">
      <c r="A9" s="15">
        <f>FER!A10</f>
        <v>0.7</v>
      </c>
      <c r="B9" s="15">
        <f>Dados!B25/Dados!F25</f>
        <v>0.79918822222222219</v>
      </c>
      <c r="C9" s="33">
        <f>Dados!I25</f>
        <v>7.8415000000000012E-3</v>
      </c>
      <c r="D9" s="33">
        <f>Dados!G25</f>
        <v>0.25471899999999997</v>
      </c>
      <c r="E9" s="33">
        <f t="shared" si="0"/>
        <v>3.0784904149278234E-2</v>
      </c>
      <c r="F9" s="66">
        <f t="shared" si="1"/>
        <v>0.28260035058912286</v>
      </c>
      <c r="G9" s="32">
        <f t="shared" si="2"/>
        <v>2612.651115145452</v>
      </c>
      <c r="H9" s="15">
        <v>9600</v>
      </c>
      <c r="I9" s="66">
        <f t="shared" si="3"/>
        <v>0.27215115782765126</v>
      </c>
      <c r="M9" s="15">
        <f t="shared" si="4"/>
        <v>0.7</v>
      </c>
      <c r="N9" s="67">
        <f t="shared" si="5"/>
        <v>0.28260035058912286</v>
      </c>
      <c r="O9" s="67">
        <f t="shared" si="6"/>
        <v>0.27215115782765126</v>
      </c>
    </row>
    <row r="11" spans="1:15" x14ac:dyDescent="0.35">
      <c r="A11" s="15" t="s">
        <v>74</v>
      </c>
      <c r="B11" s="15" t="s">
        <v>78</v>
      </c>
      <c r="C11" s="15" t="s">
        <v>70</v>
      </c>
      <c r="D11" s="15" t="s">
        <v>72</v>
      </c>
      <c r="E11" s="15" t="s">
        <v>0</v>
      </c>
      <c r="F11" s="15" t="s">
        <v>75</v>
      </c>
      <c r="G11" s="15" t="s">
        <v>65</v>
      </c>
      <c r="H11" s="15" t="s">
        <v>66</v>
      </c>
      <c r="I11" s="15" t="s">
        <v>73</v>
      </c>
      <c r="M11" s="15" t="s">
        <v>74</v>
      </c>
      <c r="N11" s="15" t="s">
        <v>75</v>
      </c>
      <c r="O11" s="15" t="s">
        <v>73</v>
      </c>
    </row>
    <row r="12" spans="1:15" x14ac:dyDescent="0.35">
      <c r="A12" s="15">
        <f>T_prop!B3</f>
        <v>0</v>
      </c>
      <c r="B12" s="33">
        <f>Dados!B26/Dados!F26</f>
        <v>0.26995577777777774</v>
      </c>
      <c r="C12" s="33">
        <f>Dados!I26</f>
        <v>7.7929999999999944E-3</v>
      </c>
      <c r="D12" s="33">
        <v>0.255</v>
      </c>
      <c r="E12" s="33">
        <f>C12/D12</f>
        <v>3.0560784313725466E-2</v>
      </c>
      <c r="F12" s="66">
        <f>1/(1+2*E12)</f>
        <v>0.94239908938378192</v>
      </c>
      <c r="G12" s="32">
        <f>261*8/B12</f>
        <v>7734.6001526175905</v>
      </c>
      <c r="H12" s="15">
        <v>9600</v>
      </c>
      <c r="I12" s="66">
        <f>G12/H12</f>
        <v>0.80568751589766563</v>
      </c>
      <c r="K12" s="66">
        <f>D12/B12</f>
        <v>0.94459915656967697</v>
      </c>
      <c r="L12" s="33"/>
      <c r="M12" s="15">
        <f>A12</f>
        <v>0</v>
      </c>
      <c r="N12" s="67">
        <f>K12</f>
        <v>0.94459915656967697</v>
      </c>
      <c r="O12" s="67">
        <f>I12</f>
        <v>0.80568751589766563</v>
      </c>
    </row>
    <row r="13" spans="1:15" x14ac:dyDescent="0.35">
      <c r="A13" s="15">
        <f>T_prop!B4</f>
        <v>0.2</v>
      </c>
      <c r="B13" s="33">
        <f>Dados!B27/Dados!F27</f>
        <v>0.27798902222222222</v>
      </c>
      <c r="C13" s="33">
        <f>(B13-D13)/2</f>
        <v>1.1994511111111106E-2</v>
      </c>
      <c r="D13" s="33">
        <v>0.254</v>
      </c>
      <c r="E13" s="33">
        <f t="shared" ref="E13:E19" si="7">C13/D13</f>
        <v>4.7222484689413799E-2</v>
      </c>
      <c r="F13" s="66">
        <f t="shared" ref="F13:F19" si="8">1/(1+2*E13)</f>
        <v>0.91370514551094184</v>
      </c>
      <c r="G13" s="32">
        <f t="shared" ref="G13:G19" si="9">261*8/B13</f>
        <v>7511.0879678222309</v>
      </c>
      <c r="H13" s="15">
        <v>9600</v>
      </c>
      <c r="I13" s="66">
        <f t="shared" ref="I13:I19" si="10">G13/H13</f>
        <v>0.782404996648149</v>
      </c>
      <c r="K13" s="66">
        <f>D13/B13</f>
        <v>0.91370514551094184</v>
      </c>
      <c r="L13" s="33"/>
      <c r="M13" s="15">
        <f t="shared" ref="M13:M19" si="11">A13</f>
        <v>0.2</v>
      </c>
      <c r="N13" s="67">
        <f t="shared" ref="N13:N19" si="12">K13</f>
        <v>0.91370514551094184</v>
      </c>
      <c r="O13" s="67">
        <f t="shared" ref="O13:O19" si="13">I13</f>
        <v>0.782404996648149</v>
      </c>
    </row>
    <row r="14" spans="1:15" x14ac:dyDescent="0.35">
      <c r="A14" s="15">
        <f>T_prop!B5</f>
        <v>0.4</v>
      </c>
      <c r="B14" s="33">
        <f>Dados!B28/Dados!F28</f>
        <v>0.40981088888888895</v>
      </c>
      <c r="C14" s="33">
        <f>Dados!I28</f>
        <v>0.2047245</v>
      </c>
      <c r="D14" s="33">
        <v>0.255</v>
      </c>
      <c r="E14" s="33">
        <f t="shared" si="7"/>
        <v>0.80284117647058828</v>
      </c>
      <c r="F14" s="66">
        <f>1/(1+2*E14)</f>
        <v>0.38377663296957326</v>
      </c>
      <c r="G14" s="32">
        <f t="shared" si="9"/>
        <v>5095.0329935379405</v>
      </c>
      <c r="H14" s="15">
        <v>9600</v>
      </c>
      <c r="I14" s="66">
        <f t="shared" si="10"/>
        <v>0.53073260349353546</v>
      </c>
      <c r="K14" s="66">
        <f>D14/B14</f>
        <v>0.62223822478552426</v>
      </c>
      <c r="L14" s="33"/>
      <c r="M14" s="15">
        <f t="shared" si="11"/>
        <v>0.4</v>
      </c>
      <c r="N14" s="67">
        <f t="shared" si="12"/>
        <v>0.62223822478552426</v>
      </c>
      <c r="O14" s="67">
        <f t="shared" si="13"/>
        <v>0.53073260349353546</v>
      </c>
    </row>
    <row r="15" spans="1:15" x14ac:dyDescent="0.35">
      <c r="A15" s="15">
        <f>T_prop!B6</f>
        <v>0.6</v>
      </c>
      <c r="B15" s="33">
        <f>Dados!B29/Dados!F29</f>
        <v>0.60978313333333334</v>
      </c>
      <c r="C15" s="33">
        <f>Dados!I29</f>
        <v>0.30470599999999998</v>
      </c>
      <c r="D15" s="33">
        <v>0.254</v>
      </c>
      <c r="E15" s="33">
        <f t="shared" si="7"/>
        <v>1.1996299212598425</v>
      </c>
      <c r="F15" s="66">
        <f t="shared" si="8"/>
        <v>0.2941816884639083</v>
      </c>
      <c r="G15" s="32">
        <f t="shared" si="9"/>
        <v>3424.1681769485917</v>
      </c>
      <c r="H15" s="15">
        <v>9600</v>
      </c>
      <c r="I15" s="66">
        <f t="shared" si="10"/>
        <v>0.35668418509881161</v>
      </c>
      <c r="K15" s="66">
        <f t="shared" ref="K15:K19" si="14">D15/B15</f>
        <v>0.41654153110389958</v>
      </c>
      <c r="L15" s="33"/>
      <c r="M15" s="15">
        <f t="shared" si="11"/>
        <v>0.6</v>
      </c>
      <c r="N15" s="67">
        <f t="shared" si="12"/>
        <v>0.41654153110389958</v>
      </c>
      <c r="O15" s="67">
        <f t="shared" si="13"/>
        <v>0.35668418509881161</v>
      </c>
    </row>
    <row r="16" spans="1:15" x14ac:dyDescent="0.35">
      <c r="A16" s="15">
        <f>T_prop!B7</f>
        <v>0.8</v>
      </c>
      <c r="B16" s="33">
        <f>Dados!B30/Dados!F30</f>
        <v>0.80975180000000002</v>
      </c>
      <c r="C16" s="33">
        <f>Dados!I30</f>
        <v>0.40469550000000004</v>
      </c>
      <c r="D16" s="33">
        <v>0.254</v>
      </c>
      <c r="E16" s="33">
        <f t="shared" si="7"/>
        <v>1.5932893700787403</v>
      </c>
      <c r="F16" s="66">
        <f t="shared" si="8"/>
        <v>0.23885851958498799</v>
      </c>
      <c r="G16" s="32">
        <f t="shared" si="9"/>
        <v>2578.5679019176</v>
      </c>
      <c r="H16" s="15">
        <v>9600</v>
      </c>
      <c r="I16" s="66">
        <f t="shared" si="10"/>
        <v>0.26860082311641664</v>
      </c>
      <c r="K16" s="66">
        <f t="shared" si="14"/>
        <v>0.31367636354744749</v>
      </c>
      <c r="L16" s="33"/>
      <c r="M16" s="15">
        <f t="shared" si="11"/>
        <v>0.8</v>
      </c>
      <c r="N16" s="67">
        <f t="shared" si="12"/>
        <v>0.31367636354744749</v>
      </c>
      <c r="O16" s="67">
        <f t="shared" si="13"/>
        <v>0.26860082311641664</v>
      </c>
    </row>
    <row r="17" spans="1:15" x14ac:dyDescent="0.35">
      <c r="A17" s="15">
        <f>T_prop!B8</f>
        <v>1</v>
      </c>
      <c r="B17" s="33">
        <f>Dados!B31/Dados!F31</f>
        <v>1.0096322888888889</v>
      </c>
      <c r="C17" s="33">
        <f>Dados!I31</f>
        <v>0.50463849999999999</v>
      </c>
      <c r="D17" s="15">
        <v>0.255</v>
      </c>
      <c r="E17" s="33">
        <f t="shared" si="7"/>
        <v>1.9789745098039215</v>
      </c>
      <c r="F17" s="66">
        <f t="shared" si="8"/>
        <v>0.20169630547735978</v>
      </c>
      <c r="G17" s="32">
        <f t="shared" si="9"/>
        <v>2068.0796592766128</v>
      </c>
      <c r="H17" s="15">
        <v>9600</v>
      </c>
      <c r="I17" s="66">
        <f t="shared" si="10"/>
        <v>0.21542496450798049</v>
      </c>
      <c r="K17" s="66">
        <f t="shared" si="14"/>
        <v>0.25256719976797715</v>
      </c>
      <c r="L17" s="33"/>
      <c r="M17" s="15">
        <f t="shared" si="11"/>
        <v>1</v>
      </c>
      <c r="N17" s="67">
        <f t="shared" si="12"/>
        <v>0.25256719976797715</v>
      </c>
      <c r="O17" s="67">
        <f t="shared" si="13"/>
        <v>0.21542496450798049</v>
      </c>
    </row>
    <row r="18" spans="1:15" x14ac:dyDescent="0.35">
      <c r="A18" s="15">
        <f>T_prop!B9</f>
        <v>1.2</v>
      </c>
      <c r="B18" s="33">
        <f>Dados!B32/Dados!F32</f>
        <v>1.2096125333333334</v>
      </c>
      <c r="C18" s="33">
        <f>Dados!I32</f>
        <v>0.60462349999999998</v>
      </c>
      <c r="D18" s="15">
        <v>0.25600000000000001</v>
      </c>
      <c r="E18" s="33">
        <f t="shared" si="7"/>
        <v>2.3618105468749997</v>
      </c>
      <c r="F18" s="66">
        <f t="shared" si="8"/>
        <v>0.17471457030794127</v>
      </c>
      <c r="G18" s="32">
        <f t="shared" si="9"/>
        <v>1726.1725903633715</v>
      </c>
      <c r="H18" s="15">
        <v>9600</v>
      </c>
      <c r="I18" s="66">
        <f t="shared" si="10"/>
        <v>0.17980964482951786</v>
      </c>
      <c r="K18" s="66">
        <f t="shared" si="14"/>
        <v>0.2116380187418693</v>
      </c>
      <c r="L18" s="33"/>
      <c r="M18" s="15">
        <f t="shared" si="11"/>
        <v>1.2</v>
      </c>
      <c r="N18" s="67">
        <f t="shared" si="12"/>
        <v>0.2116380187418693</v>
      </c>
      <c r="O18" s="67">
        <f t="shared" si="13"/>
        <v>0.17980964482951786</v>
      </c>
    </row>
    <row r="19" spans="1:15" x14ac:dyDescent="0.35">
      <c r="A19" s="15">
        <f>T_prop!B10</f>
        <v>1.4</v>
      </c>
      <c r="B19" s="33">
        <f>Dados!B33/Dados!F33</f>
        <v>1.4095783555555557</v>
      </c>
      <c r="C19" s="33">
        <f>Dados!I33</f>
        <v>0.70460599999999995</v>
      </c>
      <c r="D19" s="15">
        <v>0.254</v>
      </c>
      <c r="E19" s="33">
        <f t="shared" si="7"/>
        <v>2.7740393700787398</v>
      </c>
      <c r="F19" s="66">
        <f t="shared" si="8"/>
        <v>0.15271655086663638</v>
      </c>
      <c r="G19" s="32">
        <f t="shared" si="9"/>
        <v>1481.2940279414681</v>
      </c>
      <c r="H19" s="15">
        <v>9600</v>
      </c>
      <c r="I19" s="66">
        <f t="shared" si="10"/>
        <v>0.15430146124390293</v>
      </c>
      <c r="K19" s="66">
        <f t="shared" si="14"/>
        <v>0.18019572945264986</v>
      </c>
      <c r="L19" s="33"/>
      <c r="M19" s="15">
        <f t="shared" si="11"/>
        <v>1.4</v>
      </c>
      <c r="N19" s="67">
        <f t="shared" si="12"/>
        <v>0.18019572945264986</v>
      </c>
      <c r="O19" s="67">
        <f t="shared" si="13"/>
        <v>0.15430146124390293</v>
      </c>
    </row>
    <row r="20" spans="1:15" x14ac:dyDescent="0.35">
      <c r="K20" s="66"/>
    </row>
    <row r="21" spans="1:15" x14ac:dyDescent="0.35">
      <c r="A21" s="15" t="s">
        <v>66</v>
      </c>
      <c r="B21" s="15" t="s">
        <v>78</v>
      </c>
      <c r="C21" s="15" t="s">
        <v>70</v>
      </c>
      <c r="D21" s="15" t="s">
        <v>72</v>
      </c>
      <c r="E21" s="15" t="s">
        <v>0</v>
      </c>
      <c r="F21" s="15" t="s">
        <v>75</v>
      </c>
      <c r="G21" s="15" t="s">
        <v>65</v>
      </c>
      <c r="H21" s="15" t="s">
        <v>66</v>
      </c>
      <c r="I21" s="15" t="s">
        <v>73</v>
      </c>
      <c r="K21" s="66"/>
      <c r="M21" s="15" t="s">
        <v>66</v>
      </c>
      <c r="N21" s="15" t="s">
        <v>75</v>
      </c>
      <c r="O21" s="15" t="s">
        <v>73</v>
      </c>
    </row>
    <row r="22" spans="1:15" x14ac:dyDescent="0.35">
      <c r="A22" s="15">
        <f>'C'!D3</f>
        <v>1200</v>
      </c>
      <c r="B22" s="15">
        <f>Dados!B2/Dados!F2</f>
        <v>2.1596340666666665</v>
      </c>
      <c r="C22" s="33">
        <f>Dados!I2</f>
        <v>4.0100999999999942E-2</v>
      </c>
      <c r="D22" s="33">
        <f>Dados!G2</f>
        <v>2.0794320000000002</v>
      </c>
      <c r="E22" s="33">
        <f>C22/D22</f>
        <v>1.9284593100423547E-2</v>
      </c>
      <c r="F22" s="66">
        <f>1/(1+2*E22)</f>
        <v>0.96286315181183491</v>
      </c>
      <c r="G22" s="32">
        <f>261*8/B22</f>
        <v>966.83046087653565</v>
      </c>
      <c r="H22" s="15">
        <f>A22</f>
        <v>1200</v>
      </c>
      <c r="I22" s="66">
        <f>G22/H22</f>
        <v>0.80569205073044636</v>
      </c>
      <c r="K22" s="66">
        <f>D22/B22</f>
        <v>0.96286312208880098</v>
      </c>
      <c r="M22" s="15">
        <f>A22/1000</f>
        <v>1.2</v>
      </c>
      <c r="N22" s="67">
        <f>F22</f>
        <v>0.96286315181183491</v>
      </c>
      <c r="O22" s="67">
        <f>I22</f>
        <v>0.80569205073044636</v>
      </c>
    </row>
    <row r="23" spans="1:15" x14ac:dyDescent="0.35">
      <c r="A23" s="15">
        <f>'C'!D4</f>
        <v>2400</v>
      </c>
      <c r="B23" s="15">
        <f>Dados!B3/Dados!F3</f>
        <v>1.1126793777777777</v>
      </c>
      <c r="C23" s="33">
        <f>Dados!I3</f>
        <v>3.5977499999999996E-2</v>
      </c>
      <c r="D23" s="33">
        <f>Dados!G3</f>
        <v>1.040724</v>
      </c>
      <c r="E23" s="33">
        <f t="shared" ref="E23:E29" si="15">C23/D23</f>
        <v>3.456968418139679E-2</v>
      </c>
      <c r="F23" s="66">
        <f t="shared" ref="F23:F29" si="16">1/(1+2*E23)</f>
        <v>0.9353317533628297</v>
      </c>
      <c r="G23" s="32">
        <f t="shared" ref="G23:G29" si="17">261*8/B23</f>
        <v>1876.5513603479505</v>
      </c>
      <c r="H23" s="15">
        <f t="shared" ref="H23:H29" si="18">A23</f>
        <v>2400</v>
      </c>
      <c r="I23" s="66">
        <f t="shared" ref="I23:I29" si="19">G23/H23</f>
        <v>0.78189640014497941</v>
      </c>
      <c r="K23" s="66">
        <f t="shared" ref="K23:K29" si="20">D23/B23</f>
        <v>0.93533143579825695</v>
      </c>
      <c r="M23" s="15">
        <f t="shared" ref="M23:M29" si="21">A23/1000</f>
        <v>2.4</v>
      </c>
      <c r="N23" s="67">
        <f t="shared" ref="N23:N29" si="22">F23</f>
        <v>0.9353317533628297</v>
      </c>
      <c r="O23" s="67">
        <f t="shared" ref="O23:O29" si="23">I23</f>
        <v>0.78189640014497941</v>
      </c>
    </row>
    <row r="24" spans="1:15" x14ac:dyDescent="0.35">
      <c r="A24" s="15">
        <f>'C'!D5</f>
        <v>4800</v>
      </c>
      <c r="B24" s="15">
        <f>Dados!B4/Dados!F4</f>
        <v>0.55637973333333335</v>
      </c>
      <c r="C24" s="33">
        <f>Dados!I4</f>
        <v>1.8082500000000001E-2</v>
      </c>
      <c r="D24" s="33">
        <f>Dados!G4</f>
        <v>0.52021499999999998</v>
      </c>
      <c r="E24" s="33">
        <f t="shared" si="15"/>
        <v>3.4759666676278084E-2</v>
      </c>
      <c r="F24" s="66">
        <f t="shared" si="16"/>
        <v>0.9349994608001726</v>
      </c>
      <c r="G24" s="32">
        <f t="shared" si="17"/>
        <v>3752.8325977845348</v>
      </c>
      <c r="H24" s="15">
        <f t="shared" si="18"/>
        <v>4800</v>
      </c>
      <c r="I24" s="66">
        <f t="shared" si="19"/>
        <v>0.78184012453844476</v>
      </c>
      <c r="K24" s="66">
        <f t="shared" si="20"/>
        <v>0.93499990893509655</v>
      </c>
      <c r="M24" s="15">
        <f t="shared" si="21"/>
        <v>4.8</v>
      </c>
      <c r="N24" s="67">
        <f t="shared" si="22"/>
        <v>0.9349994608001726</v>
      </c>
      <c r="O24" s="67">
        <f t="shared" si="23"/>
        <v>0.78184012453844476</v>
      </c>
    </row>
    <row r="25" spans="1:15" x14ac:dyDescent="0.35">
      <c r="A25" s="15">
        <f>'C'!D6</f>
        <v>9600</v>
      </c>
      <c r="B25" s="15">
        <f>Dados!B5/Dados!F5</f>
        <v>0.27826482222222221</v>
      </c>
      <c r="C25" s="33">
        <f>Dados!I5</f>
        <v>9.6404999999999963E-3</v>
      </c>
      <c r="D25" s="33">
        <f>Dados!G5</f>
        <v>0.25898399999999999</v>
      </c>
      <c r="E25" s="33">
        <f t="shared" si="15"/>
        <v>3.7224307293114621E-2</v>
      </c>
      <c r="F25" s="66">
        <f t="shared" si="16"/>
        <v>0.93070993477440567</v>
      </c>
      <c r="G25" s="32">
        <f t="shared" si="17"/>
        <v>7503.6434117875087</v>
      </c>
      <c r="H25" s="15">
        <f t="shared" si="18"/>
        <v>9600</v>
      </c>
      <c r="I25" s="66">
        <f t="shared" si="19"/>
        <v>0.78162952206119884</v>
      </c>
      <c r="K25" s="66">
        <f t="shared" si="20"/>
        <v>0.93071052938619547</v>
      </c>
      <c r="M25" s="15">
        <f t="shared" si="21"/>
        <v>9.6</v>
      </c>
      <c r="N25" s="67">
        <f t="shared" si="22"/>
        <v>0.93070993477440567</v>
      </c>
      <c r="O25" s="67">
        <f t="shared" si="23"/>
        <v>0.78162952206119884</v>
      </c>
    </row>
    <row r="26" spans="1:15" x14ac:dyDescent="0.35">
      <c r="A26" s="15">
        <f>'C'!D7</f>
        <v>19200</v>
      </c>
      <c r="B26" s="15">
        <f>Dados!B6/Dados!F6</f>
        <v>0.13920391111111111</v>
      </c>
      <c r="C26" s="33">
        <f>Dados!I6</f>
        <v>4.7584999999999988E-3</v>
      </c>
      <c r="D26" s="33">
        <f>Dados!G6</f>
        <v>0.129687</v>
      </c>
      <c r="E26" s="33">
        <f t="shared" si="15"/>
        <v>3.6692189656634816E-2</v>
      </c>
      <c r="F26" s="66">
        <f t="shared" si="16"/>
        <v>0.93163271170368678</v>
      </c>
      <c r="G26" s="32">
        <f t="shared" si="17"/>
        <v>14999.578555902644</v>
      </c>
      <c r="H26" s="15">
        <f t="shared" si="18"/>
        <v>19200</v>
      </c>
      <c r="I26" s="66">
        <f t="shared" si="19"/>
        <v>0.7812280497865961</v>
      </c>
      <c r="K26" s="66">
        <f t="shared" si="20"/>
        <v>0.93163330659930377</v>
      </c>
      <c r="M26" s="15">
        <f t="shared" si="21"/>
        <v>19.2</v>
      </c>
      <c r="N26" s="67">
        <f t="shared" si="22"/>
        <v>0.93163271170368678</v>
      </c>
      <c r="O26" s="67">
        <f t="shared" si="23"/>
        <v>0.7812280497865961</v>
      </c>
    </row>
    <row r="27" spans="1:15" x14ac:dyDescent="0.35">
      <c r="A27" s="15">
        <f>'C'!D8</f>
        <v>38400</v>
      </c>
      <c r="B27" s="15">
        <f>Dados!B7/Dados!F7</f>
        <v>6.9661799999999996E-2</v>
      </c>
      <c r="C27" s="33">
        <f>Dados!I7</f>
        <v>2.4785000000000015E-3</v>
      </c>
      <c r="D27" s="33">
        <f>Dados!G7</f>
        <v>6.4704999999999999E-2</v>
      </c>
      <c r="E27" s="33">
        <f t="shared" si="15"/>
        <v>3.8304613244726088E-2</v>
      </c>
      <c r="F27" s="66">
        <f t="shared" si="16"/>
        <v>0.9288421233958255</v>
      </c>
      <c r="G27" s="32">
        <f t="shared" si="17"/>
        <v>29973.385700627892</v>
      </c>
      <c r="H27" s="15">
        <f t="shared" si="18"/>
        <v>38400</v>
      </c>
      <c r="I27" s="66">
        <f t="shared" si="19"/>
        <v>0.78055691928718474</v>
      </c>
      <c r="K27" s="66">
        <f t="shared" si="20"/>
        <v>0.92884479011452481</v>
      </c>
      <c r="M27" s="15">
        <f t="shared" si="21"/>
        <v>38.4</v>
      </c>
      <c r="N27" s="67">
        <f t="shared" si="22"/>
        <v>0.9288421233958255</v>
      </c>
      <c r="O27" s="67">
        <f t="shared" si="23"/>
        <v>0.78055691928718474</v>
      </c>
    </row>
    <row r="28" spans="1:15" x14ac:dyDescent="0.35">
      <c r="A28" s="15">
        <f>'C'!D9</f>
        <v>57600</v>
      </c>
      <c r="B28" s="15">
        <f>Dados!B8/Dados!F8</f>
        <v>4.6498622222222223E-2</v>
      </c>
      <c r="C28" s="33">
        <f>Dados!I8</f>
        <v>1.7329999999999984E-3</v>
      </c>
      <c r="D28" s="33">
        <f>Dados!G8</f>
        <v>4.3033000000000002E-2</v>
      </c>
      <c r="E28" s="33">
        <f t="shared" si="15"/>
        <v>4.0271419608207619E-2</v>
      </c>
      <c r="F28" s="66">
        <f t="shared" si="16"/>
        <v>0.92546076259704524</v>
      </c>
      <c r="G28" s="32">
        <f t="shared" si="17"/>
        <v>44904.556311823813</v>
      </c>
      <c r="H28" s="15">
        <f t="shared" si="18"/>
        <v>57600</v>
      </c>
      <c r="I28" s="66">
        <f t="shared" si="19"/>
        <v>0.77959299152471895</v>
      </c>
      <c r="K28" s="66">
        <f t="shared" si="20"/>
        <v>0.92546828149746851</v>
      </c>
      <c r="M28" s="15">
        <f t="shared" si="21"/>
        <v>57.6</v>
      </c>
      <c r="N28" s="67">
        <f t="shared" si="22"/>
        <v>0.92546076259704524</v>
      </c>
      <c r="O28" s="67">
        <f t="shared" si="23"/>
        <v>0.77959299152471895</v>
      </c>
    </row>
    <row r="29" spans="1:15" x14ac:dyDescent="0.35">
      <c r="A29" s="15">
        <f>'C'!D10</f>
        <v>115200</v>
      </c>
      <c r="B29" s="15">
        <f>Dados!B9/Dados!F9</f>
        <v>2.3291844444444446E-2</v>
      </c>
      <c r="C29" s="33">
        <f>Dados!I9</f>
        <v>1.2385E-3</v>
      </c>
      <c r="D29" s="33">
        <f>Dados!G9</f>
        <v>2.0815E-2</v>
      </c>
      <c r="E29" s="33">
        <f t="shared" si="15"/>
        <v>5.9500360317079032E-2</v>
      </c>
      <c r="F29" s="66">
        <f t="shared" si="16"/>
        <v>0.89365447363901762</v>
      </c>
      <c r="G29" s="32">
        <f t="shared" si="17"/>
        <v>89645.111832181603</v>
      </c>
      <c r="H29" s="15">
        <f t="shared" si="18"/>
        <v>115200</v>
      </c>
      <c r="I29" s="66">
        <f t="shared" si="19"/>
        <v>0.77816937354324311</v>
      </c>
      <c r="K29" s="66">
        <f t="shared" si="20"/>
        <v>0.89366044194772987</v>
      </c>
      <c r="M29" s="15">
        <f t="shared" si="21"/>
        <v>115.2</v>
      </c>
      <c r="N29" s="67">
        <f t="shared" si="22"/>
        <v>0.89365447363901762</v>
      </c>
      <c r="O29" s="67">
        <f t="shared" si="23"/>
        <v>0.77816937354324311</v>
      </c>
    </row>
    <row r="30" spans="1:15" x14ac:dyDescent="0.35">
      <c r="K30" s="66"/>
    </row>
    <row r="31" spans="1:15" x14ac:dyDescent="0.35">
      <c r="A31" s="15" t="s">
        <v>69</v>
      </c>
      <c r="B31" s="15" t="s">
        <v>78</v>
      </c>
      <c r="C31" s="15" t="s">
        <v>70</v>
      </c>
      <c r="D31" s="15" t="s">
        <v>72</v>
      </c>
      <c r="E31" s="15" t="s">
        <v>0</v>
      </c>
      <c r="F31" s="15" t="s">
        <v>75</v>
      </c>
      <c r="G31" s="15" t="s">
        <v>65</v>
      </c>
      <c r="H31" s="15" t="s">
        <v>66</v>
      </c>
      <c r="I31" s="15" t="s">
        <v>73</v>
      </c>
      <c r="K31" s="66"/>
      <c r="M31" s="15" t="s">
        <v>69</v>
      </c>
      <c r="N31" s="15" t="s">
        <v>75</v>
      </c>
      <c r="O31" s="15" t="s">
        <v>73</v>
      </c>
    </row>
    <row r="32" spans="1:15" x14ac:dyDescent="0.35">
      <c r="A32" s="15">
        <f>L!E3</f>
        <v>64</v>
      </c>
      <c r="B32" s="15">
        <f>Dados!B10/Dados!F10</f>
        <v>8.0683218390804598E-2</v>
      </c>
      <c r="C32" s="33">
        <f>Dados!I10</f>
        <v>5.4480000000000015E-3</v>
      </c>
      <c r="D32" s="33">
        <f>Dados!G10</f>
        <v>6.9787000000000002E-2</v>
      </c>
      <c r="E32" s="33">
        <f>C32/D32</f>
        <v>7.806611546563115E-2</v>
      </c>
      <c r="F32" s="66">
        <f>1/(1+2*E32)</f>
        <v>0.8649529640692587</v>
      </c>
      <c r="G32" s="32">
        <f>(A32+5)*8/B32</f>
        <v>6841.5714074057187</v>
      </c>
      <c r="H32" s="15">
        <v>9600</v>
      </c>
      <c r="I32" s="66">
        <f>G32/H32</f>
        <v>0.71266368827142901</v>
      </c>
      <c r="K32" s="66">
        <f>D32/B32</f>
        <v>0.86495062284170821</v>
      </c>
      <c r="M32" s="15">
        <f>A32</f>
        <v>64</v>
      </c>
      <c r="N32" s="67">
        <f>F32</f>
        <v>0.8649529640692587</v>
      </c>
      <c r="O32" s="67">
        <f>I32</f>
        <v>0.71266368827142901</v>
      </c>
    </row>
    <row r="33" spans="1:15" x14ac:dyDescent="0.35">
      <c r="A33" s="15">
        <f>L!E4</f>
        <v>128</v>
      </c>
      <c r="B33" s="15">
        <f>Dados!B11/Dados!F11</f>
        <v>0.14520263636363637</v>
      </c>
      <c r="C33" s="33">
        <f>Dados!I11</f>
        <v>5.8865000000000028E-3</v>
      </c>
      <c r="D33" s="33">
        <f>Dados!G11</f>
        <v>0.13342999999999999</v>
      </c>
      <c r="E33" s="33">
        <f t="shared" ref="E33:E39" si="24">C33/D33</f>
        <v>4.4116765345124806E-2</v>
      </c>
      <c r="F33" s="66">
        <f t="shared" ref="F33:F39" si="25">1/(1+2*E33)</f>
        <v>0.91892040798055141</v>
      </c>
      <c r="G33" s="32">
        <f t="shared" ref="G33:G39" si="26">(A33+5)*8/B33</f>
        <v>7327.6906442344834</v>
      </c>
      <c r="H33" s="15">
        <v>9600</v>
      </c>
      <c r="I33" s="66">
        <f t="shared" ref="I33:I39" si="27">G33/H33</f>
        <v>0.76330110877442536</v>
      </c>
      <c r="K33" s="66">
        <f t="shared" ref="K33:K39" si="28">D33/B33</f>
        <v>0.91892270926711195</v>
      </c>
      <c r="M33" s="15">
        <f t="shared" ref="M33:M39" si="29">A33</f>
        <v>128</v>
      </c>
      <c r="N33" s="67">
        <f>F33</f>
        <v>0.91892040798055141</v>
      </c>
      <c r="O33" s="67">
        <f t="shared" ref="O33:O39" si="30">I33</f>
        <v>0.76330110877442536</v>
      </c>
    </row>
    <row r="34" spans="1:15" x14ac:dyDescent="0.35">
      <c r="A34" s="15">
        <f>L!E5</f>
        <v>256</v>
      </c>
      <c r="B34" s="15">
        <f>Dados!B12/Dados!F12</f>
        <v>0.27001782222222226</v>
      </c>
      <c r="C34" s="33">
        <f>Dados!I12</f>
        <v>7.6129999999999809E-3</v>
      </c>
      <c r="D34" s="33">
        <f>Dados!G12</f>
        <v>0.25479200000000002</v>
      </c>
      <c r="E34" s="33">
        <f t="shared" si="24"/>
        <v>2.9879274074539153E-2</v>
      </c>
      <c r="F34" s="66">
        <f t="shared" si="25"/>
        <v>0.9436111666629633</v>
      </c>
      <c r="G34" s="32">
        <f t="shared" si="26"/>
        <v>7732.8229033770767</v>
      </c>
      <c r="H34" s="15">
        <v>9600</v>
      </c>
      <c r="I34" s="66">
        <f t="shared" si="27"/>
        <v>0.80550238576844546</v>
      </c>
      <c r="K34" s="66">
        <f t="shared" si="28"/>
        <v>0.94361178792971845</v>
      </c>
      <c r="M34" s="15">
        <f t="shared" si="29"/>
        <v>256</v>
      </c>
      <c r="N34" s="67">
        <f t="shared" ref="N34:N39" si="31">F34</f>
        <v>0.9436111666629633</v>
      </c>
      <c r="O34" s="67">
        <f t="shared" si="30"/>
        <v>0.80550238576844546</v>
      </c>
    </row>
    <row r="35" spans="1:15" x14ac:dyDescent="0.35">
      <c r="A35" s="15">
        <f>L!E6</f>
        <v>384</v>
      </c>
      <c r="B35" s="15">
        <f>Dados!B13/Dados!F13</f>
        <v>0.3852827419354839</v>
      </c>
      <c r="C35" s="33">
        <f>Dados!I13</f>
        <v>8.5899999999999865E-3</v>
      </c>
      <c r="D35" s="33">
        <f>Dados!G13</f>
        <v>0.36810300000000001</v>
      </c>
      <c r="E35" s="33">
        <f t="shared" si="24"/>
        <v>2.3335859800110256E-2</v>
      </c>
      <c r="F35" s="66">
        <f t="shared" si="25"/>
        <v>0.95540940036285027</v>
      </c>
      <c r="G35" s="32">
        <f t="shared" si="26"/>
        <v>8077.1850417351643</v>
      </c>
      <c r="H35" s="15">
        <v>9600</v>
      </c>
      <c r="I35" s="66">
        <f t="shared" si="27"/>
        <v>0.84137344184741292</v>
      </c>
      <c r="K35" s="66">
        <f t="shared" si="28"/>
        <v>0.95541004030136223</v>
      </c>
      <c r="M35" s="15">
        <f t="shared" si="29"/>
        <v>384</v>
      </c>
      <c r="N35" s="67">
        <f t="shared" si="31"/>
        <v>0.95540940036285027</v>
      </c>
      <c r="O35" s="67">
        <f t="shared" si="30"/>
        <v>0.84137344184741292</v>
      </c>
    </row>
    <row r="36" spans="1:15" x14ac:dyDescent="0.35">
      <c r="A36" s="15">
        <f>L!E7</f>
        <v>512</v>
      </c>
      <c r="B36" s="15">
        <f>Dados!B14/Dados!F14</f>
        <v>0.49334525000000001</v>
      </c>
      <c r="C36" s="33">
        <f>Dados!I14</f>
        <v>1.106299999999999E-2</v>
      </c>
      <c r="D36" s="33">
        <f>Dados!G14</f>
        <v>0.471219</v>
      </c>
      <c r="E36" s="33">
        <f t="shared" si="24"/>
        <v>2.3477406471301008E-2</v>
      </c>
      <c r="F36" s="66">
        <f t="shared" si="25"/>
        <v>0.95515106061680977</v>
      </c>
      <c r="G36" s="32">
        <f t="shared" si="26"/>
        <v>8383.5812749793367</v>
      </c>
      <c r="H36" s="15">
        <v>9600</v>
      </c>
      <c r="I36" s="66">
        <f t="shared" si="27"/>
        <v>0.87328971614368089</v>
      </c>
      <c r="K36" s="66">
        <f t="shared" si="28"/>
        <v>0.95515057659924762</v>
      </c>
      <c r="M36" s="15">
        <f t="shared" si="29"/>
        <v>512</v>
      </c>
      <c r="N36" s="67">
        <f t="shared" si="31"/>
        <v>0.95515106061680977</v>
      </c>
      <c r="O36" s="67">
        <f t="shared" si="30"/>
        <v>0.87328971614368089</v>
      </c>
    </row>
    <row r="37" spans="1:15" x14ac:dyDescent="0.35">
      <c r="A37" s="15">
        <f>L!E8</f>
        <v>640</v>
      </c>
      <c r="B37" s="15">
        <f>Dados!B15/Dados!F15</f>
        <v>0.58916009999999996</v>
      </c>
      <c r="C37" s="33">
        <f>Dados!I15</f>
        <v>1.092700000000002E-2</v>
      </c>
      <c r="D37" s="33">
        <f>Dados!G15</f>
        <v>0.56730599999999998</v>
      </c>
      <c r="E37" s="33">
        <f t="shared" si="24"/>
        <v>1.9261209999541729E-2</v>
      </c>
      <c r="F37" s="66">
        <f t="shared" si="25"/>
        <v>0.96290651096476332</v>
      </c>
      <c r="G37" s="32">
        <f t="shared" si="26"/>
        <v>8758.2305726406121</v>
      </c>
      <c r="H37" s="15">
        <v>9600</v>
      </c>
      <c r="I37" s="66">
        <f t="shared" si="27"/>
        <v>0.91231568465006374</v>
      </c>
      <c r="K37" s="66">
        <f t="shared" si="28"/>
        <v>0.96290634752760751</v>
      </c>
      <c r="M37" s="15">
        <f t="shared" si="29"/>
        <v>640</v>
      </c>
      <c r="N37" s="67">
        <f t="shared" si="31"/>
        <v>0.96290651096476332</v>
      </c>
      <c r="O37" s="67">
        <f t="shared" si="30"/>
        <v>0.91231568465006374</v>
      </c>
    </row>
    <row r="38" spans="1:15" x14ac:dyDescent="0.35">
      <c r="A38" s="15">
        <f>L!E9</f>
        <v>768</v>
      </c>
      <c r="B38" s="15">
        <f>Dados!B16/Dados!F16</f>
        <v>0.69031005882352936</v>
      </c>
      <c r="C38" s="33">
        <f>Dados!I16</f>
        <v>1.4442999999999984E-2</v>
      </c>
      <c r="D38" s="33">
        <f>Dados!G16</f>
        <v>0.66142400000000001</v>
      </c>
      <c r="E38" s="33">
        <f t="shared" si="24"/>
        <v>2.1836220034350103E-2</v>
      </c>
      <c r="F38" s="66">
        <f t="shared" si="25"/>
        <v>0.95815503179730843</v>
      </c>
      <c r="G38" s="32">
        <f t="shared" si="26"/>
        <v>8958.2933363873744</v>
      </c>
      <c r="H38" s="15">
        <v>9600</v>
      </c>
      <c r="I38" s="66">
        <f t="shared" si="27"/>
        <v>0.93315555587368482</v>
      </c>
      <c r="K38" s="66">
        <f t="shared" si="28"/>
        <v>0.95815495014985175</v>
      </c>
      <c r="M38" s="15">
        <f t="shared" si="29"/>
        <v>768</v>
      </c>
      <c r="N38" s="67">
        <f t="shared" si="31"/>
        <v>0.95815503179730843</v>
      </c>
      <c r="O38" s="67">
        <f t="shared" si="30"/>
        <v>0.93315555587368482</v>
      </c>
    </row>
    <row r="39" spans="1:15" x14ac:dyDescent="0.35">
      <c r="A39" s="15">
        <f>L!E10</f>
        <v>896</v>
      </c>
      <c r="B39" s="15">
        <f>Dados!B17/Dados!F17</f>
        <v>0.7806179333333334</v>
      </c>
      <c r="C39" s="33">
        <f>Dados!I17</f>
        <v>1.4528000000000041E-2</v>
      </c>
      <c r="D39" s="33">
        <f>Dados!G17</f>
        <v>0.75156199999999995</v>
      </c>
      <c r="E39" s="33">
        <f t="shared" si="24"/>
        <v>1.9330407870541674E-2</v>
      </c>
      <c r="F39" s="66">
        <f t="shared" si="25"/>
        <v>0.96277820906000111</v>
      </c>
      <c r="G39" s="32">
        <f t="shared" si="26"/>
        <v>9233.7104903815944</v>
      </c>
      <c r="H39" s="15">
        <v>9600</v>
      </c>
      <c r="I39" s="66">
        <f t="shared" si="27"/>
        <v>0.9618448427480828</v>
      </c>
      <c r="K39" s="66">
        <f t="shared" si="28"/>
        <v>0.96277829128359749</v>
      </c>
      <c r="M39" s="15">
        <f t="shared" si="29"/>
        <v>896</v>
      </c>
      <c r="N39" s="67">
        <f t="shared" si="31"/>
        <v>0.96277820906000111</v>
      </c>
      <c r="O39" s="67">
        <f t="shared" si="30"/>
        <v>0.9618448427480828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FER</vt:lpstr>
      <vt:lpstr>FER-Gráfico</vt:lpstr>
      <vt:lpstr>T_prop</vt:lpstr>
      <vt:lpstr>T_prop-Gráfico</vt:lpstr>
      <vt:lpstr>C</vt:lpstr>
      <vt:lpstr>C-Gráfico</vt:lpstr>
      <vt:lpstr>L</vt:lpstr>
      <vt:lpstr>L-Gráfico</vt:lpstr>
      <vt:lpstr>Dados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Neto</dc:creator>
  <cp:lastModifiedBy>Manuel Neto</cp:lastModifiedBy>
  <cp:lastPrinted>2023-10-31T21:29:38Z</cp:lastPrinted>
  <dcterms:created xsi:type="dcterms:W3CDTF">2023-10-28T17:17:37Z</dcterms:created>
  <dcterms:modified xsi:type="dcterms:W3CDTF">2023-11-03T00:49:25Z</dcterms:modified>
</cp:coreProperties>
</file>