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in\Downloads\"/>
    </mc:Choice>
  </mc:AlternateContent>
  <xr:revisionPtr revIDLastSave="0" documentId="13_ncr:1_{C5B57013-5424-4D56-AE15-61C974FA35F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rowdfunding Data Complete" sheetId="6" r:id="rId1"/>
    <sheet name="Outcome by Category" sheetId="8" r:id="rId2"/>
    <sheet name="Outcome by Sub-Category" sheetId="10" r:id="rId3"/>
    <sheet name="Outcome per Goal" sheetId="12" r:id="rId4"/>
    <sheet name="Outcome per Year" sheetId="11" r:id="rId5"/>
    <sheet name="Backer Outcome" sheetId="18" r:id="rId6"/>
    <sheet name="Crowdfunding Original" sheetId="1" r:id="rId7"/>
  </sheets>
  <definedNames>
    <definedName name="_xlnm._FilterDatabase" localSheetId="0" hidden="1">'Crowdfunding Data Complete'!$A$1:$T$1001</definedName>
    <definedName name="_xlnm._FilterDatabase" localSheetId="3" hidden="1">'Outcome per Goal'!$A$1:$H$13</definedName>
  </definedNames>
  <calcPr calcId="191029"/>
  <pivotCaches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I13" i="18"/>
  <c r="I12" i="18"/>
  <c r="I5" i="18"/>
  <c r="I6" i="18"/>
  <c r="I11" i="18"/>
  <c r="I10" i="18"/>
  <c r="I9" i="18"/>
  <c r="I8" i="18"/>
  <c r="I4" i="18"/>
  <c r="I3" i="18"/>
  <c r="I2" i="18"/>
  <c r="I1" i="18"/>
  <c r="D13" i="12"/>
  <c r="D12" i="12"/>
  <c r="D11" i="12"/>
  <c r="D10" i="12"/>
  <c r="D9" i="12"/>
  <c r="D8" i="12"/>
  <c r="D7" i="12"/>
  <c r="B12" i="12"/>
  <c r="B10" i="12"/>
  <c r="B11" i="12"/>
  <c r="B8" i="12"/>
  <c r="C10" i="12"/>
  <c r="C12" i="12"/>
  <c r="B9" i="12"/>
  <c r="D6" i="12"/>
  <c r="D5" i="12"/>
  <c r="D4" i="12"/>
  <c r="D3" i="12"/>
  <c r="B7" i="12"/>
  <c r="B6" i="12"/>
  <c r="B5" i="12"/>
  <c r="B4" i="12"/>
  <c r="B3" i="12"/>
  <c r="C13" i="12"/>
  <c r="C11" i="12"/>
  <c r="C9" i="12"/>
  <c r="C8" i="12"/>
  <c r="C7" i="12"/>
  <c r="C6" i="12"/>
  <c r="C5" i="12"/>
  <c r="C4" i="12"/>
  <c r="C3" i="12"/>
  <c r="C2" i="12"/>
  <c r="B2" i="12"/>
  <c r="B13" i="12"/>
  <c r="D1003" i="6" a="1"/>
  <c r="D1003" i="6" s="1"/>
  <c r="O1001" i="6"/>
  <c r="O426" i="6"/>
  <c r="O999" i="6"/>
  <c r="O740" i="6"/>
  <c r="O997" i="6"/>
  <c r="O222" i="6"/>
  <c r="O995" i="6"/>
  <c r="O994" i="6"/>
  <c r="O993" i="6"/>
  <c r="O652" i="6"/>
  <c r="O991" i="6"/>
  <c r="O532" i="6"/>
  <c r="O989" i="6"/>
  <c r="O651" i="6"/>
  <c r="O137" i="6"/>
  <c r="O986" i="6"/>
  <c r="O985" i="6"/>
  <c r="O695" i="6"/>
  <c r="O983" i="6"/>
  <c r="O29" i="6"/>
  <c r="O981" i="6"/>
  <c r="O980" i="6"/>
  <c r="O707" i="6"/>
  <c r="O978" i="6"/>
  <c r="O977" i="6"/>
  <c r="O976" i="6"/>
  <c r="O297" i="6"/>
  <c r="O974" i="6"/>
  <c r="O831" i="6"/>
  <c r="O352" i="6"/>
  <c r="O971" i="6"/>
  <c r="O970" i="6"/>
  <c r="O969" i="6"/>
  <c r="O968" i="6"/>
  <c r="O967" i="6"/>
  <c r="O966" i="6"/>
  <c r="O781" i="6"/>
  <c r="O964" i="6"/>
  <c r="O963" i="6"/>
  <c r="O798" i="6"/>
  <c r="O217" i="6"/>
  <c r="O960" i="6"/>
  <c r="O959" i="6"/>
  <c r="O79" i="6"/>
  <c r="O957" i="6"/>
  <c r="O956" i="6"/>
  <c r="O902" i="6"/>
  <c r="O954" i="6"/>
  <c r="O953" i="6"/>
  <c r="O1000" i="6"/>
  <c r="O951" i="6"/>
  <c r="O950" i="6"/>
  <c r="O897" i="6"/>
  <c r="O198" i="6"/>
  <c r="O125" i="6"/>
  <c r="O488" i="6"/>
  <c r="O945" i="6"/>
  <c r="O518" i="6"/>
  <c r="O456" i="6"/>
  <c r="O942" i="6"/>
  <c r="O649" i="6"/>
  <c r="O940" i="6"/>
  <c r="O939" i="6"/>
  <c r="O329" i="6"/>
  <c r="O937" i="6"/>
  <c r="O936" i="6"/>
  <c r="O935" i="6"/>
  <c r="O934" i="6"/>
  <c r="O640" i="6"/>
  <c r="O932" i="6"/>
  <c r="O931" i="6"/>
  <c r="O930" i="6"/>
  <c r="O694" i="6"/>
  <c r="O584" i="6"/>
  <c r="O927" i="6"/>
  <c r="O926" i="6"/>
  <c r="O925" i="6"/>
  <c r="O924" i="6"/>
  <c r="O180" i="6"/>
  <c r="O922" i="6"/>
  <c r="O470" i="6"/>
  <c r="O920" i="6"/>
  <c r="O919" i="6"/>
  <c r="O889" i="6"/>
  <c r="O917" i="6"/>
  <c r="O747" i="6"/>
  <c r="O425" i="6"/>
  <c r="O914" i="6"/>
  <c r="O913" i="6"/>
  <c r="O912" i="6"/>
  <c r="O911" i="6"/>
  <c r="O910" i="6"/>
  <c r="O547" i="6"/>
  <c r="O908" i="6"/>
  <c r="O907" i="6"/>
  <c r="O745" i="6"/>
  <c r="O905" i="6"/>
  <c r="O904" i="6"/>
  <c r="O903" i="6"/>
  <c r="O998" i="6"/>
  <c r="O901" i="6"/>
  <c r="O112" i="6"/>
  <c r="O578" i="6"/>
  <c r="O898" i="6"/>
  <c r="O183" i="6"/>
  <c r="O896" i="6"/>
  <c r="O895" i="6"/>
  <c r="O894" i="6"/>
  <c r="O893" i="6"/>
  <c r="O892" i="6"/>
  <c r="O891" i="6"/>
  <c r="O890" i="6"/>
  <c r="O648" i="6"/>
  <c r="O202" i="6"/>
  <c r="O887" i="6"/>
  <c r="O129" i="6"/>
  <c r="O885" i="6"/>
  <c r="O884" i="6"/>
  <c r="O407" i="6"/>
  <c r="O882" i="6"/>
  <c r="O881" i="6"/>
  <c r="O923" i="6"/>
  <c r="O177" i="6"/>
  <c r="O598" i="6"/>
  <c r="O639" i="6"/>
  <c r="O876" i="6"/>
  <c r="O875" i="6"/>
  <c r="O874" i="6"/>
  <c r="O873" i="6"/>
  <c r="O659" i="6"/>
  <c r="O178" i="6"/>
  <c r="O870" i="6"/>
  <c r="O869" i="6"/>
  <c r="O868" i="6"/>
  <c r="O867" i="6"/>
  <c r="O866" i="6"/>
  <c r="O865" i="6"/>
  <c r="O864" i="6"/>
  <c r="O863" i="6"/>
  <c r="O862" i="6"/>
  <c r="O670" i="6"/>
  <c r="O880" i="6"/>
  <c r="O859" i="6"/>
  <c r="O858" i="6"/>
  <c r="O857" i="6"/>
  <c r="O856" i="6"/>
  <c r="O855" i="6"/>
  <c r="O838" i="6"/>
  <c r="O853" i="6"/>
  <c r="O996" i="6"/>
  <c r="O851" i="6"/>
  <c r="O850" i="6"/>
  <c r="O849" i="6"/>
  <c r="O848" i="6"/>
  <c r="O847" i="6"/>
  <c r="O846" i="6"/>
  <c r="O577" i="6"/>
  <c r="O844" i="6"/>
  <c r="O843" i="6"/>
  <c r="O842" i="6"/>
  <c r="O841" i="6"/>
  <c r="O840" i="6"/>
  <c r="O839" i="6"/>
  <c r="O624" i="6"/>
  <c r="O388" i="6"/>
  <c r="O836" i="6"/>
  <c r="O835" i="6"/>
  <c r="O834" i="6"/>
  <c r="O833" i="6"/>
  <c r="O286" i="6"/>
  <c r="O517" i="6"/>
  <c r="O702" i="6"/>
  <c r="O829" i="6"/>
  <c r="O828" i="6"/>
  <c r="O827" i="6"/>
  <c r="O826" i="6"/>
  <c r="O825" i="6"/>
  <c r="O824" i="6"/>
  <c r="O823" i="6"/>
  <c r="O822" i="6"/>
  <c r="O568" i="6"/>
  <c r="O820" i="6"/>
  <c r="O819" i="6"/>
  <c r="O818" i="6"/>
  <c r="O817" i="6"/>
  <c r="O909" i="6"/>
  <c r="O815" i="6"/>
  <c r="O814" i="6"/>
  <c r="O360" i="6"/>
  <c r="O812" i="6"/>
  <c r="O223" i="6"/>
  <c r="O813" i="6"/>
  <c r="O809" i="6"/>
  <c r="O808" i="6"/>
  <c r="O509" i="6"/>
  <c r="O806" i="6"/>
  <c r="O805" i="6"/>
  <c r="O804" i="6"/>
  <c r="O803" i="6"/>
  <c r="O992" i="6"/>
  <c r="O394" i="6"/>
  <c r="O800" i="6"/>
  <c r="O799" i="6"/>
  <c r="O647" i="6"/>
  <c r="O701" i="6"/>
  <c r="O796" i="6"/>
  <c r="O795" i="6"/>
  <c r="O944" i="6"/>
  <c r="O941" i="6"/>
  <c r="O792" i="6"/>
  <c r="O564" i="6"/>
  <c r="O790" i="6"/>
  <c r="O434" i="6"/>
  <c r="O788" i="6"/>
  <c r="O787" i="6"/>
  <c r="O786" i="6"/>
  <c r="O785" i="6"/>
  <c r="O784" i="6"/>
  <c r="O783" i="6"/>
  <c r="O782" i="6"/>
  <c r="O320" i="6"/>
  <c r="O780" i="6"/>
  <c r="O358" i="6"/>
  <c r="O318" i="6"/>
  <c r="O531" i="6"/>
  <c r="O776" i="6"/>
  <c r="O775" i="6"/>
  <c r="O774" i="6"/>
  <c r="O773" i="6"/>
  <c r="O772" i="6"/>
  <c r="O276" i="6"/>
  <c r="O770" i="6"/>
  <c r="O348" i="6"/>
  <c r="O455" i="6"/>
  <c r="O767" i="6"/>
  <c r="O766" i="6"/>
  <c r="O765" i="6"/>
  <c r="O764" i="6"/>
  <c r="O763" i="6"/>
  <c r="O452" i="6"/>
  <c r="O157" i="6"/>
  <c r="O760" i="6"/>
  <c r="O759" i="6"/>
  <c r="O758" i="6"/>
  <c r="O757" i="6"/>
  <c r="O756" i="6"/>
  <c r="O755" i="6"/>
  <c r="O754" i="6"/>
  <c r="O753" i="6"/>
  <c r="O990" i="6"/>
  <c r="O751" i="6"/>
  <c r="O750" i="6"/>
  <c r="O749" i="6"/>
  <c r="O748" i="6"/>
  <c r="O713" i="6"/>
  <c r="O746" i="6"/>
  <c r="O883" i="6"/>
  <c r="O744" i="6"/>
  <c r="O743" i="6"/>
  <c r="O802" i="6"/>
  <c r="O487" i="6"/>
  <c r="O420" i="6"/>
  <c r="O739" i="6"/>
  <c r="O738" i="6"/>
  <c r="O737" i="6"/>
  <c r="O736" i="6"/>
  <c r="O735" i="6"/>
  <c r="O305" i="6"/>
  <c r="O733" i="6"/>
  <c r="O732" i="6"/>
  <c r="O731" i="6"/>
  <c r="O872" i="6"/>
  <c r="O729" i="6"/>
  <c r="O728" i="6"/>
  <c r="O41" i="6"/>
  <c r="O726" i="6"/>
  <c r="O725" i="6"/>
  <c r="O724" i="6"/>
  <c r="O723" i="6"/>
  <c r="O722" i="6"/>
  <c r="O721" i="6"/>
  <c r="O720" i="6"/>
  <c r="O719" i="6"/>
  <c r="O718" i="6"/>
  <c r="O304" i="6"/>
  <c r="O716" i="6"/>
  <c r="O715" i="6"/>
  <c r="O714" i="6"/>
  <c r="O769" i="6"/>
  <c r="O712" i="6"/>
  <c r="O711" i="6"/>
  <c r="O710" i="6"/>
  <c r="O709" i="6"/>
  <c r="O708" i="6"/>
  <c r="O141" i="6"/>
  <c r="O706" i="6"/>
  <c r="O705" i="6"/>
  <c r="O583" i="6"/>
  <c r="O703" i="6"/>
  <c r="O988" i="6"/>
  <c r="O664" i="6"/>
  <c r="O700" i="6"/>
  <c r="O699" i="6"/>
  <c r="O172" i="6"/>
  <c r="O697" i="6"/>
  <c r="O545" i="6"/>
  <c r="O102" i="6"/>
  <c r="O779" i="6"/>
  <c r="O693" i="6"/>
  <c r="O692" i="6"/>
  <c r="O691" i="6"/>
  <c r="O690" i="6"/>
  <c r="O689" i="6"/>
  <c r="O688" i="6"/>
  <c r="O237" i="6"/>
  <c r="O686" i="6"/>
  <c r="O685" i="6"/>
  <c r="O684" i="6"/>
  <c r="O85" i="6"/>
  <c r="O213" i="6"/>
  <c r="O681" i="6"/>
  <c r="O680" i="6"/>
  <c r="O801" i="6"/>
  <c r="O678" i="6"/>
  <c r="O677" i="6"/>
  <c r="O676" i="6"/>
  <c r="O793" i="6"/>
  <c r="O11" i="6"/>
  <c r="O673" i="6"/>
  <c r="O672" i="6"/>
  <c r="O671" i="6"/>
  <c r="O479" i="6"/>
  <c r="O669" i="6"/>
  <c r="O668" i="6"/>
  <c r="O667" i="6"/>
  <c r="O416" i="6"/>
  <c r="O485" i="6"/>
  <c r="O544" i="6"/>
  <c r="O322" i="6"/>
  <c r="O543" i="6"/>
  <c r="O298" i="6"/>
  <c r="O660" i="6"/>
  <c r="O484" i="6"/>
  <c r="O301" i="6"/>
  <c r="O657" i="6"/>
  <c r="O656" i="6"/>
  <c r="O655" i="6"/>
  <c r="O654" i="6"/>
  <c r="O16" i="6"/>
  <c r="O987" i="6"/>
  <c r="O285" i="6"/>
  <c r="O650" i="6"/>
  <c r="O854" i="6"/>
  <c r="O345" i="6"/>
  <c r="O52" i="6"/>
  <c r="O152" i="6"/>
  <c r="O645" i="6"/>
  <c r="O644" i="6"/>
  <c r="O643" i="6"/>
  <c r="O299" i="6"/>
  <c r="O641" i="6"/>
  <c r="O405" i="6"/>
  <c r="O594" i="6"/>
  <c r="O13" i="6"/>
  <c r="O637" i="6"/>
  <c r="O636" i="6"/>
  <c r="O727" i="6"/>
  <c r="O634" i="6"/>
  <c r="O633" i="6"/>
  <c r="O632" i="6"/>
  <c r="O389" i="6"/>
  <c r="O630" i="6"/>
  <c r="O629" i="6"/>
  <c r="O628" i="6"/>
  <c r="O663" i="6"/>
  <c r="O626" i="6"/>
  <c r="O625" i="6"/>
  <c r="O65" i="6"/>
  <c r="O623" i="6"/>
  <c r="O622" i="6"/>
  <c r="O21" i="6"/>
  <c r="O6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984" i="6"/>
  <c r="O225" i="6"/>
  <c r="O600" i="6"/>
  <c r="O599" i="6"/>
  <c r="O638" i="6"/>
  <c r="O597" i="6"/>
  <c r="O190" i="6"/>
  <c r="O595" i="6"/>
  <c r="O193" i="6"/>
  <c r="O593" i="6"/>
  <c r="O698" i="6"/>
  <c r="O635" i="6"/>
  <c r="O188" i="6"/>
  <c r="O530" i="6"/>
  <c r="O588" i="6"/>
  <c r="O587" i="6"/>
  <c r="O586" i="6"/>
  <c r="O585" i="6"/>
  <c r="O580" i="6"/>
  <c r="O778" i="6"/>
  <c r="O582" i="6"/>
  <c r="O581" i="6"/>
  <c r="O351" i="6"/>
  <c r="O579" i="6"/>
  <c r="O507" i="6"/>
  <c r="O404" i="6"/>
  <c r="O576" i="6"/>
  <c r="O575" i="6"/>
  <c r="O574" i="6"/>
  <c r="O899" i="6"/>
  <c r="O572" i="6"/>
  <c r="O571" i="6"/>
  <c r="O570" i="6"/>
  <c r="O569" i="6"/>
  <c r="O540" i="6"/>
  <c r="O567" i="6"/>
  <c r="O153" i="6"/>
  <c r="O565" i="6"/>
  <c r="O500" i="6"/>
  <c r="O563" i="6"/>
  <c r="O562" i="6"/>
  <c r="O561" i="6"/>
  <c r="O560" i="6"/>
  <c r="O559" i="6"/>
  <c r="O558" i="6"/>
  <c r="O557" i="6"/>
  <c r="O556" i="6"/>
  <c r="O136" i="6"/>
  <c r="O555" i="6"/>
  <c r="O111" i="6"/>
  <c r="O552" i="6"/>
  <c r="O551" i="6"/>
  <c r="O550" i="6"/>
  <c r="O549" i="6"/>
  <c r="O548" i="6"/>
  <c r="O81" i="6"/>
  <c r="O546" i="6"/>
  <c r="O393" i="6"/>
  <c r="O417" i="6"/>
  <c r="O118" i="6"/>
  <c r="O542" i="6"/>
  <c r="O503" i="6"/>
  <c r="O201" i="6"/>
  <c r="O539" i="6"/>
  <c r="O538" i="6"/>
  <c r="O537" i="6"/>
  <c r="O380" i="6"/>
  <c r="O535" i="6"/>
  <c r="O534" i="6"/>
  <c r="O533" i="6"/>
  <c r="O325" i="6"/>
  <c r="O830" i="6"/>
  <c r="O554" i="6"/>
  <c r="O63" i="6"/>
  <c r="O528" i="6"/>
  <c r="O938" i="6"/>
  <c r="O350" i="6"/>
  <c r="O525" i="6"/>
  <c r="O448" i="6"/>
  <c r="O523" i="6"/>
  <c r="O522" i="6"/>
  <c r="O521" i="6"/>
  <c r="O573" i="6"/>
  <c r="O519" i="6"/>
  <c r="O278" i="6"/>
  <c r="O591" i="6"/>
  <c r="O516" i="6"/>
  <c r="O515" i="6"/>
  <c r="O514" i="6"/>
  <c r="O212" i="6"/>
  <c r="O512" i="6"/>
  <c r="O156" i="6"/>
  <c r="O510" i="6"/>
  <c r="O933" i="6"/>
  <c r="O508" i="6"/>
  <c r="O379" i="6"/>
  <c r="O662" i="6"/>
  <c r="O505" i="6"/>
  <c r="O504" i="6"/>
  <c r="O200" i="6"/>
  <c r="O982" i="6"/>
  <c r="O173" i="6"/>
  <c r="O34" i="6"/>
  <c r="O502" i="6"/>
  <c r="O89" i="6"/>
  <c r="O497" i="6"/>
  <c r="O496" i="6"/>
  <c r="O495" i="6"/>
  <c r="O494" i="6"/>
  <c r="O493" i="6"/>
  <c r="O492" i="6"/>
  <c r="O491" i="6"/>
  <c r="O490" i="6"/>
  <c r="O489" i="6"/>
  <c r="O811" i="6"/>
  <c r="O376" i="6"/>
  <c r="O486" i="6"/>
  <c r="O373" i="6"/>
  <c r="O871" i="6"/>
  <c r="O17" i="6"/>
  <c r="O482" i="6"/>
  <c r="O481" i="6"/>
  <c r="O480" i="6"/>
  <c r="O592" i="6"/>
  <c r="O53" i="6"/>
  <c r="O477" i="6"/>
  <c r="O476" i="6"/>
  <c r="O475" i="6"/>
  <c r="O195" i="6"/>
  <c r="O473" i="6"/>
  <c r="O472" i="6"/>
  <c r="O471" i="6"/>
  <c r="O879" i="6"/>
  <c r="O469" i="6"/>
  <c r="O468" i="6"/>
  <c r="O467" i="6"/>
  <c r="O466" i="6"/>
  <c r="O465" i="6"/>
  <c r="O66" i="6"/>
  <c r="O463" i="6"/>
  <c r="O462" i="6"/>
  <c r="O762" i="6"/>
  <c r="O460" i="6"/>
  <c r="O832" i="6"/>
  <c r="O458" i="6"/>
  <c r="O457" i="6"/>
  <c r="O878" i="6"/>
  <c r="O92" i="6"/>
  <c r="O845" i="6"/>
  <c r="O453" i="6"/>
  <c r="O979" i="6"/>
  <c r="O451" i="6"/>
  <c r="O377" i="6"/>
  <c r="O449" i="6"/>
  <c r="O717" i="6"/>
  <c r="O447" i="6"/>
  <c r="O446" i="6"/>
  <c r="O445" i="6"/>
  <c r="O444" i="6"/>
  <c r="O704" i="6"/>
  <c r="O442" i="6"/>
  <c r="O441" i="6"/>
  <c r="O440" i="6"/>
  <c r="O439" i="6"/>
  <c r="O438" i="6"/>
  <c r="O437" i="6"/>
  <c r="O436" i="6"/>
  <c r="O294" i="6"/>
  <c r="O658" i="6"/>
  <c r="O433" i="6"/>
  <c r="O621" i="6"/>
  <c r="O431" i="6"/>
  <c r="O342" i="6"/>
  <c r="O429" i="6"/>
  <c r="O428" i="6"/>
  <c r="O427" i="6"/>
  <c r="O821" i="6"/>
  <c r="O206" i="6"/>
  <c r="O424" i="6"/>
  <c r="O529" i="6"/>
  <c r="O422" i="6"/>
  <c r="O421" i="6"/>
  <c r="O174" i="6"/>
  <c r="O947" i="6"/>
  <c r="O258" i="6"/>
  <c r="O312" i="6"/>
  <c r="O68" i="6"/>
  <c r="O415" i="6"/>
  <c r="O414" i="6"/>
  <c r="O413" i="6"/>
  <c r="O412" i="6"/>
  <c r="O253" i="6"/>
  <c r="O410" i="6"/>
  <c r="O409" i="6"/>
  <c r="O408" i="6"/>
  <c r="O474" i="6"/>
  <c r="O406" i="6"/>
  <c r="O23" i="6"/>
  <c r="O666" i="6"/>
  <c r="O403" i="6"/>
  <c r="O975" i="6"/>
  <c r="O347" i="6"/>
  <c r="O400" i="6"/>
  <c r="O399" i="6"/>
  <c r="O398" i="6"/>
  <c r="O397" i="6"/>
  <c r="O396" i="6"/>
  <c r="O395" i="6"/>
  <c r="O338" i="6"/>
  <c r="O435" i="6"/>
  <c r="O392" i="6"/>
  <c r="O391" i="6"/>
  <c r="O390" i="6"/>
  <c r="O319" i="6"/>
  <c r="O255" i="6"/>
  <c r="O387" i="6"/>
  <c r="O386" i="6"/>
  <c r="O385" i="6"/>
  <c r="O541" i="6"/>
  <c r="O383" i="6"/>
  <c r="O382" i="6"/>
  <c r="O687" i="6"/>
  <c r="O117" i="6"/>
  <c r="O450" i="6"/>
  <c r="O378" i="6"/>
  <c r="O921" i="6"/>
  <c r="O159" i="6"/>
  <c r="O375" i="6"/>
  <c r="O374" i="6"/>
  <c r="O56" i="6"/>
  <c r="O372" i="6"/>
  <c r="O371" i="6"/>
  <c r="O370" i="6"/>
  <c r="O499" i="6"/>
  <c r="O368" i="6"/>
  <c r="O367" i="6"/>
  <c r="O366" i="6"/>
  <c r="O365" i="6"/>
  <c r="O364" i="6"/>
  <c r="O363" i="6"/>
  <c r="O362" i="6"/>
  <c r="O361" i="6"/>
  <c r="O506" i="6"/>
  <c r="O359" i="6"/>
  <c r="O536" i="6"/>
  <c r="O357" i="6"/>
  <c r="O356" i="6"/>
  <c r="O355" i="6"/>
  <c r="O918" i="6"/>
  <c r="O353" i="6"/>
  <c r="O973" i="6"/>
  <c r="O100" i="6"/>
  <c r="O5" i="6"/>
  <c r="O349" i="6"/>
  <c r="O627" i="6"/>
  <c r="O187" i="6"/>
  <c r="O14" i="6"/>
  <c r="O553" i="6"/>
  <c r="O454" i="6"/>
  <c r="O310" i="6"/>
  <c r="O464" i="6"/>
  <c r="O341" i="6"/>
  <c r="O340" i="6"/>
  <c r="O339" i="6"/>
  <c r="O423" i="6"/>
  <c r="O337" i="6"/>
  <c r="O336" i="6"/>
  <c r="O335" i="6"/>
  <c r="O334" i="6"/>
  <c r="O333" i="6"/>
  <c r="O332" i="6"/>
  <c r="O331" i="6"/>
  <c r="O330" i="6"/>
  <c r="O928" i="6"/>
  <c r="O683" i="6"/>
  <c r="O742" i="6"/>
  <c r="O326" i="6"/>
  <c r="O566" i="6"/>
  <c r="O324" i="6"/>
  <c r="O140" i="6"/>
  <c r="O401" i="6"/>
  <c r="O321" i="6"/>
  <c r="O789" i="6"/>
  <c r="O734" i="6"/>
  <c r="O513" i="6"/>
  <c r="O526" i="6"/>
  <c r="O316" i="6"/>
  <c r="O315" i="6"/>
  <c r="O314" i="6"/>
  <c r="O313" i="6"/>
  <c r="O646" i="6"/>
  <c r="O311" i="6"/>
  <c r="O302" i="6"/>
  <c r="O309" i="6"/>
  <c r="O741" i="6"/>
  <c r="O307" i="6"/>
  <c r="O306" i="6"/>
  <c r="O900" i="6"/>
  <c r="O418" i="6"/>
  <c r="O303" i="6"/>
  <c r="O972" i="6"/>
  <c r="O886" i="6"/>
  <c r="O300" i="6"/>
  <c r="O682" i="6"/>
  <c r="O771" i="6"/>
  <c r="O47" i="6"/>
  <c r="O296" i="6"/>
  <c r="O295" i="6"/>
  <c r="O665" i="6"/>
  <c r="O293" i="6"/>
  <c r="O155" i="6"/>
  <c r="O291" i="6"/>
  <c r="O791" i="6"/>
  <c r="O289" i="6"/>
  <c r="O288" i="6"/>
  <c r="O287" i="6"/>
  <c r="O501" i="6"/>
  <c r="O620" i="6"/>
  <c r="O284" i="6"/>
  <c r="O170" i="6"/>
  <c r="O282" i="6"/>
  <c r="O281" i="6"/>
  <c r="O280" i="6"/>
  <c r="O279" i="6"/>
  <c r="O797" i="6"/>
  <c r="O277" i="6"/>
  <c r="O929" i="6"/>
  <c r="O275" i="6"/>
  <c r="O274" i="6"/>
  <c r="O273" i="6"/>
  <c r="O272" i="6"/>
  <c r="O271" i="6"/>
  <c r="O270" i="6"/>
  <c r="O269" i="6"/>
  <c r="O317" i="6"/>
  <c r="O267" i="6"/>
  <c r="O266" i="6"/>
  <c r="O265" i="6"/>
  <c r="O264" i="6"/>
  <c r="O402" i="6"/>
  <c r="O262" i="6"/>
  <c r="O261" i="6"/>
  <c r="O260" i="6"/>
  <c r="O259" i="6"/>
  <c r="O877" i="6"/>
  <c r="O257" i="6"/>
  <c r="O256" i="6"/>
  <c r="O292" i="6"/>
  <c r="O254" i="6"/>
  <c r="O696" i="6"/>
  <c r="O965" i="6"/>
  <c r="O251" i="6"/>
  <c r="O250" i="6"/>
  <c r="O249" i="6"/>
  <c r="O248" i="6"/>
  <c r="O247" i="6"/>
  <c r="O246" i="6"/>
  <c r="O245" i="6"/>
  <c r="O244" i="6"/>
  <c r="O243" i="6"/>
  <c r="O242" i="6"/>
  <c r="O906" i="6"/>
  <c r="O240" i="6"/>
  <c r="O239" i="6"/>
  <c r="O461" i="6"/>
  <c r="O590" i="6"/>
  <c r="O236" i="6"/>
  <c r="O235" i="6"/>
  <c r="O234" i="6"/>
  <c r="O233" i="6"/>
  <c r="O232" i="6"/>
  <c r="O231" i="6"/>
  <c r="O230" i="6"/>
  <c r="O229" i="6"/>
  <c r="O228" i="6"/>
  <c r="O227" i="6"/>
  <c r="O226" i="6"/>
  <c r="O384" i="6"/>
  <c r="O224" i="6"/>
  <c r="O290" i="6"/>
  <c r="O631" i="6"/>
  <c r="O221" i="6"/>
  <c r="O220" i="6"/>
  <c r="O263" i="6"/>
  <c r="O218" i="6"/>
  <c r="O192" i="6"/>
  <c r="O216" i="6"/>
  <c r="O215" i="6"/>
  <c r="O214" i="6"/>
  <c r="O327" i="6"/>
  <c r="O527" i="6"/>
  <c r="O211" i="6"/>
  <c r="O210" i="6"/>
  <c r="O209" i="6"/>
  <c r="O208" i="6"/>
  <c r="O207" i="6"/>
  <c r="O419" i="6"/>
  <c r="O205" i="6"/>
  <c r="O204" i="6"/>
  <c r="O203" i="6"/>
  <c r="O962" i="6"/>
  <c r="O946" i="6"/>
  <c r="O430" i="6"/>
  <c r="O199" i="6"/>
  <c r="O602" i="6"/>
  <c r="O197" i="6"/>
  <c r="O196" i="6"/>
  <c r="O730" i="6"/>
  <c r="O459" i="6"/>
  <c r="O596" i="6"/>
  <c r="O888" i="6"/>
  <c r="O191" i="6"/>
  <c r="O601" i="6"/>
  <c r="O189" i="6"/>
  <c r="O381" i="6"/>
  <c r="O948" i="6"/>
  <c r="O186" i="6"/>
  <c r="O816" i="6"/>
  <c r="O184" i="6"/>
  <c r="O589" i="6"/>
  <c r="O182" i="6"/>
  <c r="O181" i="6"/>
  <c r="O679" i="6"/>
  <c r="O179" i="6"/>
  <c r="O308" i="6"/>
  <c r="O93" i="6"/>
  <c r="O176" i="6"/>
  <c r="O175" i="6"/>
  <c r="O949" i="6"/>
  <c r="O837" i="6"/>
  <c r="O78" i="6"/>
  <c r="O171" i="6"/>
  <c r="O268" i="6"/>
  <c r="O169" i="6"/>
  <c r="O168" i="6"/>
  <c r="O167" i="6"/>
  <c r="O166" i="6"/>
  <c r="O165" i="6"/>
  <c r="O164" i="6"/>
  <c r="O794" i="6"/>
  <c r="O162" i="6"/>
  <c r="O161" i="6"/>
  <c r="O160" i="6"/>
  <c r="O861" i="6"/>
  <c r="O158" i="6"/>
  <c r="O238" i="6"/>
  <c r="O128" i="6"/>
  <c r="O54" i="6"/>
  <c r="O154" i="6"/>
  <c r="O241" i="6"/>
  <c r="O961" i="6"/>
  <c r="O151" i="6"/>
  <c r="O150" i="6"/>
  <c r="O149" i="6"/>
  <c r="O148" i="6"/>
  <c r="O147" i="6"/>
  <c r="O146" i="6"/>
  <c r="O145" i="6"/>
  <c r="O144" i="6"/>
  <c r="O143" i="6"/>
  <c r="O142" i="6"/>
  <c r="O369" i="6"/>
  <c r="O511" i="6"/>
  <c r="O139" i="6"/>
  <c r="O138" i="6"/>
  <c r="O653" i="6"/>
  <c r="O344" i="6"/>
  <c r="O135" i="6"/>
  <c r="O134" i="6"/>
  <c r="O133" i="6"/>
  <c r="O132" i="6"/>
  <c r="O131" i="6"/>
  <c r="O130" i="6"/>
  <c r="O328" i="6"/>
  <c r="O105" i="6"/>
  <c r="O127" i="6"/>
  <c r="O126" i="6"/>
  <c r="O124" i="6"/>
  <c r="O252" i="6"/>
  <c r="O123" i="6"/>
  <c r="O122" i="6"/>
  <c r="O121" i="6"/>
  <c r="O120" i="6"/>
  <c r="O119" i="6"/>
  <c r="O675" i="6"/>
  <c r="O163" i="6"/>
  <c r="O116" i="6"/>
  <c r="O115" i="6"/>
  <c r="O114" i="6"/>
  <c r="O113" i="6"/>
  <c r="O219" i="6"/>
  <c r="O810" i="6"/>
  <c r="O110" i="6"/>
  <c r="O109" i="6"/>
  <c r="O108" i="6"/>
  <c r="O107" i="6"/>
  <c r="O106" i="6"/>
  <c r="O483" i="6"/>
  <c r="O104" i="6"/>
  <c r="O103" i="6"/>
  <c r="O958" i="6"/>
  <c r="O101" i="6"/>
  <c r="O346" i="6"/>
  <c r="O99" i="6"/>
  <c r="O98" i="6"/>
  <c r="O97" i="6"/>
  <c r="O96" i="6"/>
  <c r="O95" i="6"/>
  <c r="O94" i="6"/>
  <c r="O194" i="6"/>
  <c r="O642" i="6"/>
  <c r="O91" i="6"/>
  <c r="O90" i="6"/>
  <c r="O8" i="6"/>
  <c r="O88" i="6"/>
  <c r="O87" i="6"/>
  <c r="O86" i="6"/>
  <c r="O323" i="6"/>
  <c r="O84" i="6"/>
  <c r="O83" i="6"/>
  <c r="O82" i="6"/>
  <c r="O443" i="6"/>
  <c r="O80" i="6"/>
  <c r="O524" i="6"/>
  <c r="O283" i="6"/>
  <c r="O77" i="6"/>
  <c r="O76" i="6"/>
  <c r="O75" i="6"/>
  <c r="O74" i="6"/>
  <c r="O73" i="6"/>
  <c r="O72" i="6"/>
  <c r="O71" i="6"/>
  <c r="O70" i="6"/>
  <c r="O69" i="6"/>
  <c r="O915" i="6"/>
  <c r="O67" i="6"/>
  <c r="O916" i="6"/>
  <c r="O852" i="6"/>
  <c r="O64" i="6"/>
  <c r="O2" i="6"/>
  <c r="O62" i="6"/>
  <c r="O61" i="6"/>
  <c r="O60" i="6"/>
  <c r="O59" i="6"/>
  <c r="O58" i="6"/>
  <c r="O57" i="6"/>
  <c r="O777" i="6"/>
  <c r="O55" i="6"/>
  <c r="O674" i="6"/>
  <c r="O185" i="6"/>
  <c r="O955" i="6"/>
  <c r="O51" i="6"/>
  <c r="O50" i="6"/>
  <c r="O49" i="6"/>
  <c r="O48" i="6"/>
  <c r="O520" i="6"/>
  <c r="O46" i="6"/>
  <c r="O45" i="6"/>
  <c r="O44" i="6"/>
  <c r="O43" i="6"/>
  <c r="O42" i="6"/>
  <c r="O498" i="6"/>
  <c r="O40" i="6"/>
  <c r="O39" i="6"/>
  <c r="O38" i="6"/>
  <c r="O37" i="6"/>
  <c r="O36" i="6"/>
  <c r="O35" i="6"/>
  <c r="O343" i="6"/>
  <c r="O33" i="6"/>
  <c r="O32" i="6"/>
  <c r="O31" i="6"/>
  <c r="O30" i="6"/>
  <c r="O943" i="6"/>
  <c r="O28" i="6"/>
  <c r="O27" i="6"/>
  <c r="O26" i="6"/>
  <c r="O25" i="6"/>
  <c r="O24" i="6"/>
  <c r="O354" i="6"/>
  <c r="O22" i="6"/>
  <c r="O432" i="6"/>
  <c r="O20" i="6"/>
  <c r="O19" i="6"/>
  <c r="O18" i="6"/>
  <c r="O411" i="6"/>
  <c r="O478" i="6"/>
  <c r="O15" i="6"/>
  <c r="O761" i="6"/>
  <c r="O752" i="6"/>
  <c r="O12" i="6"/>
  <c r="O768" i="6"/>
  <c r="O10" i="6"/>
  <c r="O9" i="6"/>
  <c r="O807" i="6"/>
  <c r="O7" i="6"/>
  <c r="O661" i="6"/>
  <c r="O860" i="6"/>
  <c r="O4" i="6"/>
  <c r="O3" i="6"/>
  <c r="O952" i="6"/>
  <c r="M3" i="6"/>
  <c r="M4" i="6"/>
  <c r="M860" i="6"/>
  <c r="M661" i="6"/>
  <c r="M7" i="6"/>
  <c r="M807" i="6"/>
  <c r="M9" i="6"/>
  <c r="M10" i="6"/>
  <c r="M768" i="6"/>
  <c r="M12" i="6"/>
  <c r="M752" i="6"/>
  <c r="M761" i="6"/>
  <c r="M15" i="6"/>
  <c r="M478" i="6"/>
  <c r="M411" i="6"/>
  <c r="M18" i="6"/>
  <c r="M19" i="6"/>
  <c r="M20" i="6"/>
  <c r="M432" i="6"/>
  <c r="M22" i="6"/>
  <c r="M354" i="6"/>
  <c r="M24" i="6"/>
  <c r="M25" i="6"/>
  <c r="M26" i="6"/>
  <c r="M27" i="6"/>
  <c r="M28" i="6"/>
  <c r="M943" i="6"/>
  <c r="M30" i="6"/>
  <c r="M31" i="6"/>
  <c r="M32" i="6"/>
  <c r="M33" i="6"/>
  <c r="M343" i="6"/>
  <c r="M35" i="6"/>
  <c r="M36" i="6"/>
  <c r="M37" i="6"/>
  <c r="M38" i="6"/>
  <c r="M39" i="6"/>
  <c r="M40" i="6"/>
  <c r="M498" i="6"/>
  <c r="M42" i="6"/>
  <c r="M43" i="6"/>
  <c r="M44" i="6"/>
  <c r="M45" i="6"/>
  <c r="M46" i="6"/>
  <c r="M520" i="6"/>
  <c r="M48" i="6"/>
  <c r="M49" i="6"/>
  <c r="M50" i="6"/>
  <c r="M51" i="6"/>
  <c r="M955" i="6"/>
  <c r="M185" i="6"/>
  <c r="M674" i="6"/>
  <c r="M55" i="6"/>
  <c r="M777" i="6"/>
  <c r="M57" i="6"/>
  <c r="M58" i="6"/>
  <c r="M59" i="6"/>
  <c r="M60" i="6"/>
  <c r="M61" i="6"/>
  <c r="M62" i="6"/>
  <c r="M2" i="6"/>
  <c r="M64" i="6"/>
  <c r="M852" i="6"/>
  <c r="M916" i="6"/>
  <c r="M67" i="6"/>
  <c r="M915" i="6"/>
  <c r="M69" i="6"/>
  <c r="M70" i="6"/>
  <c r="M71" i="6"/>
  <c r="M72" i="6"/>
  <c r="M73" i="6"/>
  <c r="M74" i="6"/>
  <c r="M75" i="6"/>
  <c r="M76" i="6"/>
  <c r="M77" i="6"/>
  <c r="M283" i="6"/>
  <c r="M524" i="6"/>
  <c r="M80" i="6"/>
  <c r="M443" i="6"/>
  <c r="M82" i="6"/>
  <c r="M83" i="6"/>
  <c r="M84" i="6"/>
  <c r="M323" i="6"/>
  <c r="M86" i="6"/>
  <c r="M87" i="6"/>
  <c r="M88" i="6"/>
  <c r="M8" i="6"/>
  <c r="M90" i="6"/>
  <c r="M91" i="6"/>
  <c r="M642" i="6"/>
  <c r="M194" i="6"/>
  <c r="M94" i="6"/>
  <c r="M95" i="6"/>
  <c r="M96" i="6"/>
  <c r="M97" i="6"/>
  <c r="M98" i="6"/>
  <c r="M99" i="6"/>
  <c r="M346" i="6"/>
  <c r="M101" i="6"/>
  <c r="M958" i="6"/>
  <c r="M103" i="6"/>
  <c r="M104" i="6"/>
  <c r="M483" i="6"/>
  <c r="M106" i="6"/>
  <c r="M107" i="6"/>
  <c r="M108" i="6"/>
  <c r="M109" i="6"/>
  <c r="M110" i="6"/>
  <c r="M810" i="6"/>
  <c r="M219" i="6"/>
  <c r="M113" i="6"/>
  <c r="M114" i="6"/>
  <c r="M115" i="6"/>
  <c r="M116" i="6"/>
  <c r="M163" i="6"/>
  <c r="M675" i="6"/>
  <c r="M119" i="6"/>
  <c r="M120" i="6"/>
  <c r="M121" i="6"/>
  <c r="M122" i="6"/>
  <c r="M123" i="6"/>
  <c r="M252" i="6"/>
  <c r="M124" i="6"/>
  <c r="M126" i="6"/>
  <c r="M127" i="6"/>
  <c r="M105" i="6"/>
  <c r="M328" i="6"/>
  <c r="M130" i="6"/>
  <c r="M131" i="6"/>
  <c r="M132" i="6"/>
  <c r="M133" i="6"/>
  <c r="M134" i="6"/>
  <c r="M135" i="6"/>
  <c r="M344" i="6"/>
  <c r="M653" i="6"/>
  <c r="M138" i="6"/>
  <c r="M139" i="6"/>
  <c r="M511" i="6"/>
  <c r="M369" i="6"/>
  <c r="M142" i="6"/>
  <c r="M143" i="6"/>
  <c r="M144" i="6"/>
  <c r="M145" i="6"/>
  <c r="M146" i="6"/>
  <c r="M147" i="6"/>
  <c r="M148" i="6"/>
  <c r="M149" i="6"/>
  <c r="M150" i="6"/>
  <c r="M151" i="6"/>
  <c r="M961" i="6"/>
  <c r="M241" i="6"/>
  <c r="M154" i="6"/>
  <c r="M54" i="6"/>
  <c r="M128" i="6"/>
  <c r="M238" i="6"/>
  <c r="M158" i="6"/>
  <c r="M861" i="6"/>
  <c r="M160" i="6"/>
  <c r="M161" i="6"/>
  <c r="M162" i="6"/>
  <c r="M794" i="6"/>
  <c r="M164" i="6"/>
  <c r="M165" i="6"/>
  <c r="M166" i="6"/>
  <c r="M167" i="6"/>
  <c r="M168" i="6"/>
  <c r="M169" i="6"/>
  <c r="M268" i="6"/>
  <c r="M171" i="6"/>
  <c r="M78" i="6"/>
  <c r="M837" i="6"/>
  <c r="M949" i="6"/>
  <c r="M175" i="6"/>
  <c r="M176" i="6"/>
  <c r="M93" i="6"/>
  <c r="M308" i="6"/>
  <c r="M179" i="6"/>
  <c r="M679" i="6"/>
  <c r="M181" i="6"/>
  <c r="M182" i="6"/>
  <c r="M589" i="6"/>
  <c r="M184" i="6"/>
  <c r="M816" i="6"/>
  <c r="M186" i="6"/>
  <c r="M948" i="6"/>
  <c r="M381" i="6"/>
  <c r="M189" i="6"/>
  <c r="M601" i="6"/>
  <c r="M191" i="6"/>
  <c r="M888" i="6"/>
  <c r="M596" i="6"/>
  <c r="M459" i="6"/>
  <c r="M730" i="6"/>
  <c r="M196" i="6"/>
  <c r="M197" i="6"/>
  <c r="M602" i="6"/>
  <c r="M199" i="6"/>
  <c r="M430" i="6"/>
  <c r="M946" i="6"/>
  <c r="M962" i="6"/>
  <c r="M203" i="6"/>
  <c r="M204" i="6"/>
  <c r="M205" i="6"/>
  <c r="M419" i="6"/>
  <c r="M207" i="6"/>
  <c r="M208" i="6"/>
  <c r="M209" i="6"/>
  <c r="M210" i="6"/>
  <c r="M211" i="6"/>
  <c r="M527" i="6"/>
  <c r="M327" i="6"/>
  <c r="M214" i="6"/>
  <c r="M215" i="6"/>
  <c r="M216" i="6"/>
  <c r="M192" i="6"/>
  <c r="M218" i="6"/>
  <c r="M263" i="6"/>
  <c r="M220" i="6"/>
  <c r="M221" i="6"/>
  <c r="M631" i="6"/>
  <c r="M290" i="6"/>
  <c r="M224" i="6"/>
  <c r="M384" i="6"/>
  <c r="M226" i="6"/>
  <c r="M227" i="6"/>
  <c r="M228" i="6"/>
  <c r="M229" i="6"/>
  <c r="M230" i="6"/>
  <c r="M231" i="6"/>
  <c r="M232" i="6"/>
  <c r="M233" i="6"/>
  <c r="M234" i="6"/>
  <c r="M235" i="6"/>
  <c r="M236" i="6"/>
  <c r="M590" i="6"/>
  <c r="M461" i="6"/>
  <c r="M239" i="6"/>
  <c r="M240" i="6"/>
  <c r="M906" i="6"/>
  <c r="M242" i="6"/>
  <c r="M243" i="6"/>
  <c r="M244" i="6"/>
  <c r="M245" i="6"/>
  <c r="M246" i="6"/>
  <c r="M247" i="6"/>
  <c r="M248" i="6"/>
  <c r="M249" i="6"/>
  <c r="M250" i="6"/>
  <c r="M251" i="6"/>
  <c r="M965" i="6"/>
  <c r="M696" i="6"/>
  <c r="M254" i="6"/>
  <c r="M292" i="6"/>
  <c r="M256" i="6"/>
  <c r="M257" i="6"/>
  <c r="M877" i="6"/>
  <c r="M259" i="6"/>
  <c r="M260" i="6"/>
  <c r="M261" i="6"/>
  <c r="M262" i="6"/>
  <c r="M402" i="6"/>
  <c r="M264" i="6"/>
  <c r="M265" i="6"/>
  <c r="M266" i="6"/>
  <c r="M267" i="6"/>
  <c r="M317" i="6"/>
  <c r="M269" i="6"/>
  <c r="M270" i="6"/>
  <c r="M271" i="6"/>
  <c r="M272" i="6"/>
  <c r="M273" i="6"/>
  <c r="M274" i="6"/>
  <c r="M275" i="6"/>
  <c r="M929" i="6"/>
  <c r="M277" i="6"/>
  <c r="M797" i="6"/>
  <c r="M279" i="6"/>
  <c r="M280" i="6"/>
  <c r="M281" i="6"/>
  <c r="M282" i="6"/>
  <c r="M170" i="6"/>
  <c r="M284" i="6"/>
  <c r="M620" i="6"/>
  <c r="M501" i="6"/>
  <c r="M287" i="6"/>
  <c r="M288" i="6"/>
  <c r="M289" i="6"/>
  <c r="M791" i="6"/>
  <c r="M291" i="6"/>
  <c r="M155" i="6"/>
  <c r="M293" i="6"/>
  <c r="M665" i="6"/>
  <c r="M295" i="6"/>
  <c r="M296" i="6"/>
  <c r="M47" i="6"/>
  <c r="M771" i="6"/>
  <c r="M682" i="6"/>
  <c r="M300" i="6"/>
  <c r="M886" i="6"/>
  <c r="M972" i="6"/>
  <c r="M303" i="6"/>
  <c r="M418" i="6"/>
  <c r="M900" i="6"/>
  <c r="M306" i="6"/>
  <c r="M307" i="6"/>
  <c r="M741" i="6"/>
  <c r="M309" i="6"/>
  <c r="M302" i="6"/>
  <c r="M311" i="6"/>
  <c r="M646" i="6"/>
  <c r="M313" i="6"/>
  <c r="M314" i="6"/>
  <c r="M315" i="6"/>
  <c r="M316" i="6"/>
  <c r="M526" i="6"/>
  <c r="M513" i="6"/>
  <c r="M734" i="6"/>
  <c r="M789" i="6"/>
  <c r="M321" i="6"/>
  <c r="M401" i="6"/>
  <c r="M140" i="6"/>
  <c r="M324" i="6"/>
  <c r="M566" i="6"/>
  <c r="M326" i="6"/>
  <c r="M742" i="6"/>
  <c r="M683" i="6"/>
  <c r="M928" i="6"/>
  <c r="M330" i="6"/>
  <c r="M331" i="6"/>
  <c r="M332" i="6"/>
  <c r="M333" i="6"/>
  <c r="M334" i="6"/>
  <c r="M335" i="6"/>
  <c r="M336" i="6"/>
  <c r="M337" i="6"/>
  <c r="M423" i="6"/>
  <c r="M339" i="6"/>
  <c r="M340" i="6"/>
  <c r="M341" i="6"/>
  <c r="M464" i="6"/>
  <c r="M310" i="6"/>
  <c r="M454" i="6"/>
  <c r="M553" i="6"/>
  <c r="M14" i="6"/>
  <c r="M187" i="6"/>
  <c r="M627" i="6"/>
  <c r="M349" i="6"/>
  <c r="M5" i="6"/>
  <c r="M100" i="6"/>
  <c r="M973" i="6"/>
  <c r="M353" i="6"/>
  <c r="M918" i="6"/>
  <c r="M355" i="6"/>
  <c r="M356" i="6"/>
  <c r="M357" i="6"/>
  <c r="M536" i="6"/>
  <c r="M359" i="6"/>
  <c r="M506" i="6"/>
  <c r="M361" i="6"/>
  <c r="M362" i="6"/>
  <c r="M363" i="6"/>
  <c r="M364" i="6"/>
  <c r="M365" i="6"/>
  <c r="M366" i="6"/>
  <c r="M367" i="6"/>
  <c r="M368" i="6"/>
  <c r="M499" i="6"/>
  <c r="M370" i="6"/>
  <c r="M371" i="6"/>
  <c r="M372" i="6"/>
  <c r="M56" i="6"/>
  <c r="M374" i="6"/>
  <c r="M375" i="6"/>
  <c r="M159" i="6"/>
  <c r="M921" i="6"/>
  <c r="M378" i="6"/>
  <c r="M450" i="6"/>
  <c r="M117" i="6"/>
  <c r="M687" i="6"/>
  <c r="M382" i="6"/>
  <c r="M383" i="6"/>
  <c r="M541" i="6"/>
  <c r="M385" i="6"/>
  <c r="M386" i="6"/>
  <c r="M387" i="6"/>
  <c r="M255" i="6"/>
  <c r="M319" i="6"/>
  <c r="M390" i="6"/>
  <c r="M391" i="6"/>
  <c r="M392" i="6"/>
  <c r="M435" i="6"/>
  <c r="M338" i="6"/>
  <c r="M395" i="6"/>
  <c r="M396" i="6"/>
  <c r="M397" i="6"/>
  <c r="M398" i="6"/>
  <c r="M399" i="6"/>
  <c r="M400" i="6"/>
  <c r="M347" i="6"/>
  <c r="M975" i="6"/>
  <c r="M403" i="6"/>
  <c r="M666" i="6"/>
  <c r="M23" i="6"/>
  <c r="M406" i="6"/>
  <c r="M474" i="6"/>
  <c r="M408" i="6"/>
  <c r="M409" i="6"/>
  <c r="M410" i="6"/>
  <c r="M253" i="6"/>
  <c r="M412" i="6"/>
  <c r="M413" i="6"/>
  <c r="M414" i="6"/>
  <c r="M415" i="6"/>
  <c r="M68" i="6"/>
  <c r="M312" i="6"/>
  <c r="M258" i="6"/>
  <c r="M947" i="6"/>
  <c r="M174" i="6"/>
  <c r="M421" i="6"/>
  <c r="M422" i="6"/>
  <c r="M529" i="6"/>
  <c r="M424" i="6"/>
  <c r="M206" i="6"/>
  <c r="M821" i="6"/>
  <c r="M427" i="6"/>
  <c r="M428" i="6"/>
  <c r="M429" i="6"/>
  <c r="M342" i="6"/>
  <c r="M431" i="6"/>
  <c r="M621" i="6"/>
  <c r="M433" i="6"/>
  <c r="M658" i="6"/>
  <c r="M294" i="6"/>
  <c r="M436" i="6"/>
  <c r="M437" i="6"/>
  <c r="M438" i="6"/>
  <c r="M439" i="6"/>
  <c r="M440" i="6"/>
  <c r="M441" i="6"/>
  <c r="M442" i="6"/>
  <c r="M704" i="6"/>
  <c r="M444" i="6"/>
  <c r="M445" i="6"/>
  <c r="M446" i="6"/>
  <c r="M447" i="6"/>
  <c r="M717" i="6"/>
  <c r="M449" i="6"/>
  <c r="M377" i="6"/>
  <c r="M451" i="6"/>
  <c r="M979" i="6"/>
  <c r="M453" i="6"/>
  <c r="M845" i="6"/>
  <c r="M92" i="6"/>
  <c r="M878" i="6"/>
  <c r="M457" i="6"/>
  <c r="M458" i="6"/>
  <c r="M832" i="6"/>
  <c r="M460" i="6"/>
  <c r="M762" i="6"/>
  <c r="M462" i="6"/>
  <c r="M463" i="6"/>
  <c r="M66" i="6"/>
  <c r="M465" i="6"/>
  <c r="M466" i="6"/>
  <c r="M467" i="6"/>
  <c r="M468" i="6"/>
  <c r="M469" i="6"/>
  <c r="M879" i="6"/>
  <c r="M471" i="6"/>
  <c r="M472" i="6"/>
  <c r="M473" i="6"/>
  <c r="M195" i="6"/>
  <c r="M475" i="6"/>
  <c r="M476" i="6"/>
  <c r="M477" i="6"/>
  <c r="M53" i="6"/>
  <c r="M592" i="6"/>
  <c r="M480" i="6"/>
  <c r="M481" i="6"/>
  <c r="M482" i="6"/>
  <c r="M17" i="6"/>
  <c r="M871" i="6"/>
  <c r="M373" i="6"/>
  <c r="M486" i="6"/>
  <c r="M376" i="6"/>
  <c r="M811" i="6"/>
  <c r="M489" i="6"/>
  <c r="M490" i="6"/>
  <c r="M491" i="6"/>
  <c r="M492" i="6"/>
  <c r="M493" i="6"/>
  <c r="M494" i="6"/>
  <c r="M495" i="6"/>
  <c r="M496" i="6"/>
  <c r="M497" i="6"/>
  <c r="M89" i="6"/>
  <c r="M502" i="6"/>
  <c r="M34" i="6"/>
  <c r="M173" i="6"/>
  <c r="M982" i="6"/>
  <c r="M200" i="6"/>
  <c r="M504" i="6"/>
  <c r="M505" i="6"/>
  <c r="M662" i="6"/>
  <c r="M379" i="6"/>
  <c r="M508" i="6"/>
  <c r="M933" i="6"/>
  <c r="M510" i="6"/>
  <c r="M156" i="6"/>
  <c r="M512" i="6"/>
  <c r="M212" i="6"/>
  <c r="M514" i="6"/>
  <c r="M515" i="6"/>
  <c r="M516" i="6"/>
  <c r="M591" i="6"/>
  <c r="M278" i="6"/>
  <c r="M519" i="6"/>
  <c r="M573" i="6"/>
  <c r="M521" i="6"/>
  <c r="M522" i="6"/>
  <c r="M523" i="6"/>
  <c r="M448" i="6"/>
  <c r="M525" i="6"/>
  <c r="M350" i="6"/>
  <c r="M938" i="6"/>
  <c r="M528" i="6"/>
  <c r="M63" i="6"/>
  <c r="M554" i="6"/>
  <c r="M830" i="6"/>
  <c r="M325" i="6"/>
  <c r="M533" i="6"/>
  <c r="M534" i="6"/>
  <c r="M535" i="6"/>
  <c r="M380" i="6"/>
  <c r="M537" i="6"/>
  <c r="M538" i="6"/>
  <c r="M539" i="6"/>
  <c r="M201" i="6"/>
  <c r="M503" i="6"/>
  <c r="M542" i="6"/>
  <c r="M118" i="6"/>
  <c r="M417" i="6"/>
  <c r="M393" i="6"/>
  <c r="M546" i="6"/>
  <c r="M81" i="6"/>
  <c r="M548" i="6"/>
  <c r="M549" i="6"/>
  <c r="M550" i="6"/>
  <c r="M551" i="6"/>
  <c r="M552" i="6"/>
  <c r="M111" i="6"/>
  <c r="M555" i="6"/>
  <c r="M136" i="6"/>
  <c r="M556" i="6"/>
  <c r="M557" i="6"/>
  <c r="M558" i="6"/>
  <c r="M559" i="6"/>
  <c r="M560" i="6"/>
  <c r="M561" i="6"/>
  <c r="M562" i="6"/>
  <c r="M563" i="6"/>
  <c r="M500" i="6"/>
  <c r="M565" i="6"/>
  <c r="M153" i="6"/>
  <c r="M567" i="6"/>
  <c r="M540" i="6"/>
  <c r="M569" i="6"/>
  <c r="M570" i="6"/>
  <c r="M571" i="6"/>
  <c r="M572" i="6"/>
  <c r="M899" i="6"/>
  <c r="M574" i="6"/>
  <c r="M575" i="6"/>
  <c r="M576" i="6"/>
  <c r="M404" i="6"/>
  <c r="M507" i="6"/>
  <c r="M579" i="6"/>
  <c r="M351" i="6"/>
  <c r="M581" i="6"/>
  <c r="M582" i="6"/>
  <c r="M778" i="6"/>
  <c r="M580" i="6"/>
  <c r="M585" i="6"/>
  <c r="M586" i="6"/>
  <c r="M587" i="6"/>
  <c r="M588" i="6"/>
  <c r="M530" i="6"/>
  <c r="M188" i="6"/>
  <c r="M635" i="6"/>
  <c r="M698" i="6"/>
  <c r="M593" i="6"/>
  <c r="M193" i="6"/>
  <c r="M595" i="6"/>
  <c r="M190" i="6"/>
  <c r="M597" i="6"/>
  <c r="M638" i="6"/>
  <c r="M599" i="6"/>
  <c r="M600" i="6"/>
  <c r="M225" i="6"/>
  <c r="M984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" i="6"/>
  <c r="M21" i="6"/>
  <c r="M622" i="6"/>
  <c r="M623" i="6"/>
  <c r="M65" i="6"/>
  <c r="M625" i="6"/>
  <c r="M626" i="6"/>
  <c r="M663" i="6"/>
  <c r="M628" i="6"/>
  <c r="M629" i="6"/>
  <c r="M630" i="6"/>
  <c r="M389" i="6"/>
  <c r="M632" i="6"/>
  <c r="M633" i="6"/>
  <c r="M634" i="6"/>
  <c r="M727" i="6"/>
  <c r="M636" i="6"/>
  <c r="M637" i="6"/>
  <c r="M13" i="6"/>
  <c r="M594" i="6"/>
  <c r="M405" i="6"/>
  <c r="M641" i="6"/>
  <c r="M299" i="6"/>
  <c r="M643" i="6"/>
  <c r="M644" i="6"/>
  <c r="M645" i="6"/>
  <c r="M152" i="6"/>
  <c r="M52" i="6"/>
  <c r="M345" i="6"/>
  <c r="M854" i="6"/>
  <c r="M650" i="6"/>
  <c r="M285" i="6"/>
  <c r="M987" i="6"/>
  <c r="M16" i="6"/>
  <c r="M654" i="6"/>
  <c r="M655" i="6"/>
  <c r="M656" i="6"/>
  <c r="M657" i="6"/>
  <c r="M301" i="6"/>
  <c r="M484" i="6"/>
  <c r="M660" i="6"/>
  <c r="M298" i="6"/>
  <c r="M543" i="6"/>
  <c r="M322" i="6"/>
  <c r="M544" i="6"/>
  <c r="M485" i="6"/>
  <c r="M416" i="6"/>
  <c r="M667" i="6"/>
  <c r="M668" i="6"/>
  <c r="M669" i="6"/>
  <c r="M479" i="6"/>
  <c r="M671" i="6"/>
  <c r="M672" i="6"/>
  <c r="M673" i="6"/>
  <c r="M11" i="6"/>
  <c r="M793" i="6"/>
  <c r="M676" i="6"/>
  <c r="M677" i="6"/>
  <c r="M678" i="6"/>
  <c r="M801" i="6"/>
  <c r="M680" i="6"/>
  <c r="M681" i="6"/>
  <c r="M213" i="6"/>
  <c r="M85" i="6"/>
  <c r="M684" i="6"/>
  <c r="M685" i="6"/>
  <c r="M686" i="6"/>
  <c r="M237" i="6"/>
  <c r="M688" i="6"/>
  <c r="M689" i="6"/>
  <c r="M690" i="6"/>
  <c r="M691" i="6"/>
  <c r="M692" i="6"/>
  <c r="M693" i="6"/>
  <c r="M779" i="6"/>
  <c r="M102" i="6"/>
  <c r="M545" i="6"/>
  <c r="M697" i="6"/>
  <c r="M172" i="6"/>
  <c r="M699" i="6"/>
  <c r="M700" i="6"/>
  <c r="M664" i="6"/>
  <c r="M988" i="6"/>
  <c r="M703" i="6"/>
  <c r="M583" i="6"/>
  <c r="M705" i="6"/>
  <c r="M706" i="6"/>
  <c r="M141" i="6"/>
  <c r="M708" i="6"/>
  <c r="M709" i="6"/>
  <c r="M710" i="6"/>
  <c r="M711" i="6"/>
  <c r="M712" i="6"/>
  <c r="M769" i="6"/>
  <c r="M714" i="6"/>
  <c r="M715" i="6"/>
  <c r="M716" i="6"/>
  <c r="M304" i="6"/>
  <c r="M718" i="6"/>
  <c r="M719" i="6"/>
  <c r="M720" i="6"/>
  <c r="M721" i="6"/>
  <c r="M722" i="6"/>
  <c r="M723" i="6"/>
  <c r="M724" i="6"/>
  <c r="M725" i="6"/>
  <c r="M726" i="6"/>
  <c r="M41" i="6"/>
  <c r="M728" i="6"/>
  <c r="M729" i="6"/>
  <c r="M872" i="6"/>
  <c r="M731" i="6"/>
  <c r="M732" i="6"/>
  <c r="M733" i="6"/>
  <c r="M305" i="6"/>
  <c r="M735" i="6"/>
  <c r="M736" i="6"/>
  <c r="M737" i="6"/>
  <c r="M738" i="6"/>
  <c r="M739" i="6"/>
  <c r="M420" i="6"/>
  <c r="M487" i="6"/>
  <c r="M802" i="6"/>
  <c r="M743" i="6"/>
  <c r="M744" i="6"/>
  <c r="M883" i="6"/>
  <c r="M746" i="6"/>
  <c r="M713" i="6"/>
  <c r="M748" i="6"/>
  <c r="M749" i="6"/>
  <c r="M750" i="6"/>
  <c r="M751" i="6"/>
  <c r="M990" i="6"/>
  <c r="M753" i="6"/>
  <c r="M754" i="6"/>
  <c r="M755" i="6"/>
  <c r="M756" i="6"/>
  <c r="M757" i="6"/>
  <c r="M758" i="6"/>
  <c r="M759" i="6"/>
  <c r="M760" i="6"/>
  <c r="M157" i="6"/>
  <c r="M452" i="6"/>
  <c r="M763" i="6"/>
  <c r="M764" i="6"/>
  <c r="M765" i="6"/>
  <c r="M766" i="6"/>
  <c r="M767" i="6"/>
  <c r="M455" i="6"/>
  <c r="M348" i="6"/>
  <c r="M770" i="6"/>
  <c r="M276" i="6"/>
  <c r="M772" i="6"/>
  <c r="M773" i="6"/>
  <c r="M774" i="6"/>
  <c r="M775" i="6"/>
  <c r="M776" i="6"/>
  <c r="M531" i="6"/>
  <c r="M318" i="6"/>
  <c r="M358" i="6"/>
  <c r="M780" i="6"/>
  <c r="M320" i="6"/>
  <c r="M782" i="6"/>
  <c r="M783" i="6"/>
  <c r="M784" i="6"/>
  <c r="M785" i="6"/>
  <c r="M786" i="6"/>
  <c r="M787" i="6"/>
  <c r="M788" i="6"/>
  <c r="M434" i="6"/>
  <c r="M790" i="6"/>
  <c r="M564" i="6"/>
  <c r="M792" i="6"/>
  <c r="M941" i="6"/>
  <c r="M944" i="6"/>
  <c r="M795" i="6"/>
  <c r="M796" i="6"/>
  <c r="M701" i="6"/>
  <c r="M647" i="6"/>
  <c r="M799" i="6"/>
  <c r="M800" i="6"/>
  <c r="M394" i="6"/>
  <c r="M992" i="6"/>
  <c r="M803" i="6"/>
  <c r="M804" i="6"/>
  <c r="M805" i="6"/>
  <c r="M806" i="6"/>
  <c r="M509" i="6"/>
  <c r="M808" i="6"/>
  <c r="M809" i="6"/>
  <c r="M813" i="6"/>
  <c r="M223" i="6"/>
  <c r="M812" i="6"/>
  <c r="M360" i="6"/>
  <c r="M814" i="6"/>
  <c r="M815" i="6"/>
  <c r="M909" i="6"/>
  <c r="M817" i="6"/>
  <c r="M818" i="6"/>
  <c r="M819" i="6"/>
  <c r="M820" i="6"/>
  <c r="M568" i="6"/>
  <c r="M822" i="6"/>
  <c r="M823" i="6"/>
  <c r="M824" i="6"/>
  <c r="M825" i="6"/>
  <c r="M826" i="6"/>
  <c r="M827" i="6"/>
  <c r="M828" i="6"/>
  <c r="M829" i="6"/>
  <c r="M702" i="6"/>
  <c r="M517" i="6"/>
  <c r="M286" i="6"/>
  <c r="M833" i="6"/>
  <c r="M834" i="6"/>
  <c r="M835" i="6"/>
  <c r="M836" i="6"/>
  <c r="M388" i="6"/>
  <c r="M624" i="6"/>
  <c r="M839" i="6"/>
  <c r="M840" i="6"/>
  <c r="M841" i="6"/>
  <c r="M842" i="6"/>
  <c r="M843" i="6"/>
  <c r="M844" i="6"/>
  <c r="M577" i="6"/>
  <c r="M846" i="6"/>
  <c r="M847" i="6"/>
  <c r="M848" i="6"/>
  <c r="M849" i="6"/>
  <c r="M850" i="6"/>
  <c r="M851" i="6"/>
  <c r="M996" i="6"/>
  <c r="M853" i="6"/>
  <c r="M838" i="6"/>
  <c r="M855" i="6"/>
  <c r="M856" i="6"/>
  <c r="M857" i="6"/>
  <c r="M858" i="6"/>
  <c r="M859" i="6"/>
  <c r="M880" i="6"/>
  <c r="M670" i="6"/>
  <c r="M862" i="6"/>
  <c r="M863" i="6"/>
  <c r="M864" i="6"/>
  <c r="M865" i="6"/>
  <c r="M866" i="6"/>
  <c r="M867" i="6"/>
  <c r="M868" i="6"/>
  <c r="M869" i="6"/>
  <c r="M870" i="6"/>
  <c r="M178" i="6"/>
  <c r="M659" i="6"/>
  <c r="M873" i="6"/>
  <c r="M874" i="6"/>
  <c r="M875" i="6"/>
  <c r="M876" i="6"/>
  <c r="M639" i="6"/>
  <c r="M598" i="6"/>
  <c r="M177" i="6"/>
  <c r="M923" i="6"/>
  <c r="M881" i="6"/>
  <c r="M882" i="6"/>
  <c r="M407" i="6"/>
  <c r="M884" i="6"/>
  <c r="M885" i="6"/>
  <c r="M129" i="6"/>
  <c r="M887" i="6"/>
  <c r="M202" i="6"/>
  <c r="M648" i="6"/>
  <c r="M890" i="6"/>
  <c r="M891" i="6"/>
  <c r="M892" i="6"/>
  <c r="M893" i="6"/>
  <c r="M894" i="6"/>
  <c r="M895" i="6"/>
  <c r="M896" i="6"/>
  <c r="M183" i="6"/>
  <c r="M898" i="6"/>
  <c r="M578" i="6"/>
  <c r="M112" i="6"/>
  <c r="M901" i="6"/>
  <c r="M998" i="6"/>
  <c r="M903" i="6"/>
  <c r="M904" i="6"/>
  <c r="M905" i="6"/>
  <c r="M745" i="6"/>
  <c r="M907" i="6"/>
  <c r="M908" i="6"/>
  <c r="M547" i="6"/>
  <c r="M910" i="6"/>
  <c r="M911" i="6"/>
  <c r="M912" i="6"/>
  <c r="M913" i="6"/>
  <c r="M914" i="6"/>
  <c r="M425" i="6"/>
  <c r="M747" i="6"/>
  <c r="M917" i="6"/>
  <c r="M889" i="6"/>
  <c r="M919" i="6"/>
  <c r="M920" i="6"/>
  <c r="M470" i="6"/>
  <c r="M922" i="6"/>
  <c r="M180" i="6"/>
  <c r="M924" i="6"/>
  <c r="M925" i="6"/>
  <c r="M926" i="6"/>
  <c r="M927" i="6"/>
  <c r="M584" i="6"/>
  <c r="M694" i="6"/>
  <c r="M930" i="6"/>
  <c r="M931" i="6"/>
  <c r="M932" i="6"/>
  <c r="M640" i="6"/>
  <c r="M934" i="6"/>
  <c r="M935" i="6"/>
  <c r="M936" i="6"/>
  <c r="M937" i="6"/>
  <c r="M329" i="6"/>
  <c r="M939" i="6"/>
  <c r="M940" i="6"/>
  <c r="M649" i="6"/>
  <c r="M942" i="6"/>
  <c r="M456" i="6"/>
  <c r="M518" i="6"/>
  <c r="M945" i="6"/>
  <c r="M488" i="6"/>
  <c r="M125" i="6"/>
  <c r="M198" i="6"/>
  <c r="M897" i="6"/>
  <c r="M950" i="6"/>
  <c r="M951" i="6"/>
  <c r="M1000" i="6"/>
  <c r="M953" i="6"/>
  <c r="M954" i="6"/>
  <c r="M902" i="6"/>
  <c r="M956" i="6"/>
  <c r="M957" i="6"/>
  <c r="M79" i="6"/>
  <c r="M959" i="6"/>
  <c r="M960" i="6"/>
  <c r="M217" i="6"/>
  <c r="M798" i="6"/>
  <c r="M963" i="6"/>
  <c r="M964" i="6"/>
  <c r="M781" i="6"/>
  <c r="M966" i="6"/>
  <c r="M967" i="6"/>
  <c r="M968" i="6"/>
  <c r="M969" i="6"/>
  <c r="M970" i="6"/>
  <c r="M971" i="6"/>
  <c r="M352" i="6"/>
  <c r="M831" i="6"/>
  <c r="M974" i="6"/>
  <c r="M297" i="6"/>
  <c r="M976" i="6"/>
  <c r="M977" i="6"/>
  <c r="M978" i="6"/>
  <c r="M707" i="6"/>
  <c r="M980" i="6"/>
  <c r="M981" i="6"/>
  <c r="M29" i="6"/>
  <c r="M983" i="6"/>
  <c r="M695" i="6"/>
  <c r="M985" i="6"/>
  <c r="M986" i="6"/>
  <c r="M137" i="6"/>
  <c r="M651" i="6"/>
  <c r="M989" i="6"/>
  <c r="M532" i="6"/>
  <c r="M991" i="6"/>
  <c r="M652" i="6"/>
  <c r="M993" i="6"/>
  <c r="M994" i="6"/>
  <c r="M995" i="6"/>
  <c r="M222" i="6"/>
  <c r="M997" i="6"/>
  <c r="M740" i="6"/>
  <c r="M999" i="6"/>
  <c r="M426" i="6"/>
  <c r="M1001" i="6"/>
  <c r="M952" i="6"/>
  <c r="T1001" i="6"/>
  <c r="S1001" i="6"/>
  <c r="I1001" i="6"/>
  <c r="F1001" i="6"/>
  <c r="T426" i="6"/>
  <c r="S426" i="6"/>
  <c r="I426" i="6"/>
  <c r="F426" i="6"/>
  <c r="T999" i="6"/>
  <c r="S999" i="6"/>
  <c r="I999" i="6"/>
  <c r="F999" i="6"/>
  <c r="T740" i="6"/>
  <c r="S740" i="6"/>
  <c r="I740" i="6"/>
  <c r="F740" i="6"/>
  <c r="T997" i="6"/>
  <c r="S997" i="6"/>
  <c r="I997" i="6"/>
  <c r="F997" i="6"/>
  <c r="T222" i="6"/>
  <c r="S222" i="6"/>
  <c r="I222" i="6"/>
  <c r="F222" i="6"/>
  <c r="T995" i="6"/>
  <c r="S995" i="6"/>
  <c r="I995" i="6"/>
  <c r="F995" i="6"/>
  <c r="T994" i="6"/>
  <c r="S994" i="6"/>
  <c r="I994" i="6"/>
  <c r="F994" i="6"/>
  <c r="T993" i="6"/>
  <c r="S993" i="6"/>
  <c r="I993" i="6"/>
  <c r="F993" i="6"/>
  <c r="T652" i="6"/>
  <c r="S652" i="6"/>
  <c r="I652" i="6"/>
  <c r="F652" i="6"/>
  <c r="T991" i="6"/>
  <c r="S991" i="6"/>
  <c r="I991" i="6"/>
  <c r="F991" i="6"/>
  <c r="T532" i="6"/>
  <c r="S532" i="6"/>
  <c r="I532" i="6"/>
  <c r="F532" i="6"/>
  <c r="T989" i="6"/>
  <c r="S989" i="6"/>
  <c r="I989" i="6"/>
  <c r="F989" i="6"/>
  <c r="T651" i="6"/>
  <c r="S651" i="6"/>
  <c r="I651" i="6"/>
  <c r="F651" i="6"/>
  <c r="T137" i="6"/>
  <c r="S137" i="6"/>
  <c r="I137" i="6"/>
  <c r="F137" i="6"/>
  <c r="T986" i="6"/>
  <c r="S986" i="6"/>
  <c r="I986" i="6"/>
  <c r="F986" i="6"/>
  <c r="T985" i="6"/>
  <c r="S985" i="6"/>
  <c r="I985" i="6"/>
  <c r="F985" i="6"/>
  <c r="T695" i="6"/>
  <c r="S695" i="6"/>
  <c r="I695" i="6"/>
  <c r="F695" i="6"/>
  <c r="T983" i="6"/>
  <c r="S983" i="6"/>
  <c r="I983" i="6"/>
  <c r="F983" i="6"/>
  <c r="T29" i="6"/>
  <c r="S29" i="6"/>
  <c r="I29" i="6"/>
  <c r="F29" i="6"/>
  <c r="T981" i="6"/>
  <c r="S981" i="6"/>
  <c r="I981" i="6"/>
  <c r="F981" i="6"/>
  <c r="T980" i="6"/>
  <c r="S980" i="6"/>
  <c r="I980" i="6"/>
  <c r="F980" i="6"/>
  <c r="T707" i="6"/>
  <c r="S707" i="6"/>
  <c r="I707" i="6"/>
  <c r="F707" i="6"/>
  <c r="T978" i="6"/>
  <c r="S978" i="6"/>
  <c r="I978" i="6"/>
  <c r="F978" i="6"/>
  <c r="T977" i="6"/>
  <c r="S977" i="6"/>
  <c r="I977" i="6"/>
  <c r="F977" i="6"/>
  <c r="T976" i="6"/>
  <c r="S976" i="6"/>
  <c r="I976" i="6"/>
  <c r="F976" i="6"/>
  <c r="T297" i="6"/>
  <c r="S297" i="6"/>
  <c r="I297" i="6"/>
  <c r="F297" i="6"/>
  <c r="T974" i="6"/>
  <c r="S974" i="6"/>
  <c r="I974" i="6"/>
  <c r="F974" i="6"/>
  <c r="T831" i="6"/>
  <c r="S831" i="6"/>
  <c r="I831" i="6"/>
  <c r="F831" i="6"/>
  <c r="T352" i="6"/>
  <c r="S352" i="6"/>
  <c r="I352" i="6"/>
  <c r="F352" i="6"/>
  <c r="T971" i="6"/>
  <c r="S971" i="6"/>
  <c r="I971" i="6"/>
  <c r="F971" i="6"/>
  <c r="T970" i="6"/>
  <c r="S970" i="6"/>
  <c r="I970" i="6"/>
  <c r="F970" i="6"/>
  <c r="T969" i="6"/>
  <c r="S969" i="6"/>
  <c r="I969" i="6"/>
  <c r="F969" i="6"/>
  <c r="T968" i="6"/>
  <c r="S968" i="6"/>
  <c r="I968" i="6"/>
  <c r="F968" i="6"/>
  <c r="T967" i="6"/>
  <c r="S967" i="6"/>
  <c r="I967" i="6"/>
  <c r="F967" i="6"/>
  <c r="T966" i="6"/>
  <c r="S966" i="6"/>
  <c r="I966" i="6"/>
  <c r="F966" i="6"/>
  <c r="T781" i="6"/>
  <c r="S781" i="6"/>
  <c r="I781" i="6"/>
  <c r="F781" i="6"/>
  <c r="T964" i="6"/>
  <c r="S964" i="6"/>
  <c r="I964" i="6"/>
  <c r="F964" i="6"/>
  <c r="T963" i="6"/>
  <c r="S963" i="6"/>
  <c r="I963" i="6"/>
  <c r="F963" i="6"/>
  <c r="T798" i="6"/>
  <c r="S798" i="6"/>
  <c r="I798" i="6"/>
  <c r="F798" i="6"/>
  <c r="T217" i="6"/>
  <c r="S217" i="6"/>
  <c r="I217" i="6"/>
  <c r="F217" i="6"/>
  <c r="T960" i="6"/>
  <c r="S960" i="6"/>
  <c r="I960" i="6"/>
  <c r="F960" i="6"/>
  <c r="T959" i="6"/>
  <c r="S959" i="6"/>
  <c r="I959" i="6"/>
  <c r="F959" i="6"/>
  <c r="T79" i="6"/>
  <c r="S79" i="6"/>
  <c r="I79" i="6"/>
  <c r="F79" i="6"/>
  <c r="T957" i="6"/>
  <c r="S957" i="6"/>
  <c r="I957" i="6"/>
  <c r="F957" i="6"/>
  <c r="T956" i="6"/>
  <c r="S956" i="6"/>
  <c r="I956" i="6"/>
  <c r="F956" i="6"/>
  <c r="T902" i="6"/>
  <c r="S902" i="6"/>
  <c r="I902" i="6"/>
  <c r="F902" i="6"/>
  <c r="T954" i="6"/>
  <c r="S954" i="6"/>
  <c r="I954" i="6"/>
  <c r="F954" i="6"/>
  <c r="T953" i="6"/>
  <c r="S953" i="6"/>
  <c r="I953" i="6"/>
  <c r="F953" i="6"/>
  <c r="T1000" i="6"/>
  <c r="S1000" i="6"/>
  <c r="I1000" i="6"/>
  <c r="F1000" i="6"/>
  <c r="T951" i="6"/>
  <c r="S951" i="6"/>
  <c r="I951" i="6"/>
  <c r="F951" i="6"/>
  <c r="T950" i="6"/>
  <c r="S950" i="6"/>
  <c r="I950" i="6"/>
  <c r="F950" i="6"/>
  <c r="T897" i="6"/>
  <c r="S897" i="6"/>
  <c r="I897" i="6"/>
  <c r="F897" i="6"/>
  <c r="T198" i="6"/>
  <c r="S198" i="6"/>
  <c r="I198" i="6"/>
  <c r="F198" i="6"/>
  <c r="T125" i="6"/>
  <c r="S125" i="6"/>
  <c r="I125" i="6"/>
  <c r="F125" i="6"/>
  <c r="T488" i="6"/>
  <c r="S488" i="6"/>
  <c r="I488" i="6"/>
  <c r="F488" i="6"/>
  <c r="T945" i="6"/>
  <c r="S945" i="6"/>
  <c r="I945" i="6"/>
  <c r="F945" i="6"/>
  <c r="T518" i="6"/>
  <c r="S518" i="6"/>
  <c r="I518" i="6"/>
  <c r="F518" i="6"/>
  <c r="T456" i="6"/>
  <c r="S456" i="6"/>
  <c r="I456" i="6"/>
  <c r="F456" i="6"/>
  <c r="T942" i="6"/>
  <c r="S942" i="6"/>
  <c r="I942" i="6"/>
  <c r="F942" i="6"/>
  <c r="T649" i="6"/>
  <c r="S649" i="6"/>
  <c r="I649" i="6"/>
  <c r="F649" i="6"/>
  <c r="T940" i="6"/>
  <c r="S940" i="6"/>
  <c r="I940" i="6"/>
  <c r="F940" i="6"/>
  <c r="T939" i="6"/>
  <c r="S939" i="6"/>
  <c r="I939" i="6"/>
  <c r="F939" i="6"/>
  <c r="T329" i="6"/>
  <c r="S329" i="6"/>
  <c r="I329" i="6"/>
  <c r="F329" i="6"/>
  <c r="T937" i="6"/>
  <c r="S937" i="6"/>
  <c r="I937" i="6"/>
  <c r="F937" i="6"/>
  <c r="T936" i="6"/>
  <c r="S936" i="6"/>
  <c r="I936" i="6"/>
  <c r="F936" i="6"/>
  <c r="T935" i="6"/>
  <c r="S935" i="6"/>
  <c r="I935" i="6"/>
  <c r="F935" i="6"/>
  <c r="T934" i="6"/>
  <c r="S934" i="6"/>
  <c r="I934" i="6"/>
  <c r="F934" i="6"/>
  <c r="T640" i="6"/>
  <c r="S640" i="6"/>
  <c r="I640" i="6"/>
  <c r="F640" i="6"/>
  <c r="T932" i="6"/>
  <c r="S932" i="6"/>
  <c r="I932" i="6"/>
  <c r="F932" i="6"/>
  <c r="T931" i="6"/>
  <c r="S931" i="6"/>
  <c r="I931" i="6"/>
  <c r="F931" i="6"/>
  <c r="T930" i="6"/>
  <c r="S930" i="6"/>
  <c r="I930" i="6"/>
  <c r="F930" i="6"/>
  <c r="T694" i="6"/>
  <c r="S694" i="6"/>
  <c r="I694" i="6"/>
  <c r="F694" i="6"/>
  <c r="T584" i="6"/>
  <c r="S584" i="6"/>
  <c r="I584" i="6"/>
  <c r="F584" i="6"/>
  <c r="T927" i="6"/>
  <c r="S927" i="6"/>
  <c r="I927" i="6"/>
  <c r="F927" i="6"/>
  <c r="T926" i="6"/>
  <c r="S926" i="6"/>
  <c r="I926" i="6"/>
  <c r="F926" i="6"/>
  <c r="T925" i="6"/>
  <c r="S925" i="6"/>
  <c r="I925" i="6"/>
  <c r="F925" i="6"/>
  <c r="T924" i="6"/>
  <c r="S924" i="6"/>
  <c r="I924" i="6"/>
  <c r="F924" i="6"/>
  <c r="T180" i="6"/>
  <c r="S180" i="6"/>
  <c r="I180" i="6"/>
  <c r="F180" i="6"/>
  <c r="T922" i="6"/>
  <c r="S922" i="6"/>
  <c r="I922" i="6"/>
  <c r="F922" i="6"/>
  <c r="T470" i="6"/>
  <c r="S470" i="6"/>
  <c r="I470" i="6"/>
  <c r="F470" i="6"/>
  <c r="T920" i="6"/>
  <c r="S920" i="6"/>
  <c r="I920" i="6"/>
  <c r="F920" i="6"/>
  <c r="T919" i="6"/>
  <c r="S919" i="6"/>
  <c r="I919" i="6"/>
  <c r="F919" i="6"/>
  <c r="T889" i="6"/>
  <c r="S889" i="6"/>
  <c r="I889" i="6"/>
  <c r="F889" i="6"/>
  <c r="T917" i="6"/>
  <c r="S917" i="6"/>
  <c r="I917" i="6"/>
  <c r="F917" i="6"/>
  <c r="T747" i="6"/>
  <c r="S747" i="6"/>
  <c r="I747" i="6"/>
  <c r="F747" i="6"/>
  <c r="T425" i="6"/>
  <c r="S425" i="6"/>
  <c r="I425" i="6"/>
  <c r="F425" i="6"/>
  <c r="T914" i="6"/>
  <c r="S914" i="6"/>
  <c r="I914" i="6"/>
  <c r="F914" i="6"/>
  <c r="T913" i="6"/>
  <c r="S913" i="6"/>
  <c r="I913" i="6"/>
  <c r="F913" i="6"/>
  <c r="T912" i="6"/>
  <c r="S912" i="6"/>
  <c r="I912" i="6"/>
  <c r="F912" i="6"/>
  <c r="T911" i="6"/>
  <c r="S911" i="6"/>
  <c r="I911" i="6"/>
  <c r="F911" i="6"/>
  <c r="T910" i="6"/>
  <c r="S910" i="6"/>
  <c r="I910" i="6"/>
  <c r="F910" i="6"/>
  <c r="T547" i="6"/>
  <c r="S547" i="6"/>
  <c r="I547" i="6"/>
  <c r="F547" i="6"/>
  <c r="T908" i="6"/>
  <c r="S908" i="6"/>
  <c r="I908" i="6"/>
  <c r="F908" i="6"/>
  <c r="T907" i="6"/>
  <c r="S907" i="6"/>
  <c r="I907" i="6"/>
  <c r="F907" i="6"/>
  <c r="T745" i="6"/>
  <c r="S745" i="6"/>
  <c r="I745" i="6"/>
  <c r="F745" i="6"/>
  <c r="T905" i="6"/>
  <c r="S905" i="6"/>
  <c r="I905" i="6"/>
  <c r="F905" i="6"/>
  <c r="T904" i="6"/>
  <c r="S904" i="6"/>
  <c r="I904" i="6"/>
  <c r="F904" i="6"/>
  <c r="T903" i="6"/>
  <c r="S903" i="6"/>
  <c r="I903" i="6"/>
  <c r="F903" i="6"/>
  <c r="T998" i="6"/>
  <c r="S998" i="6"/>
  <c r="I998" i="6"/>
  <c r="F998" i="6"/>
  <c r="T901" i="6"/>
  <c r="S901" i="6"/>
  <c r="I901" i="6"/>
  <c r="F901" i="6"/>
  <c r="T112" i="6"/>
  <c r="S112" i="6"/>
  <c r="I112" i="6"/>
  <c r="F112" i="6"/>
  <c r="T578" i="6"/>
  <c r="S578" i="6"/>
  <c r="I578" i="6"/>
  <c r="F578" i="6"/>
  <c r="T898" i="6"/>
  <c r="S898" i="6"/>
  <c r="I898" i="6"/>
  <c r="F898" i="6"/>
  <c r="T183" i="6"/>
  <c r="S183" i="6"/>
  <c r="I183" i="6"/>
  <c r="F183" i="6"/>
  <c r="T896" i="6"/>
  <c r="S896" i="6"/>
  <c r="I896" i="6"/>
  <c r="F896" i="6"/>
  <c r="T895" i="6"/>
  <c r="S895" i="6"/>
  <c r="I895" i="6"/>
  <c r="F895" i="6"/>
  <c r="T894" i="6"/>
  <c r="S894" i="6"/>
  <c r="I894" i="6"/>
  <c r="F894" i="6"/>
  <c r="T893" i="6"/>
  <c r="S893" i="6"/>
  <c r="I893" i="6"/>
  <c r="F893" i="6"/>
  <c r="T892" i="6"/>
  <c r="S892" i="6"/>
  <c r="I892" i="6"/>
  <c r="F892" i="6"/>
  <c r="T891" i="6"/>
  <c r="S891" i="6"/>
  <c r="I891" i="6"/>
  <c r="F891" i="6"/>
  <c r="T890" i="6"/>
  <c r="S890" i="6"/>
  <c r="I890" i="6"/>
  <c r="F890" i="6"/>
  <c r="T648" i="6"/>
  <c r="S648" i="6"/>
  <c r="I648" i="6"/>
  <c r="F648" i="6"/>
  <c r="T202" i="6"/>
  <c r="S202" i="6"/>
  <c r="I202" i="6"/>
  <c r="F202" i="6"/>
  <c r="T887" i="6"/>
  <c r="S887" i="6"/>
  <c r="I887" i="6"/>
  <c r="F887" i="6"/>
  <c r="T129" i="6"/>
  <c r="S129" i="6"/>
  <c r="I129" i="6"/>
  <c r="F129" i="6"/>
  <c r="T885" i="6"/>
  <c r="S885" i="6"/>
  <c r="I885" i="6"/>
  <c r="F885" i="6"/>
  <c r="T884" i="6"/>
  <c r="S884" i="6"/>
  <c r="I884" i="6"/>
  <c r="F884" i="6"/>
  <c r="T407" i="6"/>
  <c r="S407" i="6"/>
  <c r="I407" i="6"/>
  <c r="F407" i="6"/>
  <c r="T882" i="6"/>
  <c r="S882" i="6"/>
  <c r="I882" i="6"/>
  <c r="F882" i="6"/>
  <c r="T881" i="6"/>
  <c r="S881" i="6"/>
  <c r="I881" i="6"/>
  <c r="F881" i="6"/>
  <c r="T923" i="6"/>
  <c r="S923" i="6"/>
  <c r="I923" i="6"/>
  <c r="F923" i="6"/>
  <c r="T177" i="6"/>
  <c r="S177" i="6"/>
  <c r="I177" i="6"/>
  <c r="F177" i="6"/>
  <c r="T598" i="6"/>
  <c r="S598" i="6"/>
  <c r="I598" i="6"/>
  <c r="F598" i="6"/>
  <c r="T639" i="6"/>
  <c r="S639" i="6"/>
  <c r="I639" i="6"/>
  <c r="F639" i="6"/>
  <c r="T876" i="6"/>
  <c r="S876" i="6"/>
  <c r="I876" i="6"/>
  <c r="F876" i="6"/>
  <c r="T875" i="6"/>
  <c r="S875" i="6"/>
  <c r="I875" i="6"/>
  <c r="F875" i="6"/>
  <c r="T874" i="6"/>
  <c r="S874" i="6"/>
  <c r="I874" i="6"/>
  <c r="F874" i="6"/>
  <c r="T873" i="6"/>
  <c r="S873" i="6"/>
  <c r="I873" i="6"/>
  <c r="F873" i="6"/>
  <c r="T659" i="6"/>
  <c r="S659" i="6"/>
  <c r="I659" i="6"/>
  <c r="F659" i="6"/>
  <c r="T178" i="6"/>
  <c r="S178" i="6"/>
  <c r="I178" i="6"/>
  <c r="F178" i="6"/>
  <c r="T870" i="6"/>
  <c r="S870" i="6"/>
  <c r="I870" i="6"/>
  <c r="F870" i="6"/>
  <c r="T869" i="6"/>
  <c r="S869" i="6"/>
  <c r="I869" i="6"/>
  <c r="F869" i="6"/>
  <c r="T868" i="6"/>
  <c r="S868" i="6"/>
  <c r="I868" i="6"/>
  <c r="F868" i="6"/>
  <c r="T867" i="6"/>
  <c r="S867" i="6"/>
  <c r="I867" i="6"/>
  <c r="F867" i="6"/>
  <c r="T866" i="6"/>
  <c r="S866" i="6"/>
  <c r="I866" i="6"/>
  <c r="F866" i="6"/>
  <c r="T865" i="6"/>
  <c r="S865" i="6"/>
  <c r="I865" i="6"/>
  <c r="F865" i="6"/>
  <c r="T864" i="6"/>
  <c r="S864" i="6"/>
  <c r="I864" i="6"/>
  <c r="F864" i="6"/>
  <c r="T863" i="6"/>
  <c r="S863" i="6"/>
  <c r="I863" i="6"/>
  <c r="F863" i="6"/>
  <c r="T862" i="6"/>
  <c r="S862" i="6"/>
  <c r="I862" i="6"/>
  <c r="F862" i="6"/>
  <c r="T670" i="6"/>
  <c r="S670" i="6"/>
  <c r="I670" i="6"/>
  <c r="F670" i="6"/>
  <c r="T880" i="6"/>
  <c r="S880" i="6"/>
  <c r="I880" i="6"/>
  <c r="F880" i="6"/>
  <c r="T859" i="6"/>
  <c r="S859" i="6"/>
  <c r="I859" i="6"/>
  <c r="F859" i="6"/>
  <c r="T858" i="6"/>
  <c r="S858" i="6"/>
  <c r="I858" i="6"/>
  <c r="F858" i="6"/>
  <c r="T857" i="6"/>
  <c r="S857" i="6"/>
  <c r="I857" i="6"/>
  <c r="F857" i="6"/>
  <c r="T856" i="6"/>
  <c r="S856" i="6"/>
  <c r="I856" i="6"/>
  <c r="F856" i="6"/>
  <c r="T855" i="6"/>
  <c r="S855" i="6"/>
  <c r="I855" i="6"/>
  <c r="F855" i="6"/>
  <c r="T838" i="6"/>
  <c r="S838" i="6"/>
  <c r="I838" i="6"/>
  <c r="F838" i="6"/>
  <c r="T853" i="6"/>
  <c r="S853" i="6"/>
  <c r="I853" i="6"/>
  <c r="F853" i="6"/>
  <c r="T996" i="6"/>
  <c r="S996" i="6"/>
  <c r="I996" i="6"/>
  <c r="F996" i="6"/>
  <c r="T851" i="6"/>
  <c r="S851" i="6"/>
  <c r="I851" i="6"/>
  <c r="F851" i="6"/>
  <c r="T850" i="6"/>
  <c r="S850" i="6"/>
  <c r="I850" i="6"/>
  <c r="F850" i="6"/>
  <c r="T849" i="6"/>
  <c r="S849" i="6"/>
  <c r="I849" i="6"/>
  <c r="F849" i="6"/>
  <c r="T848" i="6"/>
  <c r="S848" i="6"/>
  <c r="I848" i="6"/>
  <c r="F848" i="6"/>
  <c r="T847" i="6"/>
  <c r="S847" i="6"/>
  <c r="I847" i="6"/>
  <c r="F847" i="6"/>
  <c r="T846" i="6"/>
  <c r="S846" i="6"/>
  <c r="I846" i="6"/>
  <c r="F846" i="6"/>
  <c r="T577" i="6"/>
  <c r="S577" i="6"/>
  <c r="I577" i="6"/>
  <c r="F577" i="6"/>
  <c r="T844" i="6"/>
  <c r="S844" i="6"/>
  <c r="I844" i="6"/>
  <c r="F844" i="6"/>
  <c r="T843" i="6"/>
  <c r="S843" i="6"/>
  <c r="I843" i="6"/>
  <c r="F843" i="6"/>
  <c r="T842" i="6"/>
  <c r="S842" i="6"/>
  <c r="I842" i="6"/>
  <c r="F842" i="6"/>
  <c r="T841" i="6"/>
  <c r="S841" i="6"/>
  <c r="I841" i="6"/>
  <c r="F841" i="6"/>
  <c r="T840" i="6"/>
  <c r="S840" i="6"/>
  <c r="I840" i="6"/>
  <c r="F840" i="6"/>
  <c r="T839" i="6"/>
  <c r="S839" i="6"/>
  <c r="I839" i="6"/>
  <c r="F839" i="6"/>
  <c r="T624" i="6"/>
  <c r="S624" i="6"/>
  <c r="I624" i="6"/>
  <c r="F624" i="6"/>
  <c r="T388" i="6"/>
  <c r="S388" i="6"/>
  <c r="I388" i="6"/>
  <c r="F388" i="6"/>
  <c r="T836" i="6"/>
  <c r="S836" i="6"/>
  <c r="I836" i="6"/>
  <c r="F836" i="6"/>
  <c r="T835" i="6"/>
  <c r="S835" i="6"/>
  <c r="I835" i="6"/>
  <c r="F835" i="6"/>
  <c r="T834" i="6"/>
  <c r="S834" i="6"/>
  <c r="I834" i="6"/>
  <c r="F834" i="6"/>
  <c r="T833" i="6"/>
  <c r="S833" i="6"/>
  <c r="I833" i="6"/>
  <c r="F833" i="6"/>
  <c r="T286" i="6"/>
  <c r="S286" i="6"/>
  <c r="I286" i="6"/>
  <c r="F286" i="6"/>
  <c r="T517" i="6"/>
  <c r="S517" i="6"/>
  <c r="I517" i="6"/>
  <c r="F517" i="6"/>
  <c r="T702" i="6"/>
  <c r="S702" i="6"/>
  <c r="I702" i="6"/>
  <c r="F702" i="6"/>
  <c r="T829" i="6"/>
  <c r="S829" i="6"/>
  <c r="I829" i="6"/>
  <c r="F829" i="6"/>
  <c r="T828" i="6"/>
  <c r="S828" i="6"/>
  <c r="I828" i="6"/>
  <c r="F828" i="6"/>
  <c r="T827" i="6"/>
  <c r="S827" i="6"/>
  <c r="I827" i="6"/>
  <c r="F827" i="6"/>
  <c r="T826" i="6"/>
  <c r="S826" i="6"/>
  <c r="I826" i="6"/>
  <c r="F826" i="6"/>
  <c r="T825" i="6"/>
  <c r="S825" i="6"/>
  <c r="I825" i="6"/>
  <c r="F825" i="6"/>
  <c r="T824" i="6"/>
  <c r="S824" i="6"/>
  <c r="I824" i="6"/>
  <c r="F824" i="6"/>
  <c r="T823" i="6"/>
  <c r="S823" i="6"/>
  <c r="I823" i="6"/>
  <c r="F823" i="6"/>
  <c r="T822" i="6"/>
  <c r="S822" i="6"/>
  <c r="I822" i="6"/>
  <c r="F822" i="6"/>
  <c r="T568" i="6"/>
  <c r="S568" i="6"/>
  <c r="I568" i="6"/>
  <c r="F568" i="6"/>
  <c r="T820" i="6"/>
  <c r="S820" i="6"/>
  <c r="I820" i="6"/>
  <c r="F820" i="6"/>
  <c r="T819" i="6"/>
  <c r="S819" i="6"/>
  <c r="I819" i="6"/>
  <c r="F819" i="6"/>
  <c r="T818" i="6"/>
  <c r="S818" i="6"/>
  <c r="I818" i="6"/>
  <c r="F818" i="6"/>
  <c r="T817" i="6"/>
  <c r="S817" i="6"/>
  <c r="I817" i="6"/>
  <c r="F817" i="6"/>
  <c r="T909" i="6"/>
  <c r="S909" i="6"/>
  <c r="I909" i="6"/>
  <c r="F909" i="6"/>
  <c r="T815" i="6"/>
  <c r="S815" i="6"/>
  <c r="I815" i="6"/>
  <c r="F815" i="6"/>
  <c r="T814" i="6"/>
  <c r="S814" i="6"/>
  <c r="I814" i="6"/>
  <c r="F814" i="6"/>
  <c r="T360" i="6"/>
  <c r="S360" i="6"/>
  <c r="I360" i="6"/>
  <c r="F360" i="6"/>
  <c r="T812" i="6"/>
  <c r="S812" i="6"/>
  <c r="I812" i="6"/>
  <c r="F812" i="6"/>
  <c r="T223" i="6"/>
  <c r="S223" i="6"/>
  <c r="I223" i="6"/>
  <c r="F223" i="6"/>
  <c r="T813" i="6"/>
  <c r="S813" i="6"/>
  <c r="I813" i="6"/>
  <c r="F813" i="6"/>
  <c r="T809" i="6"/>
  <c r="S809" i="6"/>
  <c r="I809" i="6"/>
  <c r="F809" i="6"/>
  <c r="T808" i="6"/>
  <c r="S808" i="6"/>
  <c r="I808" i="6"/>
  <c r="F808" i="6"/>
  <c r="T509" i="6"/>
  <c r="S509" i="6"/>
  <c r="I509" i="6"/>
  <c r="F509" i="6"/>
  <c r="T806" i="6"/>
  <c r="S806" i="6"/>
  <c r="I806" i="6"/>
  <c r="F806" i="6"/>
  <c r="T805" i="6"/>
  <c r="S805" i="6"/>
  <c r="I805" i="6"/>
  <c r="F805" i="6"/>
  <c r="T804" i="6"/>
  <c r="S804" i="6"/>
  <c r="I804" i="6"/>
  <c r="F804" i="6"/>
  <c r="T803" i="6"/>
  <c r="S803" i="6"/>
  <c r="I803" i="6"/>
  <c r="F803" i="6"/>
  <c r="T992" i="6"/>
  <c r="S992" i="6"/>
  <c r="I992" i="6"/>
  <c r="F992" i="6"/>
  <c r="T394" i="6"/>
  <c r="S394" i="6"/>
  <c r="I394" i="6"/>
  <c r="F394" i="6"/>
  <c r="T800" i="6"/>
  <c r="S800" i="6"/>
  <c r="I800" i="6"/>
  <c r="F800" i="6"/>
  <c r="T799" i="6"/>
  <c r="S799" i="6"/>
  <c r="I799" i="6"/>
  <c r="F799" i="6"/>
  <c r="T647" i="6"/>
  <c r="S647" i="6"/>
  <c r="I647" i="6"/>
  <c r="F647" i="6"/>
  <c r="T701" i="6"/>
  <c r="S701" i="6"/>
  <c r="I701" i="6"/>
  <c r="F701" i="6"/>
  <c r="T796" i="6"/>
  <c r="S796" i="6"/>
  <c r="I796" i="6"/>
  <c r="F796" i="6"/>
  <c r="T795" i="6"/>
  <c r="S795" i="6"/>
  <c r="I795" i="6"/>
  <c r="F795" i="6"/>
  <c r="T944" i="6"/>
  <c r="S944" i="6"/>
  <c r="I944" i="6"/>
  <c r="F944" i="6"/>
  <c r="T941" i="6"/>
  <c r="S941" i="6"/>
  <c r="I941" i="6"/>
  <c r="F941" i="6"/>
  <c r="T792" i="6"/>
  <c r="S792" i="6"/>
  <c r="I792" i="6"/>
  <c r="F792" i="6"/>
  <c r="T564" i="6"/>
  <c r="S564" i="6"/>
  <c r="I564" i="6"/>
  <c r="F564" i="6"/>
  <c r="T790" i="6"/>
  <c r="S790" i="6"/>
  <c r="I790" i="6"/>
  <c r="F790" i="6"/>
  <c r="T434" i="6"/>
  <c r="S434" i="6"/>
  <c r="I434" i="6"/>
  <c r="F434" i="6"/>
  <c r="T788" i="6"/>
  <c r="S788" i="6"/>
  <c r="I788" i="6"/>
  <c r="F788" i="6"/>
  <c r="T787" i="6"/>
  <c r="S787" i="6"/>
  <c r="I787" i="6"/>
  <c r="F787" i="6"/>
  <c r="T786" i="6"/>
  <c r="S786" i="6"/>
  <c r="I786" i="6"/>
  <c r="F786" i="6"/>
  <c r="T785" i="6"/>
  <c r="S785" i="6"/>
  <c r="I785" i="6"/>
  <c r="F785" i="6"/>
  <c r="T784" i="6"/>
  <c r="S784" i="6"/>
  <c r="I784" i="6"/>
  <c r="F784" i="6"/>
  <c r="T783" i="6"/>
  <c r="S783" i="6"/>
  <c r="I783" i="6"/>
  <c r="F783" i="6"/>
  <c r="T782" i="6"/>
  <c r="S782" i="6"/>
  <c r="I782" i="6"/>
  <c r="F782" i="6"/>
  <c r="T320" i="6"/>
  <c r="S320" i="6"/>
  <c r="I320" i="6"/>
  <c r="F320" i="6"/>
  <c r="T780" i="6"/>
  <c r="S780" i="6"/>
  <c r="I780" i="6"/>
  <c r="F780" i="6"/>
  <c r="T358" i="6"/>
  <c r="S358" i="6"/>
  <c r="I358" i="6"/>
  <c r="F358" i="6"/>
  <c r="T318" i="6"/>
  <c r="S318" i="6"/>
  <c r="I318" i="6"/>
  <c r="F318" i="6"/>
  <c r="T531" i="6"/>
  <c r="S531" i="6"/>
  <c r="I531" i="6"/>
  <c r="F531" i="6"/>
  <c r="T776" i="6"/>
  <c r="S776" i="6"/>
  <c r="I776" i="6"/>
  <c r="F776" i="6"/>
  <c r="T775" i="6"/>
  <c r="S775" i="6"/>
  <c r="I775" i="6"/>
  <c r="F775" i="6"/>
  <c r="T774" i="6"/>
  <c r="S774" i="6"/>
  <c r="I774" i="6"/>
  <c r="F774" i="6"/>
  <c r="T773" i="6"/>
  <c r="S773" i="6"/>
  <c r="I773" i="6"/>
  <c r="F773" i="6"/>
  <c r="T772" i="6"/>
  <c r="S772" i="6"/>
  <c r="I772" i="6"/>
  <c r="F772" i="6"/>
  <c r="T276" i="6"/>
  <c r="S276" i="6"/>
  <c r="I276" i="6"/>
  <c r="F276" i="6"/>
  <c r="T770" i="6"/>
  <c r="S770" i="6"/>
  <c r="I770" i="6"/>
  <c r="F770" i="6"/>
  <c r="T348" i="6"/>
  <c r="S348" i="6"/>
  <c r="I348" i="6"/>
  <c r="F348" i="6"/>
  <c r="T455" i="6"/>
  <c r="S455" i="6"/>
  <c r="I455" i="6"/>
  <c r="F455" i="6"/>
  <c r="T767" i="6"/>
  <c r="S767" i="6"/>
  <c r="I767" i="6"/>
  <c r="F767" i="6"/>
  <c r="T766" i="6"/>
  <c r="S766" i="6"/>
  <c r="I766" i="6"/>
  <c r="F766" i="6"/>
  <c r="T765" i="6"/>
  <c r="S765" i="6"/>
  <c r="I765" i="6"/>
  <c r="F765" i="6"/>
  <c r="T764" i="6"/>
  <c r="S764" i="6"/>
  <c r="I764" i="6"/>
  <c r="F764" i="6"/>
  <c r="T763" i="6"/>
  <c r="S763" i="6"/>
  <c r="I763" i="6"/>
  <c r="F763" i="6"/>
  <c r="T452" i="6"/>
  <c r="S452" i="6"/>
  <c r="I452" i="6"/>
  <c r="F452" i="6"/>
  <c r="T157" i="6"/>
  <c r="S157" i="6"/>
  <c r="I157" i="6"/>
  <c r="F157" i="6"/>
  <c r="T760" i="6"/>
  <c r="S760" i="6"/>
  <c r="I760" i="6"/>
  <c r="F760" i="6"/>
  <c r="T759" i="6"/>
  <c r="S759" i="6"/>
  <c r="I759" i="6"/>
  <c r="F759" i="6"/>
  <c r="T758" i="6"/>
  <c r="S758" i="6"/>
  <c r="I758" i="6"/>
  <c r="F758" i="6"/>
  <c r="T757" i="6"/>
  <c r="S757" i="6"/>
  <c r="I757" i="6"/>
  <c r="F757" i="6"/>
  <c r="T756" i="6"/>
  <c r="S756" i="6"/>
  <c r="I756" i="6"/>
  <c r="F756" i="6"/>
  <c r="T755" i="6"/>
  <c r="S755" i="6"/>
  <c r="I755" i="6"/>
  <c r="F755" i="6"/>
  <c r="T754" i="6"/>
  <c r="S754" i="6"/>
  <c r="I754" i="6"/>
  <c r="F754" i="6"/>
  <c r="T753" i="6"/>
  <c r="S753" i="6"/>
  <c r="I753" i="6"/>
  <c r="F753" i="6"/>
  <c r="T990" i="6"/>
  <c r="S990" i="6"/>
  <c r="I990" i="6"/>
  <c r="F990" i="6"/>
  <c r="T751" i="6"/>
  <c r="S751" i="6"/>
  <c r="I751" i="6"/>
  <c r="F751" i="6"/>
  <c r="T750" i="6"/>
  <c r="S750" i="6"/>
  <c r="I750" i="6"/>
  <c r="F750" i="6"/>
  <c r="T749" i="6"/>
  <c r="S749" i="6"/>
  <c r="I749" i="6"/>
  <c r="F749" i="6"/>
  <c r="T748" i="6"/>
  <c r="S748" i="6"/>
  <c r="I748" i="6"/>
  <c r="F748" i="6"/>
  <c r="T713" i="6"/>
  <c r="S713" i="6"/>
  <c r="I713" i="6"/>
  <c r="F713" i="6"/>
  <c r="T746" i="6"/>
  <c r="S746" i="6"/>
  <c r="I746" i="6"/>
  <c r="F746" i="6"/>
  <c r="T883" i="6"/>
  <c r="S883" i="6"/>
  <c r="I883" i="6"/>
  <c r="F883" i="6"/>
  <c r="T744" i="6"/>
  <c r="S744" i="6"/>
  <c r="I744" i="6"/>
  <c r="F744" i="6"/>
  <c r="T743" i="6"/>
  <c r="S743" i="6"/>
  <c r="I743" i="6"/>
  <c r="F743" i="6"/>
  <c r="T802" i="6"/>
  <c r="S802" i="6"/>
  <c r="I802" i="6"/>
  <c r="F802" i="6"/>
  <c r="T487" i="6"/>
  <c r="S487" i="6"/>
  <c r="I487" i="6"/>
  <c r="F487" i="6"/>
  <c r="T420" i="6"/>
  <c r="S420" i="6"/>
  <c r="I420" i="6"/>
  <c r="F420" i="6"/>
  <c r="T739" i="6"/>
  <c r="S739" i="6"/>
  <c r="I739" i="6"/>
  <c r="F739" i="6"/>
  <c r="T738" i="6"/>
  <c r="S738" i="6"/>
  <c r="I738" i="6"/>
  <c r="F738" i="6"/>
  <c r="T737" i="6"/>
  <c r="S737" i="6"/>
  <c r="I737" i="6"/>
  <c r="F737" i="6"/>
  <c r="T736" i="6"/>
  <c r="S736" i="6"/>
  <c r="I736" i="6"/>
  <c r="F736" i="6"/>
  <c r="T735" i="6"/>
  <c r="S735" i="6"/>
  <c r="I735" i="6"/>
  <c r="F735" i="6"/>
  <c r="T305" i="6"/>
  <c r="S305" i="6"/>
  <c r="I305" i="6"/>
  <c r="F305" i="6"/>
  <c r="T733" i="6"/>
  <c r="S733" i="6"/>
  <c r="I733" i="6"/>
  <c r="F733" i="6"/>
  <c r="T732" i="6"/>
  <c r="S732" i="6"/>
  <c r="I732" i="6"/>
  <c r="F732" i="6"/>
  <c r="T731" i="6"/>
  <c r="S731" i="6"/>
  <c r="I731" i="6"/>
  <c r="F731" i="6"/>
  <c r="T872" i="6"/>
  <c r="S872" i="6"/>
  <c r="I872" i="6"/>
  <c r="F872" i="6"/>
  <c r="T729" i="6"/>
  <c r="S729" i="6"/>
  <c r="I729" i="6"/>
  <c r="F729" i="6"/>
  <c r="T728" i="6"/>
  <c r="S728" i="6"/>
  <c r="I728" i="6"/>
  <c r="F728" i="6"/>
  <c r="T41" i="6"/>
  <c r="S41" i="6"/>
  <c r="I41" i="6"/>
  <c r="F41" i="6"/>
  <c r="T726" i="6"/>
  <c r="S726" i="6"/>
  <c r="I726" i="6"/>
  <c r="F726" i="6"/>
  <c r="T725" i="6"/>
  <c r="S725" i="6"/>
  <c r="I725" i="6"/>
  <c r="F725" i="6"/>
  <c r="T724" i="6"/>
  <c r="S724" i="6"/>
  <c r="I724" i="6"/>
  <c r="F724" i="6"/>
  <c r="T723" i="6"/>
  <c r="S723" i="6"/>
  <c r="I723" i="6"/>
  <c r="F723" i="6"/>
  <c r="T722" i="6"/>
  <c r="S722" i="6"/>
  <c r="I722" i="6"/>
  <c r="F722" i="6"/>
  <c r="T721" i="6"/>
  <c r="S721" i="6"/>
  <c r="I721" i="6"/>
  <c r="F721" i="6"/>
  <c r="T720" i="6"/>
  <c r="S720" i="6"/>
  <c r="I720" i="6"/>
  <c r="F720" i="6"/>
  <c r="T719" i="6"/>
  <c r="S719" i="6"/>
  <c r="I719" i="6"/>
  <c r="F719" i="6"/>
  <c r="T718" i="6"/>
  <c r="S718" i="6"/>
  <c r="I718" i="6"/>
  <c r="F718" i="6"/>
  <c r="T304" i="6"/>
  <c r="S304" i="6"/>
  <c r="I304" i="6"/>
  <c r="F304" i="6"/>
  <c r="T716" i="6"/>
  <c r="S716" i="6"/>
  <c r="I716" i="6"/>
  <c r="F716" i="6"/>
  <c r="T715" i="6"/>
  <c r="S715" i="6"/>
  <c r="I715" i="6"/>
  <c r="F715" i="6"/>
  <c r="T714" i="6"/>
  <c r="S714" i="6"/>
  <c r="I714" i="6"/>
  <c r="F714" i="6"/>
  <c r="T769" i="6"/>
  <c r="S769" i="6"/>
  <c r="I769" i="6"/>
  <c r="F769" i="6"/>
  <c r="T712" i="6"/>
  <c r="S712" i="6"/>
  <c r="I712" i="6"/>
  <c r="F712" i="6"/>
  <c r="T711" i="6"/>
  <c r="S711" i="6"/>
  <c r="I711" i="6"/>
  <c r="F711" i="6"/>
  <c r="T710" i="6"/>
  <c r="S710" i="6"/>
  <c r="I710" i="6"/>
  <c r="F710" i="6"/>
  <c r="T709" i="6"/>
  <c r="S709" i="6"/>
  <c r="I709" i="6"/>
  <c r="F709" i="6"/>
  <c r="T708" i="6"/>
  <c r="S708" i="6"/>
  <c r="I708" i="6"/>
  <c r="F708" i="6"/>
  <c r="T141" i="6"/>
  <c r="S141" i="6"/>
  <c r="I141" i="6"/>
  <c r="F141" i="6"/>
  <c r="T706" i="6"/>
  <c r="S706" i="6"/>
  <c r="I706" i="6"/>
  <c r="F706" i="6"/>
  <c r="T705" i="6"/>
  <c r="S705" i="6"/>
  <c r="I705" i="6"/>
  <c r="F705" i="6"/>
  <c r="T583" i="6"/>
  <c r="S583" i="6"/>
  <c r="I583" i="6"/>
  <c r="F583" i="6"/>
  <c r="T703" i="6"/>
  <c r="S703" i="6"/>
  <c r="I703" i="6"/>
  <c r="F703" i="6"/>
  <c r="T988" i="6"/>
  <c r="S988" i="6"/>
  <c r="I988" i="6"/>
  <c r="F988" i="6"/>
  <c r="T664" i="6"/>
  <c r="S664" i="6"/>
  <c r="I664" i="6"/>
  <c r="F664" i="6"/>
  <c r="T700" i="6"/>
  <c r="S700" i="6"/>
  <c r="I700" i="6"/>
  <c r="F700" i="6"/>
  <c r="T699" i="6"/>
  <c r="S699" i="6"/>
  <c r="I699" i="6"/>
  <c r="F699" i="6"/>
  <c r="T172" i="6"/>
  <c r="S172" i="6"/>
  <c r="I172" i="6"/>
  <c r="F172" i="6"/>
  <c r="T697" i="6"/>
  <c r="S697" i="6"/>
  <c r="I697" i="6"/>
  <c r="F697" i="6"/>
  <c r="T545" i="6"/>
  <c r="S545" i="6"/>
  <c r="I545" i="6"/>
  <c r="F545" i="6"/>
  <c r="T102" i="6"/>
  <c r="S102" i="6"/>
  <c r="I102" i="6"/>
  <c r="F102" i="6"/>
  <c r="T779" i="6"/>
  <c r="S779" i="6"/>
  <c r="I779" i="6"/>
  <c r="F779" i="6"/>
  <c r="T693" i="6"/>
  <c r="S693" i="6"/>
  <c r="I693" i="6"/>
  <c r="F693" i="6"/>
  <c r="T692" i="6"/>
  <c r="S692" i="6"/>
  <c r="I692" i="6"/>
  <c r="F692" i="6"/>
  <c r="T691" i="6"/>
  <c r="S691" i="6"/>
  <c r="I691" i="6"/>
  <c r="F691" i="6"/>
  <c r="T690" i="6"/>
  <c r="S690" i="6"/>
  <c r="I690" i="6"/>
  <c r="F690" i="6"/>
  <c r="T689" i="6"/>
  <c r="S689" i="6"/>
  <c r="I689" i="6"/>
  <c r="F689" i="6"/>
  <c r="T688" i="6"/>
  <c r="S688" i="6"/>
  <c r="I688" i="6"/>
  <c r="F688" i="6"/>
  <c r="T237" i="6"/>
  <c r="S237" i="6"/>
  <c r="I237" i="6"/>
  <c r="F237" i="6"/>
  <c r="T686" i="6"/>
  <c r="S686" i="6"/>
  <c r="I686" i="6"/>
  <c r="F686" i="6"/>
  <c r="T685" i="6"/>
  <c r="S685" i="6"/>
  <c r="I685" i="6"/>
  <c r="F685" i="6"/>
  <c r="T684" i="6"/>
  <c r="S684" i="6"/>
  <c r="I684" i="6"/>
  <c r="F684" i="6"/>
  <c r="T85" i="6"/>
  <c r="S85" i="6"/>
  <c r="I85" i="6"/>
  <c r="F85" i="6"/>
  <c r="T213" i="6"/>
  <c r="S213" i="6"/>
  <c r="I213" i="6"/>
  <c r="F213" i="6"/>
  <c r="T681" i="6"/>
  <c r="S681" i="6"/>
  <c r="I681" i="6"/>
  <c r="F681" i="6"/>
  <c r="T680" i="6"/>
  <c r="S680" i="6"/>
  <c r="I680" i="6"/>
  <c r="F680" i="6"/>
  <c r="T801" i="6"/>
  <c r="S801" i="6"/>
  <c r="I801" i="6"/>
  <c r="F801" i="6"/>
  <c r="T678" i="6"/>
  <c r="S678" i="6"/>
  <c r="I678" i="6"/>
  <c r="F678" i="6"/>
  <c r="T677" i="6"/>
  <c r="S677" i="6"/>
  <c r="I677" i="6"/>
  <c r="F677" i="6"/>
  <c r="T676" i="6"/>
  <c r="S676" i="6"/>
  <c r="I676" i="6"/>
  <c r="F676" i="6"/>
  <c r="T793" i="6"/>
  <c r="S793" i="6"/>
  <c r="I793" i="6"/>
  <c r="F793" i="6"/>
  <c r="T11" i="6"/>
  <c r="S11" i="6"/>
  <c r="I11" i="6"/>
  <c r="F11" i="6"/>
  <c r="T673" i="6"/>
  <c r="S673" i="6"/>
  <c r="I673" i="6"/>
  <c r="F673" i="6"/>
  <c r="T672" i="6"/>
  <c r="S672" i="6"/>
  <c r="I672" i="6"/>
  <c r="F672" i="6"/>
  <c r="T671" i="6"/>
  <c r="S671" i="6"/>
  <c r="I671" i="6"/>
  <c r="F671" i="6"/>
  <c r="T479" i="6"/>
  <c r="S479" i="6"/>
  <c r="I479" i="6"/>
  <c r="F479" i="6"/>
  <c r="T669" i="6"/>
  <c r="S669" i="6"/>
  <c r="I669" i="6"/>
  <c r="F669" i="6"/>
  <c r="T668" i="6"/>
  <c r="S668" i="6"/>
  <c r="I668" i="6"/>
  <c r="F668" i="6"/>
  <c r="T667" i="6"/>
  <c r="S667" i="6"/>
  <c r="I667" i="6"/>
  <c r="F667" i="6"/>
  <c r="T416" i="6"/>
  <c r="S416" i="6"/>
  <c r="I416" i="6"/>
  <c r="F416" i="6"/>
  <c r="T485" i="6"/>
  <c r="S485" i="6"/>
  <c r="I485" i="6"/>
  <c r="F485" i="6"/>
  <c r="T544" i="6"/>
  <c r="S544" i="6"/>
  <c r="I544" i="6"/>
  <c r="F544" i="6"/>
  <c r="T322" i="6"/>
  <c r="S322" i="6"/>
  <c r="I322" i="6"/>
  <c r="F322" i="6"/>
  <c r="T543" i="6"/>
  <c r="S543" i="6"/>
  <c r="I543" i="6"/>
  <c r="F543" i="6"/>
  <c r="T298" i="6"/>
  <c r="S298" i="6"/>
  <c r="I298" i="6"/>
  <c r="F298" i="6"/>
  <c r="T660" i="6"/>
  <c r="S660" i="6"/>
  <c r="I660" i="6"/>
  <c r="F660" i="6"/>
  <c r="T484" i="6"/>
  <c r="S484" i="6"/>
  <c r="I484" i="6"/>
  <c r="F484" i="6"/>
  <c r="T301" i="6"/>
  <c r="S301" i="6"/>
  <c r="I301" i="6"/>
  <c r="F301" i="6"/>
  <c r="T657" i="6"/>
  <c r="S657" i="6"/>
  <c r="I657" i="6"/>
  <c r="F657" i="6"/>
  <c r="T656" i="6"/>
  <c r="S656" i="6"/>
  <c r="I656" i="6"/>
  <c r="F656" i="6"/>
  <c r="T655" i="6"/>
  <c r="S655" i="6"/>
  <c r="I655" i="6"/>
  <c r="F655" i="6"/>
  <c r="T654" i="6"/>
  <c r="S654" i="6"/>
  <c r="I654" i="6"/>
  <c r="F654" i="6"/>
  <c r="T16" i="6"/>
  <c r="S16" i="6"/>
  <c r="I16" i="6"/>
  <c r="F16" i="6"/>
  <c r="T987" i="6"/>
  <c r="S987" i="6"/>
  <c r="I987" i="6"/>
  <c r="F987" i="6"/>
  <c r="T285" i="6"/>
  <c r="S285" i="6"/>
  <c r="I285" i="6"/>
  <c r="F285" i="6"/>
  <c r="T650" i="6"/>
  <c r="S650" i="6"/>
  <c r="I650" i="6"/>
  <c r="F650" i="6"/>
  <c r="T854" i="6"/>
  <c r="S854" i="6"/>
  <c r="I854" i="6"/>
  <c r="F854" i="6"/>
  <c r="T345" i="6"/>
  <c r="S345" i="6"/>
  <c r="I345" i="6"/>
  <c r="F345" i="6"/>
  <c r="T52" i="6"/>
  <c r="S52" i="6"/>
  <c r="I52" i="6"/>
  <c r="F52" i="6"/>
  <c r="T152" i="6"/>
  <c r="S152" i="6"/>
  <c r="I152" i="6"/>
  <c r="F152" i="6"/>
  <c r="T645" i="6"/>
  <c r="S645" i="6"/>
  <c r="I645" i="6"/>
  <c r="F645" i="6"/>
  <c r="T644" i="6"/>
  <c r="S644" i="6"/>
  <c r="I644" i="6"/>
  <c r="F644" i="6"/>
  <c r="T643" i="6"/>
  <c r="S643" i="6"/>
  <c r="I643" i="6"/>
  <c r="F643" i="6"/>
  <c r="T299" i="6"/>
  <c r="S299" i="6"/>
  <c r="I299" i="6"/>
  <c r="F299" i="6"/>
  <c r="T641" i="6"/>
  <c r="S641" i="6"/>
  <c r="I641" i="6"/>
  <c r="F641" i="6"/>
  <c r="T405" i="6"/>
  <c r="S405" i="6"/>
  <c r="I405" i="6"/>
  <c r="F405" i="6"/>
  <c r="T594" i="6"/>
  <c r="S594" i="6"/>
  <c r="I594" i="6"/>
  <c r="F594" i="6"/>
  <c r="T13" i="6"/>
  <c r="S13" i="6"/>
  <c r="I13" i="6"/>
  <c r="F13" i="6"/>
  <c r="T637" i="6"/>
  <c r="S637" i="6"/>
  <c r="I637" i="6"/>
  <c r="F637" i="6"/>
  <c r="T636" i="6"/>
  <c r="S636" i="6"/>
  <c r="I636" i="6"/>
  <c r="F636" i="6"/>
  <c r="T727" i="6"/>
  <c r="S727" i="6"/>
  <c r="I727" i="6"/>
  <c r="F727" i="6"/>
  <c r="T634" i="6"/>
  <c r="S634" i="6"/>
  <c r="I634" i="6"/>
  <c r="F634" i="6"/>
  <c r="T633" i="6"/>
  <c r="S633" i="6"/>
  <c r="I633" i="6"/>
  <c r="F633" i="6"/>
  <c r="T632" i="6"/>
  <c r="S632" i="6"/>
  <c r="I632" i="6"/>
  <c r="F632" i="6"/>
  <c r="T389" i="6"/>
  <c r="S389" i="6"/>
  <c r="I389" i="6"/>
  <c r="F389" i="6"/>
  <c r="T630" i="6"/>
  <c r="S630" i="6"/>
  <c r="I630" i="6"/>
  <c r="F630" i="6"/>
  <c r="T629" i="6"/>
  <c r="S629" i="6"/>
  <c r="I629" i="6"/>
  <c r="F629" i="6"/>
  <c r="T628" i="6"/>
  <c r="S628" i="6"/>
  <c r="I628" i="6"/>
  <c r="F628" i="6"/>
  <c r="T663" i="6"/>
  <c r="S663" i="6"/>
  <c r="I663" i="6"/>
  <c r="F663" i="6"/>
  <c r="T626" i="6"/>
  <c r="S626" i="6"/>
  <c r="I626" i="6"/>
  <c r="F626" i="6"/>
  <c r="T625" i="6"/>
  <c r="S625" i="6"/>
  <c r="I625" i="6"/>
  <c r="F625" i="6"/>
  <c r="T65" i="6"/>
  <c r="S65" i="6"/>
  <c r="I65" i="6"/>
  <c r="F65" i="6"/>
  <c r="T623" i="6"/>
  <c r="S623" i="6"/>
  <c r="I623" i="6"/>
  <c r="F623" i="6"/>
  <c r="T622" i="6"/>
  <c r="S622" i="6"/>
  <c r="I622" i="6"/>
  <c r="F622" i="6"/>
  <c r="T21" i="6"/>
  <c r="S21" i="6"/>
  <c r="I21" i="6"/>
  <c r="F21" i="6"/>
  <c r="T6" i="6"/>
  <c r="S6" i="6"/>
  <c r="I6" i="6"/>
  <c r="F6" i="6"/>
  <c r="T619" i="6"/>
  <c r="S619" i="6"/>
  <c r="I619" i="6"/>
  <c r="F619" i="6"/>
  <c r="T618" i="6"/>
  <c r="S618" i="6"/>
  <c r="I618" i="6"/>
  <c r="F618" i="6"/>
  <c r="T617" i="6"/>
  <c r="S617" i="6"/>
  <c r="I617" i="6"/>
  <c r="F617" i="6"/>
  <c r="T616" i="6"/>
  <c r="S616" i="6"/>
  <c r="I616" i="6"/>
  <c r="F616" i="6"/>
  <c r="T615" i="6"/>
  <c r="S615" i="6"/>
  <c r="I615" i="6"/>
  <c r="F615" i="6"/>
  <c r="T614" i="6"/>
  <c r="S614" i="6"/>
  <c r="I614" i="6"/>
  <c r="F614" i="6"/>
  <c r="T613" i="6"/>
  <c r="S613" i="6"/>
  <c r="I613" i="6"/>
  <c r="F613" i="6"/>
  <c r="T612" i="6"/>
  <c r="S612" i="6"/>
  <c r="I612" i="6"/>
  <c r="F612" i="6"/>
  <c r="T611" i="6"/>
  <c r="S611" i="6"/>
  <c r="I611" i="6"/>
  <c r="F611" i="6"/>
  <c r="T610" i="6"/>
  <c r="S610" i="6"/>
  <c r="I610" i="6"/>
  <c r="F610" i="6"/>
  <c r="T609" i="6"/>
  <c r="S609" i="6"/>
  <c r="I609" i="6"/>
  <c r="F609" i="6"/>
  <c r="T608" i="6"/>
  <c r="S608" i="6"/>
  <c r="I608" i="6"/>
  <c r="F608" i="6"/>
  <c r="T607" i="6"/>
  <c r="S607" i="6"/>
  <c r="I607" i="6"/>
  <c r="F607" i="6"/>
  <c r="T606" i="6"/>
  <c r="S606" i="6"/>
  <c r="I606" i="6"/>
  <c r="F606" i="6"/>
  <c r="T605" i="6"/>
  <c r="S605" i="6"/>
  <c r="I605" i="6"/>
  <c r="F605" i="6"/>
  <c r="T604" i="6"/>
  <c r="S604" i="6"/>
  <c r="I604" i="6"/>
  <c r="F604" i="6"/>
  <c r="T603" i="6"/>
  <c r="S603" i="6"/>
  <c r="I603" i="6"/>
  <c r="F603" i="6"/>
  <c r="T984" i="6"/>
  <c r="S984" i="6"/>
  <c r="I984" i="6"/>
  <c r="F984" i="6"/>
  <c r="T225" i="6"/>
  <c r="S225" i="6"/>
  <c r="I225" i="6"/>
  <c r="F225" i="6"/>
  <c r="T600" i="6"/>
  <c r="S600" i="6"/>
  <c r="I600" i="6"/>
  <c r="F600" i="6"/>
  <c r="T599" i="6"/>
  <c r="S599" i="6"/>
  <c r="I599" i="6"/>
  <c r="F599" i="6"/>
  <c r="T638" i="6"/>
  <c r="S638" i="6"/>
  <c r="I638" i="6"/>
  <c r="F638" i="6"/>
  <c r="T597" i="6"/>
  <c r="S597" i="6"/>
  <c r="I597" i="6"/>
  <c r="F597" i="6"/>
  <c r="T190" i="6"/>
  <c r="S190" i="6"/>
  <c r="I190" i="6"/>
  <c r="F190" i="6"/>
  <c r="T595" i="6"/>
  <c r="S595" i="6"/>
  <c r="I595" i="6"/>
  <c r="F595" i="6"/>
  <c r="T193" i="6"/>
  <c r="S193" i="6"/>
  <c r="I193" i="6"/>
  <c r="F193" i="6"/>
  <c r="T593" i="6"/>
  <c r="S593" i="6"/>
  <c r="I593" i="6"/>
  <c r="F593" i="6"/>
  <c r="T698" i="6"/>
  <c r="S698" i="6"/>
  <c r="I698" i="6"/>
  <c r="F698" i="6"/>
  <c r="T635" i="6"/>
  <c r="S635" i="6"/>
  <c r="I635" i="6"/>
  <c r="F635" i="6"/>
  <c r="T188" i="6"/>
  <c r="S188" i="6"/>
  <c r="I188" i="6"/>
  <c r="F188" i="6"/>
  <c r="T530" i="6"/>
  <c r="S530" i="6"/>
  <c r="I530" i="6"/>
  <c r="F530" i="6"/>
  <c r="T588" i="6"/>
  <c r="S588" i="6"/>
  <c r="I588" i="6"/>
  <c r="F588" i="6"/>
  <c r="T587" i="6"/>
  <c r="S587" i="6"/>
  <c r="I587" i="6"/>
  <c r="F587" i="6"/>
  <c r="T586" i="6"/>
  <c r="S586" i="6"/>
  <c r="I586" i="6"/>
  <c r="F586" i="6"/>
  <c r="T585" i="6"/>
  <c r="S585" i="6"/>
  <c r="I585" i="6"/>
  <c r="F585" i="6"/>
  <c r="T580" i="6"/>
  <c r="S580" i="6"/>
  <c r="I580" i="6"/>
  <c r="F580" i="6"/>
  <c r="T778" i="6"/>
  <c r="S778" i="6"/>
  <c r="I778" i="6"/>
  <c r="F778" i="6"/>
  <c r="T582" i="6"/>
  <c r="S582" i="6"/>
  <c r="I582" i="6"/>
  <c r="F582" i="6"/>
  <c r="T581" i="6"/>
  <c r="S581" i="6"/>
  <c r="I581" i="6"/>
  <c r="F581" i="6"/>
  <c r="T351" i="6"/>
  <c r="S351" i="6"/>
  <c r="I351" i="6"/>
  <c r="F351" i="6"/>
  <c r="T579" i="6"/>
  <c r="S579" i="6"/>
  <c r="I579" i="6"/>
  <c r="F579" i="6"/>
  <c r="T507" i="6"/>
  <c r="S507" i="6"/>
  <c r="I507" i="6"/>
  <c r="F507" i="6"/>
  <c r="T404" i="6"/>
  <c r="S404" i="6"/>
  <c r="I404" i="6"/>
  <c r="F404" i="6"/>
  <c r="T576" i="6"/>
  <c r="S576" i="6"/>
  <c r="I576" i="6"/>
  <c r="F576" i="6"/>
  <c r="T575" i="6"/>
  <c r="S575" i="6"/>
  <c r="I575" i="6"/>
  <c r="F575" i="6"/>
  <c r="T574" i="6"/>
  <c r="S574" i="6"/>
  <c r="I574" i="6"/>
  <c r="F574" i="6"/>
  <c r="T899" i="6"/>
  <c r="S899" i="6"/>
  <c r="I899" i="6"/>
  <c r="F899" i="6"/>
  <c r="T572" i="6"/>
  <c r="S572" i="6"/>
  <c r="I572" i="6"/>
  <c r="F572" i="6"/>
  <c r="T571" i="6"/>
  <c r="S571" i="6"/>
  <c r="I571" i="6"/>
  <c r="F571" i="6"/>
  <c r="T570" i="6"/>
  <c r="S570" i="6"/>
  <c r="I570" i="6"/>
  <c r="F570" i="6"/>
  <c r="T569" i="6"/>
  <c r="S569" i="6"/>
  <c r="I569" i="6"/>
  <c r="F569" i="6"/>
  <c r="T540" i="6"/>
  <c r="S540" i="6"/>
  <c r="I540" i="6"/>
  <c r="F540" i="6"/>
  <c r="T567" i="6"/>
  <c r="S567" i="6"/>
  <c r="I567" i="6"/>
  <c r="F567" i="6"/>
  <c r="T153" i="6"/>
  <c r="S153" i="6"/>
  <c r="I153" i="6"/>
  <c r="F153" i="6"/>
  <c r="T565" i="6"/>
  <c r="S565" i="6"/>
  <c r="I565" i="6"/>
  <c r="F565" i="6"/>
  <c r="T500" i="6"/>
  <c r="S500" i="6"/>
  <c r="I500" i="6"/>
  <c r="F500" i="6"/>
  <c r="T563" i="6"/>
  <c r="S563" i="6"/>
  <c r="I563" i="6"/>
  <c r="F563" i="6"/>
  <c r="T562" i="6"/>
  <c r="S562" i="6"/>
  <c r="I562" i="6"/>
  <c r="F562" i="6"/>
  <c r="T561" i="6"/>
  <c r="S561" i="6"/>
  <c r="I561" i="6"/>
  <c r="F561" i="6"/>
  <c r="T560" i="6"/>
  <c r="S560" i="6"/>
  <c r="I560" i="6"/>
  <c r="F560" i="6"/>
  <c r="T559" i="6"/>
  <c r="S559" i="6"/>
  <c r="I559" i="6"/>
  <c r="F559" i="6"/>
  <c r="T558" i="6"/>
  <c r="S558" i="6"/>
  <c r="I558" i="6"/>
  <c r="F558" i="6"/>
  <c r="T557" i="6"/>
  <c r="S557" i="6"/>
  <c r="I557" i="6"/>
  <c r="F557" i="6"/>
  <c r="T556" i="6"/>
  <c r="S556" i="6"/>
  <c r="I556" i="6"/>
  <c r="F556" i="6"/>
  <c r="T136" i="6"/>
  <c r="S136" i="6"/>
  <c r="I136" i="6"/>
  <c r="F136" i="6"/>
  <c r="T555" i="6"/>
  <c r="S555" i="6"/>
  <c r="I555" i="6"/>
  <c r="F555" i="6"/>
  <c r="T111" i="6"/>
  <c r="S111" i="6"/>
  <c r="I111" i="6"/>
  <c r="F111" i="6"/>
  <c r="T552" i="6"/>
  <c r="S552" i="6"/>
  <c r="I552" i="6"/>
  <c r="F552" i="6"/>
  <c r="T551" i="6"/>
  <c r="S551" i="6"/>
  <c r="I551" i="6"/>
  <c r="F551" i="6"/>
  <c r="T550" i="6"/>
  <c r="S550" i="6"/>
  <c r="I550" i="6"/>
  <c r="F550" i="6"/>
  <c r="T549" i="6"/>
  <c r="S549" i="6"/>
  <c r="I549" i="6"/>
  <c r="F549" i="6"/>
  <c r="T548" i="6"/>
  <c r="S548" i="6"/>
  <c r="I548" i="6"/>
  <c r="F548" i="6"/>
  <c r="T81" i="6"/>
  <c r="S81" i="6"/>
  <c r="I81" i="6"/>
  <c r="F81" i="6"/>
  <c r="T546" i="6"/>
  <c r="S546" i="6"/>
  <c r="I546" i="6"/>
  <c r="F546" i="6"/>
  <c r="T393" i="6"/>
  <c r="S393" i="6"/>
  <c r="I393" i="6"/>
  <c r="F393" i="6"/>
  <c r="T417" i="6"/>
  <c r="S417" i="6"/>
  <c r="I417" i="6"/>
  <c r="F417" i="6"/>
  <c r="T118" i="6"/>
  <c r="S118" i="6"/>
  <c r="I118" i="6"/>
  <c r="F118" i="6"/>
  <c r="T542" i="6"/>
  <c r="S542" i="6"/>
  <c r="I542" i="6"/>
  <c r="F542" i="6"/>
  <c r="T503" i="6"/>
  <c r="S503" i="6"/>
  <c r="I503" i="6"/>
  <c r="F503" i="6"/>
  <c r="T201" i="6"/>
  <c r="S201" i="6"/>
  <c r="I201" i="6"/>
  <c r="F201" i="6"/>
  <c r="T539" i="6"/>
  <c r="S539" i="6"/>
  <c r="I539" i="6"/>
  <c r="F539" i="6"/>
  <c r="T538" i="6"/>
  <c r="S538" i="6"/>
  <c r="I538" i="6"/>
  <c r="F538" i="6"/>
  <c r="T537" i="6"/>
  <c r="S537" i="6"/>
  <c r="I537" i="6"/>
  <c r="F537" i="6"/>
  <c r="T380" i="6"/>
  <c r="S380" i="6"/>
  <c r="I380" i="6"/>
  <c r="F380" i="6"/>
  <c r="T535" i="6"/>
  <c r="S535" i="6"/>
  <c r="I535" i="6"/>
  <c r="F535" i="6"/>
  <c r="T534" i="6"/>
  <c r="S534" i="6"/>
  <c r="I534" i="6"/>
  <c r="F534" i="6"/>
  <c r="T533" i="6"/>
  <c r="S533" i="6"/>
  <c r="I533" i="6"/>
  <c r="F533" i="6"/>
  <c r="T325" i="6"/>
  <c r="S325" i="6"/>
  <c r="I325" i="6"/>
  <c r="F325" i="6"/>
  <c r="T830" i="6"/>
  <c r="S830" i="6"/>
  <c r="I830" i="6"/>
  <c r="F830" i="6"/>
  <c r="T554" i="6"/>
  <c r="S554" i="6"/>
  <c r="I554" i="6"/>
  <c r="F554" i="6"/>
  <c r="T63" i="6"/>
  <c r="S63" i="6"/>
  <c r="I63" i="6"/>
  <c r="F63" i="6"/>
  <c r="T528" i="6"/>
  <c r="S528" i="6"/>
  <c r="I528" i="6"/>
  <c r="F528" i="6"/>
  <c r="T938" i="6"/>
  <c r="S938" i="6"/>
  <c r="I938" i="6"/>
  <c r="F938" i="6"/>
  <c r="T350" i="6"/>
  <c r="S350" i="6"/>
  <c r="I350" i="6"/>
  <c r="F350" i="6"/>
  <c r="T525" i="6"/>
  <c r="S525" i="6"/>
  <c r="I525" i="6"/>
  <c r="F525" i="6"/>
  <c r="T448" i="6"/>
  <c r="S448" i="6"/>
  <c r="I448" i="6"/>
  <c r="F448" i="6"/>
  <c r="T523" i="6"/>
  <c r="S523" i="6"/>
  <c r="I523" i="6"/>
  <c r="F523" i="6"/>
  <c r="T522" i="6"/>
  <c r="S522" i="6"/>
  <c r="I522" i="6"/>
  <c r="F522" i="6"/>
  <c r="T521" i="6"/>
  <c r="S521" i="6"/>
  <c r="I521" i="6"/>
  <c r="F521" i="6"/>
  <c r="T573" i="6"/>
  <c r="S573" i="6"/>
  <c r="I573" i="6"/>
  <c r="F573" i="6"/>
  <c r="T519" i="6"/>
  <c r="S519" i="6"/>
  <c r="I519" i="6"/>
  <c r="F519" i="6"/>
  <c r="T278" i="6"/>
  <c r="S278" i="6"/>
  <c r="I278" i="6"/>
  <c r="F278" i="6"/>
  <c r="T591" i="6"/>
  <c r="S591" i="6"/>
  <c r="I591" i="6"/>
  <c r="F591" i="6"/>
  <c r="T516" i="6"/>
  <c r="S516" i="6"/>
  <c r="I516" i="6"/>
  <c r="F516" i="6"/>
  <c r="T515" i="6"/>
  <c r="S515" i="6"/>
  <c r="I515" i="6"/>
  <c r="F515" i="6"/>
  <c r="T514" i="6"/>
  <c r="S514" i="6"/>
  <c r="I514" i="6"/>
  <c r="F514" i="6"/>
  <c r="T212" i="6"/>
  <c r="S212" i="6"/>
  <c r="I212" i="6"/>
  <c r="F212" i="6"/>
  <c r="T512" i="6"/>
  <c r="S512" i="6"/>
  <c r="I512" i="6"/>
  <c r="F512" i="6"/>
  <c r="T156" i="6"/>
  <c r="S156" i="6"/>
  <c r="I156" i="6"/>
  <c r="F156" i="6"/>
  <c r="T510" i="6"/>
  <c r="S510" i="6"/>
  <c r="I510" i="6"/>
  <c r="F510" i="6"/>
  <c r="T933" i="6"/>
  <c r="S933" i="6"/>
  <c r="I933" i="6"/>
  <c r="F933" i="6"/>
  <c r="T508" i="6"/>
  <c r="S508" i="6"/>
  <c r="I508" i="6"/>
  <c r="F508" i="6"/>
  <c r="T379" i="6"/>
  <c r="S379" i="6"/>
  <c r="I379" i="6"/>
  <c r="F379" i="6"/>
  <c r="T662" i="6"/>
  <c r="S662" i="6"/>
  <c r="I662" i="6"/>
  <c r="F662" i="6"/>
  <c r="T505" i="6"/>
  <c r="S505" i="6"/>
  <c r="I505" i="6"/>
  <c r="F505" i="6"/>
  <c r="T504" i="6"/>
  <c r="S504" i="6"/>
  <c r="I504" i="6"/>
  <c r="F504" i="6"/>
  <c r="T200" i="6"/>
  <c r="S200" i="6"/>
  <c r="I200" i="6"/>
  <c r="F200" i="6"/>
  <c r="T982" i="6"/>
  <c r="S982" i="6"/>
  <c r="I982" i="6"/>
  <c r="F982" i="6"/>
  <c r="T173" i="6"/>
  <c r="S173" i="6"/>
  <c r="I173" i="6"/>
  <c r="F173" i="6"/>
  <c r="T34" i="6"/>
  <c r="S34" i="6"/>
  <c r="I34" i="6"/>
  <c r="F34" i="6"/>
  <c r="T502" i="6"/>
  <c r="S502" i="6"/>
  <c r="I502" i="6"/>
  <c r="F502" i="6"/>
  <c r="T89" i="6"/>
  <c r="S89" i="6"/>
  <c r="I89" i="6"/>
  <c r="F89" i="6"/>
  <c r="T497" i="6"/>
  <c r="S497" i="6"/>
  <c r="I497" i="6"/>
  <c r="F497" i="6"/>
  <c r="T496" i="6"/>
  <c r="S496" i="6"/>
  <c r="I496" i="6"/>
  <c r="F496" i="6"/>
  <c r="T495" i="6"/>
  <c r="S495" i="6"/>
  <c r="I495" i="6"/>
  <c r="F495" i="6"/>
  <c r="T494" i="6"/>
  <c r="S494" i="6"/>
  <c r="I494" i="6"/>
  <c r="F494" i="6"/>
  <c r="T493" i="6"/>
  <c r="S493" i="6"/>
  <c r="I493" i="6"/>
  <c r="F493" i="6"/>
  <c r="T492" i="6"/>
  <c r="S492" i="6"/>
  <c r="I492" i="6"/>
  <c r="F492" i="6"/>
  <c r="T491" i="6"/>
  <c r="S491" i="6"/>
  <c r="I491" i="6"/>
  <c r="F491" i="6"/>
  <c r="T490" i="6"/>
  <c r="S490" i="6"/>
  <c r="I490" i="6"/>
  <c r="F490" i="6"/>
  <c r="T489" i="6"/>
  <c r="S489" i="6"/>
  <c r="I489" i="6"/>
  <c r="F489" i="6"/>
  <c r="T811" i="6"/>
  <c r="S811" i="6"/>
  <c r="I811" i="6"/>
  <c r="F811" i="6"/>
  <c r="T376" i="6"/>
  <c r="S376" i="6"/>
  <c r="I376" i="6"/>
  <c r="F376" i="6"/>
  <c r="T486" i="6"/>
  <c r="S486" i="6"/>
  <c r="I486" i="6"/>
  <c r="F486" i="6"/>
  <c r="T373" i="6"/>
  <c r="S373" i="6"/>
  <c r="I373" i="6"/>
  <c r="F373" i="6"/>
  <c r="T871" i="6"/>
  <c r="S871" i="6"/>
  <c r="I871" i="6"/>
  <c r="F871" i="6"/>
  <c r="T17" i="6"/>
  <c r="S17" i="6"/>
  <c r="I17" i="6"/>
  <c r="F17" i="6"/>
  <c r="T482" i="6"/>
  <c r="S482" i="6"/>
  <c r="I482" i="6"/>
  <c r="F482" i="6"/>
  <c r="T481" i="6"/>
  <c r="S481" i="6"/>
  <c r="I481" i="6"/>
  <c r="F481" i="6"/>
  <c r="T480" i="6"/>
  <c r="S480" i="6"/>
  <c r="I480" i="6"/>
  <c r="F480" i="6"/>
  <c r="T592" i="6"/>
  <c r="S592" i="6"/>
  <c r="I592" i="6"/>
  <c r="F592" i="6"/>
  <c r="T53" i="6"/>
  <c r="S53" i="6"/>
  <c r="I53" i="6"/>
  <c r="F53" i="6"/>
  <c r="T477" i="6"/>
  <c r="S477" i="6"/>
  <c r="I477" i="6"/>
  <c r="F477" i="6"/>
  <c r="T476" i="6"/>
  <c r="S476" i="6"/>
  <c r="I476" i="6"/>
  <c r="F476" i="6"/>
  <c r="T475" i="6"/>
  <c r="S475" i="6"/>
  <c r="I475" i="6"/>
  <c r="F475" i="6"/>
  <c r="T195" i="6"/>
  <c r="S195" i="6"/>
  <c r="I195" i="6"/>
  <c r="F195" i="6"/>
  <c r="T473" i="6"/>
  <c r="S473" i="6"/>
  <c r="I473" i="6"/>
  <c r="F473" i="6"/>
  <c r="T472" i="6"/>
  <c r="S472" i="6"/>
  <c r="I472" i="6"/>
  <c r="F472" i="6"/>
  <c r="T471" i="6"/>
  <c r="S471" i="6"/>
  <c r="I471" i="6"/>
  <c r="F471" i="6"/>
  <c r="T879" i="6"/>
  <c r="S879" i="6"/>
  <c r="I879" i="6"/>
  <c r="F879" i="6"/>
  <c r="T469" i="6"/>
  <c r="S469" i="6"/>
  <c r="I469" i="6"/>
  <c r="F469" i="6"/>
  <c r="T468" i="6"/>
  <c r="S468" i="6"/>
  <c r="I468" i="6"/>
  <c r="F468" i="6"/>
  <c r="T467" i="6"/>
  <c r="S467" i="6"/>
  <c r="I467" i="6"/>
  <c r="F467" i="6"/>
  <c r="T466" i="6"/>
  <c r="S466" i="6"/>
  <c r="I466" i="6"/>
  <c r="F466" i="6"/>
  <c r="T465" i="6"/>
  <c r="S465" i="6"/>
  <c r="I465" i="6"/>
  <c r="F465" i="6"/>
  <c r="T66" i="6"/>
  <c r="S66" i="6"/>
  <c r="I66" i="6"/>
  <c r="F66" i="6"/>
  <c r="T463" i="6"/>
  <c r="S463" i="6"/>
  <c r="I463" i="6"/>
  <c r="F463" i="6"/>
  <c r="T462" i="6"/>
  <c r="S462" i="6"/>
  <c r="I462" i="6"/>
  <c r="F462" i="6"/>
  <c r="T762" i="6"/>
  <c r="S762" i="6"/>
  <c r="I762" i="6"/>
  <c r="F762" i="6"/>
  <c r="T460" i="6"/>
  <c r="S460" i="6"/>
  <c r="I460" i="6"/>
  <c r="F460" i="6"/>
  <c r="T832" i="6"/>
  <c r="S832" i="6"/>
  <c r="I832" i="6"/>
  <c r="F832" i="6"/>
  <c r="T458" i="6"/>
  <c r="S458" i="6"/>
  <c r="I458" i="6"/>
  <c r="F458" i="6"/>
  <c r="T457" i="6"/>
  <c r="S457" i="6"/>
  <c r="I457" i="6"/>
  <c r="F457" i="6"/>
  <c r="T878" i="6"/>
  <c r="S878" i="6"/>
  <c r="I878" i="6"/>
  <c r="F878" i="6"/>
  <c r="T92" i="6"/>
  <c r="S92" i="6"/>
  <c r="I92" i="6"/>
  <c r="F92" i="6"/>
  <c r="T845" i="6"/>
  <c r="S845" i="6"/>
  <c r="I845" i="6"/>
  <c r="F845" i="6"/>
  <c r="T453" i="6"/>
  <c r="S453" i="6"/>
  <c r="I453" i="6"/>
  <c r="F453" i="6"/>
  <c r="T979" i="6"/>
  <c r="S979" i="6"/>
  <c r="I979" i="6"/>
  <c r="F979" i="6"/>
  <c r="T451" i="6"/>
  <c r="S451" i="6"/>
  <c r="I451" i="6"/>
  <c r="F451" i="6"/>
  <c r="T377" i="6"/>
  <c r="S377" i="6"/>
  <c r="I377" i="6"/>
  <c r="F377" i="6"/>
  <c r="T449" i="6"/>
  <c r="S449" i="6"/>
  <c r="I449" i="6"/>
  <c r="F449" i="6"/>
  <c r="T717" i="6"/>
  <c r="S717" i="6"/>
  <c r="I717" i="6"/>
  <c r="F717" i="6"/>
  <c r="T447" i="6"/>
  <c r="S447" i="6"/>
  <c r="I447" i="6"/>
  <c r="F447" i="6"/>
  <c r="T446" i="6"/>
  <c r="S446" i="6"/>
  <c r="I446" i="6"/>
  <c r="F446" i="6"/>
  <c r="T445" i="6"/>
  <c r="S445" i="6"/>
  <c r="I445" i="6"/>
  <c r="F445" i="6"/>
  <c r="T444" i="6"/>
  <c r="S444" i="6"/>
  <c r="I444" i="6"/>
  <c r="F444" i="6"/>
  <c r="T704" i="6"/>
  <c r="S704" i="6"/>
  <c r="I704" i="6"/>
  <c r="F704" i="6"/>
  <c r="T442" i="6"/>
  <c r="S442" i="6"/>
  <c r="I442" i="6"/>
  <c r="F442" i="6"/>
  <c r="T441" i="6"/>
  <c r="S441" i="6"/>
  <c r="I441" i="6"/>
  <c r="F441" i="6"/>
  <c r="T440" i="6"/>
  <c r="S440" i="6"/>
  <c r="I440" i="6"/>
  <c r="F440" i="6"/>
  <c r="T439" i="6"/>
  <c r="S439" i="6"/>
  <c r="I439" i="6"/>
  <c r="F439" i="6"/>
  <c r="T438" i="6"/>
  <c r="S438" i="6"/>
  <c r="I438" i="6"/>
  <c r="F438" i="6"/>
  <c r="T437" i="6"/>
  <c r="S437" i="6"/>
  <c r="I437" i="6"/>
  <c r="F437" i="6"/>
  <c r="T436" i="6"/>
  <c r="S436" i="6"/>
  <c r="I436" i="6"/>
  <c r="F436" i="6"/>
  <c r="T294" i="6"/>
  <c r="S294" i="6"/>
  <c r="I294" i="6"/>
  <c r="F294" i="6"/>
  <c r="T658" i="6"/>
  <c r="S658" i="6"/>
  <c r="I658" i="6"/>
  <c r="F658" i="6"/>
  <c r="T433" i="6"/>
  <c r="S433" i="6"/>
  <c r="I433" i="6"/>
  <c r="F433" i="6"/>
  <c r="T621" i="6"/>
  <c r="S621" i="6"/>
  <c r="I621" i="6"/>
  <c r="F621" i="6"/>
  <c r="T431" i="6"/>
  <c r="S431" i="6"/>
  <c r="I431" i="6"/>
  <c r="F431" i="6"/>
  <c r="T342" i="6"/>
  <c r="S342" i="6"/>
  <c r="I342" i="6"/>
  <c r="F342" i="6"/>
  <c r="T429" i="6"/>
  <c r="S429" i="6"/>
  <c r="I429" i="6"/>
  <c r="F429" i="6"/>
  <c r="T428" i="6"/>
  <c r="S428" i="6"/>
  <c r="I428" i="6"/>
  <c r="F428" i="6"/>
  <c r="T427" i="6"/>
  <c r="S427" i="6"/>
  <c r="I427" i="6"/>
  <c r="F427" i="6"/>
  <c r="T821" i="6"/>
  <c r="S821" i="6"/>
  <c r="I821" i="6"/>
  <c r="F821" i="6"/>
  <c r="T206" i="6"/>
  <c r="S206" i="6"/>
  <c r="I206" i="6"/>
  <c r="F206" i="6"/>
  <c r="T424" i="6"/>
  <c r="S424" i="6"/>
  <c r="I424" i="6"/>
  <c r="F424" i="6"/>
  <c r="T529" i="6"/>
  <c r="S529" i="6"/>
  <c r="I529" i="6"/>
  <c r="F529" i="6"/>
  <c r="T422" i="6"/>
  <c r="S422" i="6"/>
  <c r="I422" i="6"/>
  <c r="F422" i="6"/>
  <c r="T421" i="6"/>
  <c r="S421" i="6"/>
  <c r="I421" i="6"/>
  <c r="F421" i="6"/>
  <c r="T174" i="6"/>
  <c r="S174" i="6"/>
  <c r="I174" i="6"/>
  <c r="F174" i="6"/>
  <c r="T947" i="6"/>
  <c r="S947" i="6"/>
  <c r="I947" i="6"/>
  <c r="F947" i="6"/>
  <c r="T258" i="6"/>
  <c r="S258" i="6"/>
  <c r="I258" i="6"/>
  <c r="F258" i="6"/>
  <c r="T312" i="6"/>
  <c r="S312" i="6"/>
  <c r="I312" i="6"/>
  <c r="F312" i="6"/>
  <c r="T68" i="6"/>
  <c r="S68" i="6"/>
  <c r="I68" i="6"/>
  <c r="F68" i="6"/>
  <c r="T415" i="6"/>
  <c r="S415" i="6"/>
  <c r="I415" i="6"/>
  <c r="F415" i="6"/>
  <c r="T414" i="6"/>
  <c r="S414" i="6"/>
  <c r="I414" i="6"/>
  <c r="F414" i="6"/>
  <c r="T413" i="6"/>
  <c r="S413" i="6"/>
  <c r="I413" i="6"/>
  <c r="F413" i="6"/>
  <c r="T412" i="6"/>
  <c r="S412" i="6"/>
  <c r="I412" i="6"/>
  <c r="F412" i="6"/>
  <c r="T253" i="6"/>
  <c r="S253" i="6"/>
  <c r="I253" i="6"/>
  <c r="F253" i="6"/>
  <c r="T410" i="6"/>
  <c r="S410" i="6"/>
  <c r="I410" i="6"/>
  <c r="F410" i="6"/>
  <c r="T409" i="6"/>
  <c r="S409" i="6"/>
  <c r="I409" i="6"/>
  <c r="F409" i="6"/>
  <c r="T408" i="6"/>
  <c r="S408" i="6"/>
  <c r="I408" i="6"/>
  <c r="F408" i="6"/>
  <c r="T474" i="6"/>
  <c r="S474" i="6"/>
  <c r="I474" i="6"/>
  <c r="F474" i="6"/>
  <c r="T406" i="6"/>
  <c r="S406" i="6"/>
  <c r="I406" i="6"/>
  <c r="F406" i="6"/>
  <c r="T23" i="6"/>
  <c r="S23" i="6"/>
  <c r="I23" i="6"/>
  <c r="F23" i="6"/>
  <c r="T666" i="6"/>
  <c r="S666" i="6"/>
  <c r="I666" i="6"/>
  <c r="F666" i="6"/>
  <c r="T403" i="6"/>
  <c r="S403" i="6"/>
  <c r="I403" i="6"/>
  <c r="F403" i="6"/>
  <c r="T975" i="6"/>
  <c r="S975" i="6"/>
  <c r="I975" i="6"/>
  <c r="F975" i="6"/>
  <c r="T347" i="6"/>
  <c r="S347" i="6"/>
  <c r="I347" i="6"/>
  <c r="F347" i="6"/>
  <c r="T400" i="6"/>
  <c r="S400" i="6"/>
  <c r="I400" i="6"/>
  <c r="F400" i="6"/>
  <c r="T399" i="6"/>
  <c r="S399" i="6"/>
  <c r="I399" i="6"/>
  <c r="F399" i="6"/>
  <c r="T398" i="6"/>
  <c r="S398" i="6"/>
  <c r="I398" i="6"/>
  <c r="F398" i="6"/>
  <c r="T397" i="6"/>
  <c r="S397" i="6"/>
  <c r="I397" i="6"/>
  <c r="F397" i="6"/>
  <c r="T396" i="6"/>
  <c r="S396" i="6"/>
  <c r="I396" i="6"/>
  <c r="F396" i="6"/>
  <c r="T395" i="6"/>
  <c r="S395" i="6"/>
  <c r="I395" i="6"/>
  <c r="F395" i="6"/>
  <c r="T338" i="6"/>
  <c r="S338" i="6"/>
  <c r="I338" i="6"/>
  <c r="F338" i="6"/>
  <c r="T435" i="6"/>
  <c r="S435" i="6"/>
  <c r="I435" i="6"/>
  <c r="F435" i="6"/>
  <c r="T392" i="6"/>
  <c r="S392" i="6"/>
  <c r="I392" i="6"/>
  <c r="F392" i="6"/>
  <c r="T391" i="6"/>
  <c r="S391" i="6"/>
  <c r="I391" i="6"/>
  <c r="F391" i="6"/>
  <c r="T390" i="6"/>
  <c r="S390" i="6"/>
  <c r="I390" i="6"/>
  <c r="F390" i="6"/>
  <c r="T319" i="6"/>
  <c r="S319" i="6"/>
  <c r="I319" i="6"/>
  <c r="F319" i="6"/>
  <c r="T255" i="6"/>
  <c r="S255" i="6"/>
  <c r="I255" i="6"/>
  <c r="F255" i="6"/>
  <c r="T387" i="6"/>
  <c r="S387" i="6"/>
  <c r="I387" i="6"/>
  <c r="F387" i="6"/>
  <c r="T386" i="6"/>
  <c r="S386" i="6"/>
  <c r="I386" i="6"/>
  <c r="F386" i="6"/>
  <c r="T385" i="6"/>
  <c r="S385" i="6"/>
  <c r="I385" i="6"/>
  <c r="F385" i="6"/>
  <c r="T541" i="6"/>
  <c r="S541" i="6"/>
  <c r="I541" i="6"/>
  <c r="F541" i="6"/>
  <c r="T383" i="6"/>
  <c r="S383" i="6"/>
  <c r="I383" i="6"/>
  <c r="F383" i="6"/>
  <c r="T382" i="6"/>
  <c r="S382" i="6"/>
  <c r="I382" i="6"/>
  <c r="F382" i="6"/>
  <c r="T687" i="6"/>
  <c r="S687" i="6"/>
  <c r="I687" i="6"/>
  <c r="F687" i="6"/>
  <c r="T117" i="6"/>
  <c r="S117" i="6"/>
  <c r="I117" i="6"/>
  <c r="F117" i="6"/>
  <c r="T450" i="6"/>
  <c r="S450" i="6"/>
  <c r="I450" i="6"/>
  <c r="F450" i="6"/>
  <c r="T378" i="6"/>
  <c r="S378" i="6"/>
  <c r="I378" i="6"/>
  <c r="F378" i="6"/>
  <c r="T921" i="6"/>
  <c r="S921" i="6"/>
  <c r="I921" i="6"/>
  <c r="F921" i="6"/>
  <c r="T159" i="6"/>
  <c r="S159" i="6"/>
  <c r="I159" i="6"/>
  <c r="F159" i="6"/>
  <c r="T375" i="6"/>
  <c r="S375" i="6"/>
  <c r="I375" i="6"/>
  <c r="F375" i="6"/>
  <c r="T374" i="6"/>
  <c r="S374" i="6"/>
  <c r="I374" i="6"/>
  <c r="F374" i="6"/>
  <c r="T56" i="6"/>
  <c r="S56" i="6"/>
  <c r="I56" i="6"/>
  <c r="F56" i="6"/>
  <c r="T372" i="6"/>
  <c r="S372" i="6"/>
  <c r="I372" i="6"/>
  <c r="F372" i="6"/>
  <c r="T371" i="6"/>
  <c r="S371" i="6"/>
  <c r="I371" i="6"/>
  <c r="F371" i="6"/>
  <c r="T370" i="6"/>
  <c r="S370" i="6"/>
  <c r="I370" i="6"/>
  <c r="F370" i="6"/>
  <c r="T499" i="6"/>
  <c r="S499" i="6"/>
  <c r="I499" i="6"/>
  <c r="F499" i="6"/>
  <c r="T368" i="6"/>
  <c r="S368" i="6"/>
  <c r="I368" i="6"/>
  <c r="F368" i="6"/>
  <c r="T367" i="6"/>
  <c r="S367" i="6"/>
  <c r="I367" i="6"/>
  <c r="F367" i="6"/>
  <c r="T366" i="6"/>
  <c r="S366" i="6"/>
  <c r="I366" i="6"/>
  <c r="F366" i="6"/>
  <c r="T365" i="6"/>
  <c r="S365" i="6"/>
  <c r="I365" i="6"/>
  <c r="F365" i="6"/>
  <c r="T364" i="6"/>
  <c r="S364" i="6"/>
  <c r="I364" i="6"/>
  <c r="F364" i="6"/>
  <c r="T363" i="6"/>
  <c r="S363" i="6"/>
  <c r="I363" i="6"/>
  <c r="F363" i="6"/>
  <c r="T362" i="6"/>
  <c r="S362" i="6"/>
  <c r="I362" i="6"/>
  <c r="F362" i="6"/>
  <c r="T361" i="6"/>
  <c r="S361" i="6"/>
  <c r="I361" i="6"/>
  <c r="F361" i="6"/>
  <c r="T506" i="6"/>
  <c r="S506" i="6"/>
  <c r="I506" i="6"/>
  <c r="F506" i="6"/>
  <c r="T359" i="6"/>
  <c r="S359" i="6"/>
  <c r="I359" i="6"/>
  <c r="F359" i="6"/>
  <c r="T536" i="6"/>
  <c r="S536" i="6"/>
  <c r="I536" i="6"/>
  <c r="F536" i="6"/>
  <c r="T357" i="6"/>
  <c r="S357" i="6"/>
  <c r="I357" i="6"/>
  <c r="F357" i="6"/>
  <c r="T356" i="6"/>
  <c r="S356" i="6"/>
  <c r="I356" i="6"/>
  <c r="F356" i="6"/>
  <c r="T355" i="6"/>
  <c r="S355" i="6"/>
  <c r="I355" i="6"/>
  <c r="F355" i="6"/>
  <c r="T918" i="6"/>
  <c r="S918" i="6"/>
  <c r="I918" i="6"/>
  <c r="F918" i="6"/>
  <c r="T353" i="6"/>
  <c r="S353" i="6"/>
  <c r="I353" i="6"/>
  <c r="F353" i="6"/>
  <c r="T973" i="6"/>
  <c r="S973" i="6"/>
  <c r="I973" i="6"/>
  <c r="F973" i="6"/>
  <c r="T100" i="6"/>
  <c r="S100" i="6"/>
  <c r="I100" i="6"/>
  <c r="F100" i="6"/>
  <c r="T5" i="6"/>
  <c r="S5" i="6"/>
  <c r="I5" i="6"/>
  <c r="F5" i="6"/>
  <c r="T349" i="6"/>
  <c r="S349" i="6"/>
  <c r="I349" i="6"/>
  <c r="F349" i="6"/>
  <c r="T627" i="6"/>
  <c r="S627" i="6"/>
  <c r="I627" i="6"/>
  <c r="F627" i="6"/>
  <c r="T187" i="6"/>
  <c r="S187" i="6"/>
  <c r="I187" i="6"/>
  <c r="F187" i="6"/>
  <c r="T14" i="6"/>
  <c r="S14" i="6"/>
  <c r="I14" i="6"/>
  <c r="F14" i="6"/>
  <c r="T553" i="6"/>
  <c r="S553" i="6"/>
  <c r="I553" i="6"/>
  <c r="F553" i="6"/>
  <c r="T454" i="6"/>
  <c r="S454" i="6"/>
  <c r="I454" i="6"/>
  <c r="F454" i="6"/>
  <c r="T310" i="6"/>
  <c r="S310" i="6"/>
  <c r="I310" i="6"/>
  <c r="F310" i="6"/>
  <c r="T464" i="6"/>
  <c r="S464" i="6"/>
  <c r="I464" i="6"/>
  <c r="F464" i="6"/>
  <c r="T341" i="6"/>
  <c r="S341" i="6"/>
  <c r="I341" i="6"/>
  <c r="F341" i="6"/>
  <c r="T340" i="6"/>
  <c r="S340" i="6"/>
  <c r="I340" i="6"/>
  <c r="F340" i="6"/>
  <c r="T339" i="6"/>
  <c r="S339" i="6"/>
  <c r="I339" i="6"/>
  <c r="F339" i="6"/>
  <c r="T423" i="6"/>
  <c r="S423" i="6"/>
  <c r="I423" i="6"/>
  <c r="F423" i="6"/>
  <c r="T337" i="6"/>
  <c r="S337" i="6"/>
  <c r="I337" i="6"/>
  <c r="F337" i="6"/>
  <c r="T336" i="6"/>
  <c r="S336" i="6"/>
  <c r="I336" i="6"/>
  <c r="F336" i="6"/>
  <c r="T335" i="6"/>
  <c r="S335" i="6"/>
  <c r="I335" i="6"/>
  <c r="F335" i="6"/>
  <c r="T334" i="6"/>
  <c r="S334" i="6"/>
  <c r="I334" i="6"/>
  <c r="F334" i="6"/>
  <c r="T333" i="6"/>
  <c r="S333" i="6"/>
  <c r="I333" i="6"/>
  <c r="F333" i="6"/>
  <c r="T332" i="6"/>
  <c r="S332" i="6"/>
  <c r="I332" i="6"/>
  <c r="F332" i="6"/>
  <c r="T331" i="6"/>
  <c r="S331" i="6"/>
  <c r="I331" i="6"/>
  <c r="F331" i="6"/>
  <c r="T330" i="6"/>
  <c r="S330" i="6"/>
  <c r="I330" i="6"/>
  <c r="F330" i="6"/>
  <c r="T928" i="6"/>
  <c r="S928" i="6"/>
  <c r="I928" i="6"/>
  <c r="F928" i="6"/>
  <c r="T683" i="6"/>
  <c r="S683" i="6"/>
  <c r="I683" i="6"/>
  <c r="F683" i="6"/>
  <c r="T742" i="6"/>
  <c r="S742" i="6"/>
  <c r="I742" i="6"/>
  <c r="F742" i="6"/>
  <c r="T326" i="6"/>
  <c r="S326" i="6"/>
  <c r="I326" i="6"/>
  <c r="F326" i="6"/>
  <c r="T566" i="6"/>
  <c r="S566" i="6"/>
  <c r="I566" i="6"/>
  <c r="F566" i="6"/>
  <c r="T324" i="6"/>
  <c r="S324" i="6"/>
  <c r="I324" i="6"/>
  <c r="F324" i="6"/>
  <c r="T140" i="6"/>
  <c r="S140" i="6"/>
  <c r="I140" i="6"/>
  <c r="F140" i="6"/>
  <c r="T401" i="6"/>
  <c r="S401" i="6"/>
  <c r="I401" i="6"/>
  <c r="F401" i="6"/>
  <c r="T321" i="6"/>
  <c r="S321" i="6"/>
  <c r="I321" i="6"/>
  <c r="F321" i="6"/>
  <c r="T789" i="6"/>
  <c r="S789" i="6"/>
  <c r="I789" i="6"/>
  <c r="F789" i="6"/>
  <c r="T734" i="6"/>
  <c r="S734" i="6"/>
  <c r="I734" i="6"/>
  <c r="F734" i="6"/>
  <c r="T513" i="6"/>
  <c r="S513" i="6"/>
  <c r="I513" i="6"/>
  <c r="F513" i="6"/>
  <c r="T526" i="6"/>
  <c r="S526" i="6"/>
  <c r="I526" i="6"/>
  <c r="F526" i="6"/>
  <c r="T316" i="6"/>
  <c r="S316" i="6"/>
  <c r="I316" i="6"/>
  <c r="F316" i="6"/>
  <c r="T315" i="6"/>
  <c r="S315" i="6"/>
  <c r="I315" i="6"/>
  <c r="F315" i="6"/>
  <c r="T314" i="6"/>
  <c r="S314" i="6"/>
  <c r="I314" i="6"/>
  <c r="F314" i="6"/>
  <c r="T313" i="6"/>
  <c r="S313" i="6"/>
  <c r="I313" i="6"/>
  <c r="F313" i="6"/>
  <c r="T646" i="6"/>
  <c r="S646" i="6"/>
  <c r="I646" i="6"/>
  <c r="F646" i="6"/>
  <c r="T311" i="6"/>
  <c r="S311" i="6"/>
  <c r="I311" i="6"/>
  <c r="F311" i="6"/>
  <c r="T302" i="6"/>
  <c r="S302" i="6"/>
  <c r="I302" i="6"/>
  <c r="F302" i="6"/>
  <c r="T309" i="6"/>
  <c r="S309" i="6"/>
  <c r="I309" i="6"/>
  <c r="F309" i="6"/>
  <c r="T741" i="6"/>
  <c r="S741" i="6"/>
  <c r="I741" i="6"/>
  <c r="F741" i="6"/>
  <c r="T307" i="6"/>
  <c r="S307" i="6"/>
  <c r="I307" i="6"/>
  <c r="F307" i="6"/>
  <c r="T306" i="6"/>
  <c r="S306" i="6"/>
  <c r="I306" i="6"/>
  <c r="F306" i="6"/>
  <c r="T900" i="6"/>
  <c r="S900" i="6"/>
  <c r="I900" i="6"/>
  <c r="F900" i="6"/>
  <c r="T418" i="6"/>
  <c r="S418" i="6"/>
  <c r="I418" i="6"/>
  <c r="F418" i="6"/>
  <c r="T303" i="6"/>
  <c r="S303" i="6"/>
  <c r="I303" i="6"/>
  <c r="F303" i="6"/>
  <c r="T972" i="6"/>
  <c r="S972" i="6"/>
  <c r="I972" i="6"/>
  <c r="F972" i="6"/>
  <c r="T886" i="6"/>
  <c r="S886" i="6"/>
  <c r="I886" i="6"/>
  <c r="F886" i="6"/>
  <c r="T300" i="6"/>
  <c r="S300" i="6"/>
  <c r="I300" i="6"/>
  <c r="F300" i="6"/>
  <c r="T682" i="6"/>
  <c r="S682" i="6"/>
  <c r="I682" i="6"/>
  <c r="F682" i="6"/>
  <c r="T771" i="6"/>
  <c r="S771" i="6"/>
  <c r="I771" i="6"/>
  <c r="F771" i="6"/>
  <c r="T47" i="6"/>
  <c r="S47" i="6"/>
  <c r="I47" i="6"/>
  <c r="F47" i="6"/>
  <c r="T296" i="6"/>
  <c r="S296" i="6"/>
  <c r="I296" i="6"/>
  <c r="F296" i="6"/>
  <c r="T295" i="6"/>
  <c r="S295" i="6"/>
  <c r="I295" i="6"/>
  <c r="F295" i="6"/>
  <c r="T665" i="6"/>
  <c r="S665" i="6"/>
  <c r="I665" i="6"/>
  <c r="F665" i="6"/>
  <c r="T293" i="6"/>
  <c r="S293" i="6"/>
  <c r="I293" i="6"/>
  <c r="F293" i="6"/>
  <c r="T155" i="6"/>
  <c r="S155" i="6"/>
  <c r="I155" i="6"/>
  <c r="F155" i="6"/>
  <c r="T291" i="6"/>
  <c r="S291" i="6"/>
  <c r="I291" i="6"/>
  <c r="F291" i="6"/>
  <c r="T791" i="6"/>
  <c r="S791" i="6"/>
  <c r="I791" i="6"/>
  <c r="F791" i="6"/>
  <c r="T289" i="6"/>
  <c r="S289" i="6"/>
  <c r="I289" i="6"/>
  <c r="F289" i="6"/>
  <c r="T288" i="6"/>
  <c r="S288" i="6"/>
  <c r="I288" i="6"/>
  <c r="F288" i="6"/>
  <c r="T287" i="6"/>
  <c r="S287" i="6"/>
  <c r="I287" i="6"/>
  <c r="F287" i="6"/>
  <c r="T501" i="6"/>
  <c r="S501" i="6"/>
  <c r="I501" i="6"/>
  <c r="F501" i="6"/>
  <c r="T620" i="6"/>
  <c r="S620" i="6"/>
  <c r="I620" i="6"/>
  <c r="F620" i="6"/>
  <c r="T284" i="6"/>
  <c r="S284" i="6"/>
  <c r="I284" i="6"/>
  <c r="F284" i="6"/>
  <c r="T170" i="6"/>
  <c r="S170" i="6"/>
  <c r="I170" i="6"/>
  <c r="F170" i="6"/>
  <c r="T282" i="6"/>
  <c r="S282" i="6"/>
  <c r="I282" i="6"/>
  <c r="F282" i="6"/>
  <c r="T281" i="6"/>
  <c r="S281" i="6"/>
  <c r="I281" i="6"/>
  <c r="F281" i="6"/>
  <c r="T280" i="6"/>
  <c r="S280" i="6"/>
  <c r="I280" i="6"/>
  <c r="F280" i="6"/>
  <c r="T279" i="6"/>
  <c r="S279" i="6"/>
  <c r="I279" i="6"/>
  <c r="F279" i="6"/>
  <c r="T797" i="6"/>
  <c r="S797" i="6"/>
  <c r="I797" i="6"/>
  <c r="F797" i="6"/>
  <c r="T277" i="6"/>
  <c r="S277" i="6"/>
  <c r="I277" i="6"/>
  <c r="F277" i="6"/>
  <c r="T929" i="6"/>
  <c r="S929" i="6"/>
  <c r="I929" i="6"/>
  <c r="F929" i="6"/>
  <c r="T275" i="6"/>
  <c r="S275" i="6"/>
  <c r="I275" i="6"/>
  <c r="F275" i="6"/>
  <c r="T274" i="6"/>
  <c r="S274" i="6"/>
  <c r="I274" i="6"/>
  <c r="F274" i="6"/>
  <c r="T273" i="6"/>
  <c r="S273" i="6"/>
  <c r="I273" i="6"/>
  <c r="F273" i="6"/>
  <c r="T272" i="6"/>
  <c r="S272" i="6"/>
  <c r="I272" i="6"/>
  <c r="F272" i="6"/>
  <c r="T271" i="6"/>
  <c r="S271" i="6"/>
  <c r="I271" i="6"/>
  <c r="F271" i="6"/>
  <c r="T270" i="6"/>
  <c r="S270" i="6"/>
  <c r="I270" i="6"/>
  <c r="F270" i="6"/>
  <c r="T269" i="6"/>
  <c r="S269" i="6"/>
  <c r="I269" i="6"/>
  <c r="F269" i="6"/>
  <c r="T317" i="6"/>
  <c r="S317" i="6"/>
  <c r="I317" i="6"/>
  <c r="F317" i="6"/>
  <c r="T267" i="6"/>
  <c r="S267" i="6"/>
  <c r="I267" i="6"/>
  <c r="F267" i="6"/>
  <c r="T266" i="6"/>
  <c r="S266" i="6"/>
  <c r="I266" i="6"/>
  <c r="F266" i="6"/>
  <c r="T265" i="6"/>
  <c r="S265" i="6"/>
  <c r="I265" i="6"/>
  <c r="F265" i="6"/>
  <c r="T264" i="6"/>
  <c r="S264" i="6"/>
  <c r="I264" i="6"/>
  <c r="F264" i="6"/>
  <c r="T402" i="6"/>
  <c r="S402" i="6"/>
  <c r="I402" i="6"/>
  <c r="F402" i="6"/>
  <c r="T262" i="6"/>
  <c r="S262" i="6"/>
  <c r="I262" i="6"/>
  <c r="F262" i="6"/>
  <c r="T261" i="6"/>
  <c r="S261" i="6"/>
  <c r="I261" i="6"/>
  <c r="F261" i="6"/>
  <c r="T260" i="6"/>
  <c r="S260" i="6"/>
  <c r="I260" i="6"/>
  <c r="F260" i="6"/>
  <c r="T259" i="6"/>
  <c r="S259" i="6"/>
  <c r="I259" i="6"/>
  <c r="F259" i="6"/>
  <c r="T877" i="6"/>
  <c r="S877" i="6"/>
  <c r="I877" i="6"/>
  <c r="F877" i="6"/>
  <c r="T257" i="6"/>
  <c r="S257" i="6"/>
  <c r="I257" i="6"/>
  <c r="F257" i="6"/>
  <c r="T256" i="6"/>
  <c r="S256" i="6"/>
  <c r="I256" i="6"/>
  <c r="F256" i="6"/>
  <c r="T292" i="6"/>
  <c r="S292" i="6"/>
  <c r="I292" i="6"/>
  <c r="F292" i="6"/>
  <c r="T254" i="6"/>
  <c r="S254" i="6"/>
  <c r="I254" i="6"/>
  <c r="F254" i="6"/>
  <c r="T696" i="6"/>
  <c r="S696" i="6"/>
  <c r="I696" i="6"/>
  <c r="F696" i="6"/>
  <c r="T965" i="6"/>
  <c r="S965" i="6"/>
  <c r="I965" i="6"/>
  <c r="F965" i="6"/>
  <c r="T251" i="6"/>
  <c r="S251" i="6"/>
  <c r="I251" i="6"/>
  <c r="F251" i="6"/>
  <c r="T250" i="6"/>
  <c r="S250" i="6"/>
  <c r="I250" i="6"/>
  <c r="F250" i="6"/>
  <c r="T249" i="6"/>
  <c r="S249" i="6"/>
  <c r="I249" i="6"/>
  <c r="F249" i="6"/>
  <c r="T248" i="6"/>
  <c r="S248" i="6"/>
  <c r="I248" i="6"/>
  <c r="F248" i="6"/>
  <c r="T247" i="6"/>
  <c r="S247" i="6"/>
  <c r="I247" i="6"/>
  <c r="F247" i="6"/>
  <c r="T246" i="6"/>
  <c r="S246" i="6"/>
  <c r="I246" i="6"/>
  <c r="F246" i="6"/>
  <c r="T245" i="6"/>
  <c r="S245" i="6"/>
  <c r="I245" i="6"/>
  <c r="F245" i="6"/>
  <c r="T244" i="6"/>
  <c r="S244" i="6"/>
  <c r="I244" i="6"/>
  <c r="F244" i="6"/>
  <c r="T243" i="6"/>
  <c r="S243" i="6"/>
  <c r="I243" i="6"/>
  <c r="F243" i="6"/>
  <c r="T242" i="6"/>
  <c r="S242" i="6"/>
  <c r="I242" i="6"/>
  <c r="F242" i="6"/>
  <c r="T906" i="6"/>
  <c r="S906" i="6"/>
  <c r="I906" i="6"/>
  <c r="F906" i="6"/>
  <c r="T240" i="6"/>
  <c r="S240" i="6"/>
  <c r="I240" i="6"/>
  <c r="F240" i="6"/>
  <c r="T239" i="6"/>
  <c r="S239" i="6"/>
  <c r="I239" i="6"/>
  <c r="F239" i="6"/>
  <c r="T461" i="6"/>
  <c r="S461" i="6"/>
  <c r="I461" i="6"/>
  <c r="F461" i="6"/>
  <c r="T590" i="6"/>
  <c r="S590" i="6"/>
  <c r="I590" i="6"/>
  <c r="F590" i="6"/>
  <c r="T236" i="6"/>
  <c r="S236" i="6"/>
  <c r="I236" i="6"/>
  <c r="F236" i="6"/>
  <c r="T235" i="6"/>
  <c r="S235" i="6"/>
  <c r="I235" i="6"/>
  <c r="F235" i="6"/>
  <c r="T234" i="6"/>
  <c r="S234" i="6"/>
  <c r="I234" i="6"/>
  <c r="F234" i="6"/>
  <c r="T233" i="6"/>
  <c r="S233" i="6"/>
  <c r="I233" i="6"/>
  <c r="F233" i="6"/>
  <c r="T232" i="6"/>
  <c r="S232" i="6"/>
  <c r="I232" i="6"/>
  <c r="F232" i="6"/>
  <c r="T231" i="6"/>
  <c r="S231" i="6"/>
  <c r="I231" i="6"/>
  <c r="F231" i="6"/>
  <c r="T230" i="6"/>
  <c r="S230" i="6"/>
  <c r="I230" i="6"/>
  <c r="F230" i="6"/>
  <c r="T229" i="6"/>
  <c r="S229" i="6"/>
  <c r="I229" i="6"/>
  <c r="F229" i="6"/>
  <c r="T228" i="6"/>
  <c r="S228" i="6"/>
  <c r="I228" i="6"/>
  <c r="F228" i="6"/>
  <c r="T227" i="6"/>
  <c r="S227" i="6"/>
  <c r="I227" i="6"/>
  <c r="F227" i="6"/>
  <c r="T226" i="6"/>
  <c r="S226" i="6"/>
  <c r="I226" i="6"/>
  <c r="F226" i="6"/>
  <c r="T384" i="6"/>
  <c r="S384" i="6"/>
  <c r="I384" i="6"/>
  <c r="F384" i="6"/>
  <c r="T224" i="6"/>
  <c r="S224" i="6"/>
  <c r="I224" i="6"/>
  <c r="F224" i="6"/>
  <c r="T290" i="6"/>
  <c r="S290" i="6"/>
  <c r="I290" i="6"/>
  <c r="F290" i="6"/>
  <c r="T631" i="6"/>
  <c r="S631" i="6"/>
  <c r="I631" i="6"/>
  <c r="F631" i="6"/>
  <c r="T221" i="6"/>
  <c r="S221" i="6"/>
  <c r="I221" i="6"/>
  <c r="F221" i="6"/>
  <c r="T220" i="6"/>
  <c r="S220" i="6"/>
  <c r="I220" i="6"/>
  <c r="F220" i="6"/>
  <c r="T263" i="6"/>
  <c r="S263" i="6"/>
  <c r="I263" i="6"/>
  <c r="F263" i="6"/>
  <c r="T218" i="6"/>
  <c r="S218" i="6"/>
  <c r="I218" i="6"/>
  <c r="F218" i="6"/>
  <c r="T192" i="6"/>
  <c r="S192" i="6"/>
  <c r="I192" i="6"/>
  <c r="F192" i="6"/>
  <c r="T216" i="6"/>
  <c r="S216" i="6"/>
  <c r="I216" i="6"/>
  <c r="F216" i="6"/>
  <c r="T215" i="6"/>
  <c r="S215" i="6"/>
  <c r="I215" i="6"/>
  <c r="F215" i="6"/>
  <c r="T214" i="6"/>
  <c r="S214" i="6"/>
  <c r="I214" i="6"/>
  <c r="F214" i="6"/>
  <c r="T327" i="6"/>
  <c r="S327" i="6"/>
  <c r="I327" i="6"/>
  <c r="F327" i="6"/>
  <c r="T527" i="6"/>
  <c r="S527" i="6"/>
  <c r="I527" i="6"/>
  <c r="F527" i="6"/>
  <c r="T211" i="6"/>
  <c r="S211" i="6"/>
  <c r="I211" i="6"/>
  <c r="F211" i="6"/>
  <c r="T210" i="6"/>
  <c r="S210" i="6"/>
  <c r="I210" i="6"/>
  <c r="F210" i="6"/>
  <c r="T209" i="6"/>
  <c r="S209" i="6"/>
  <c r="I209" i="6"/>
  <c r="F209" i="6"/>
  <c r="T208" i="6"/>
  <c r="S208" i="6"/>
  <c r="I208" i="6"/>
  <c r="F208" i="6"/>
  <c r="T207" i="6"/>
  <c r="S207" i="6"/>
  <c r="I207" i="6"/>
  <c r="F207" i="6"/>
  <c r="T419" i="6"/>
  <c r="S419" i="6"/>
  <c r="I419" i="6"/>
  <c r="F419" i="6"/>
  <c r="T205" i="6"/>
  <c r="S205" i="6"/>
  <c r="I205" i="6"/>
  <c r="F205" i="6"/>
  <c r="T204" i="6"/>
  <c r="S204" i="6"/>
  <c r="I204" i="6"/>
  <c r="F204" i="6"/>
  <c r="T203" i="6"/>
  <c r="S203" i="6"/>
  <c r="I203" i="6"/>
  <c r="F203" i="6"/>
  <c r="T962" i="6"/>
  <c r="S962" i="6"/>
  <c r="I962" i="6"/>
  <c r="F962" i="6"/>
  <c r="T946" i="6"/>
  <c r="S946" i="6"/>
  <c r="I946" i="6"/>
  <c r="F946" i="6"/>
  <c r="T430" i="6"/>
  <c r="S430" i="6"/>
  <c r="I430" i="6"/>
  <c r="F430" i="6"/>
  <c r="T199" i="6"/>
  <c r="S199" i="6"/>
  <c r="I199" i="6"/>
  <c r="F199" i="6"/>
  <c r="T602" i="6"/>
  <c r="S602" i="6"/>
  <c r="I602" i="6"/>
  <c r="F602" i="6"/>
  <c r="T197" i="6"/>
  <c r="S197" i="6"/>
  <c r="I197" i="6"/>
  <c r="F197" i="6"/>
  <c r="T196" i="6"/>
  <c r="S196" i="6"/>
  <c r="I196" i="6"/>
  <c r="F196" i="6"/>
  <c r="T730" i="6"/>
  <c r="S730" i="6"/>
  <c r="I730" i="6"/>
  <c r="F730" i="6"/>
  <c r="T459" i="6"/>
  <c r="S459" i="6"/>
  <c r="I459" i="6"/>
  <c r="F459" i="6"/>
  <c r="T596" i="6"/>
  <c r="S596" i="6"/>
  <c r="I596" i="6"/>
  <c r="F596" i="6"/>
  <c r="T888" i="6"/>
  <c r="S888" i="6"/>
  <c r="I888" i="6"/>
  <c r="F888" i="6"/>
  <c r="T191" i="6"/>
  <c r="S191" i="6"/>
  <c r="I191" i="6"/>
  <c r="F191" i="6"/>
  <c r="T601" i="6"/>
  <c r="S601" i="6"/>
  <c r="I601" i="6"/>
  <c r="F601" i="6"/>
  <c r="T189" i="6"/>
  <c r="S189" i="6"/>
  <c r="I189" i="6"/>
  <c r="F189" i="6"/>
  <c r="T381" i="6"/>
  <c r="S381" i="6"/>
  <c r="I381" i="6"/>
  <c r="F381" i="6"/>
  <c r="T948" i="6"/>
  <c r="S948" i="6"/>
  <c r="I948" i="6"/>
  <c r="F948" i="6"/>
  <c r="T186" i="6"/>
  <c r="S186" i="6"/>
  <c r="I186" i="6"/>
  <c r="F186" i="6"/>
  <c r="T816" i="6"/>
  <c r="S816" i="6"/>
  <c r="I816" i="6"/>
  <c r="F816" i="6"/>
  <c r="T184" i="6"/>
  <c r="S184" i="6"/>
  <c r="I184" i="6"/>
  <c r="F184" i="6"/>
  <c r="T589" i="6"/>
  <c r="S589" i="6"/>
  <c r="I589" i="6"/>
  <c r="F589" i="6"/>
  <c r="T182" i="6"/>
  <c r="S182" i="6"/>
  <c r="I182" i="6"/>
  <c r="F182" i="6"/>
  <c r="T181" i="6"/>
  <c r="S181" i="6"/>
  <c r="I181" i="6"/>
  <c r="F181" i="6"/>
  <c r="T679" i="6"/>
  <c r="S679" i="6"/>
  <c r="I679" i="6"/>
  <c r="F679" i="6"/>
  <c r="T179" i="6"/>
  <c r="S179" i="6"/>
  <c r="I179" i="6"/>
  <c r="F179" i="6"/>
  <c r="T308" i="6"/>
  <c r="S308" i="6"/>
  <c r="I308" i="6"/>
  <c r="F308" i="6"/>
  <c r="T93" i="6"/>
  <c r="S93" i="6"/>
  <c r="I93" i="6"/>
  <c r="F93" i="6"/>
  <c r="T176" i="6"/>
  <c r="S176" i="6"/>
  <c r="I176" i="6"/>
  <c r="F176" i="6"/>
  <c r="T175" i="6"/>
  <c r="S175" i="6"/>
  <c r="I175" i="6"/>
  <c r="F175" i="6"/>
  <c r="T949" i="6"/>
  <c r="S949" i="6"/>
  <c r="I949" i="6"/>
  <c r="F949" i="6"/>
  <c r="T837" i="6"/>
  <c r="S837" i="6"/>
  <c r="I837" i="6"/>
  <c r="F837" i="6"/>
  <c r="T78" i="6"/>
  <c r="S78" i="6"/>
  <c r="I78" i="6"/>
  <c r="F78" i="6"/>
  <c r="T171" i="6"/>
  <c r="S171" i="6"/>
  <c r="I171" i="6"/>
  <c r="F171" i="6"/>
  <c r="T268" i="6"/>
  <c r="S268" i="6"/>
  <c r="I268" i="6"/>
  <c r="F268" i="6"/>
  <c r="T169" i="6"/>
  <c r="S169" i="6"/>
  <c r="I169" i="6"/>
  <c r="F169" i="6"/>
  <c r="T168" i="6"/>
  <c r="S168" i="6"/>
  <c r="I168" i="6"/>
  <c r="F168" i="6"/>
  <c r="T167" i="6"/>
  <c r="S167" i="6"/>
  <c r="I167" i="6"/>
  <c r="F167" i="6"/>
  <c r="T166" i="6"/>
  <c r="S166" i="6"/>
  <c r="I166" i="6"/>
  <c r="F166" i="6"/>
  <c r="T165" i="6"/>
  <c r="S165" i="6"/>
  <c r="I165" i="6"/>
  <c r="F165" i="6"/>
  <c r="T164" i="6"/>
  <c r="S164" i="6"/>
  <c r="I164" i="6"/>
  <c r="F164" i="6"/>
  <c r="T794" i="6"/>
  <c r="S794" i="6"/>
  <c r="I794" i="6"/>
  <c r="F794" i="6"/>
  <c r="T162" i="6"/>
  <c r="S162" i="6"/>
  <c r="I162" i="6"/>
  <c r="F162" i="6"/>
  <c r="T161" i="6"/>
  <c r="S161" i="6"/>
  <c r="I161" i="6"/>
  <c r="F161" i="6"/>
  <c r="T160" i="6"/>
  <c r="S160" i="6"/>
  <c r="I160" i="6"/>
  <c r="F160" i="6"/>
  <c r="T861" i="6"/>
  <c r="S861" i="6"/>
  <c r="I861" i="6"/>
  <c r="F861" i="6"/>
  <c r="T158" i="6"/>
  <c r="S158" i="6"/>
  <c r="I158" i="6"/>
  <c r="F158" i="6"/>
  <c r="T238" i="6"/>
  <c r="S238" i="6"/>
  <c r="I238" i="6"/>
  <c r="F238" i="6"/>
  <c r="T128" i="6"/>
  <c r="S128" i="6"/>
  <c r="I128" i="6"/>
  <c r="F128" i="6"/>
  <c r="T54" i="6"/>
  <c r="S54" i="6"/>
  <c r="I54" i="6"/>
  <c r="F54" i="6"/>
  <c r="T154" i="6"/>
  <c r="S154" i="6"/>
  <c r="I154" i="6"/>
  <c r="F154" i="6"/>
  <c r="T241" i="6"/>
  <c r="S241" i="6"/>
  <c r="I241" i="6"/>
  <c r="F241" i="6"/>
  <c r="T961" i="6"/>
  <c r="S961" i="6"/>
  <c r="I961" i="6"/>
  <c r="F961" i="6"/>
  <c r="T151" i="6"/>
  <c r="S151" i="6"/>
  <c r="I151" i="6"/>
  <c r="F151" i="6"/>
  <c r="T150" i="6"/>
  <c r="S150" i="6"/>
  <c r="I150" i="6"/>
  <c r="F150" i="6"/>
  <c r="T149" i="6"/>
  <c r="S149" i="6"/>
  <c r="I149" i="6"/>
  <c r="F149" i="6"/>
  <c r="T148" i="6"/>
  <c r="S148" i="6"/>
  <c r="I148" i="6"/>
  <c r="F148" i="6"/>
  <c r="T147" i="6"/>
  <c r="S147" i="6"/>
  <c r="I147" i="6"/>
  <c r="F147" i="6"/>
  <c r="T146" i="6"/>
  <c r="S146" i="6"/>
  <c r="I146" i="6"/>
  <c r="F146" i="6"/>
  <c r="T145" i="6"/>
  <c r="S145" i="6"/>
  <c r="I145" i="6"/>
  <c r="F145" i="6"/>
  <c r="T144" i="6"/>
  <c r="S144" i="6"/>
  <c r="I144" i="6"/>
  <c r="F144" i="6"/>
  <c r="T143" i="6"/>
  <c r="S143" i="6"/>
  <c r="I143" i="6"/>
  <c r="F143" i="6"/>
  <c r="T142" i="6"/>
  <c r="S142" i="6"/>
  <c r="I142" i="6"/>
  <c r="F142" i="6"/>
  <c r="T369" i="6"/>
  <c r="S369" i="6"/>
  <c r="I369" i="6"/>
  <c r="F369" i="6"/>
  <c r="T511" i="6"/>
  <c r="S511" i="6"/>
  <c r="I511" i="6"/>
  <c r="F511" i="6"/>
  <c r="T139" i="6"/>
  <c r="S139" i="6"/>
  <c r="I139" i="6"/>
  <c r="F139" i="6"/>
  <c r="T138" i="6"/>
  <c r="S138" i="6"/>
  <c r="I138" i="6"/>
  <c r="F138" i="6"/>
  <c r="T653" i="6"/>
  <c r="S653" i="6"/>
  <c r="I653" i="6"/>
  <c r="F653" i="6"/>
  <c r="T344" i="6"/>
  <c r="S344" i="6"/>
  <c r="I344" i="6"/>
  <c r="F344" i="6"/>
  <c r="T135" i="6"/>
  <c r="S135" i="6"/>
  <c r="I135" i="6"/>
  <c r="F135" i="6"/>
  <c r="T134" i="6"/>
  <c r="S134" i="6"/>
  <c r="I134" i="6"/>
  <c r="F134" i="6"/>
  <c r="T133" i="6"/>
  <c r="S133" i="6"/>
  <c r="I133" i="6"/>
  <c r="F133" i="6"/>
  <c r="T132" i="6"/>
  <c r="S132" i="6"/>
  <c r="I132" i="6"/>
  <c r="F132" i="6"/>
  <c r="T131" i="6"/>
  <c r="S131" i="6"/>
  <c r="I131" i="6"/>
  <c r="F131" i="6"/>
  <c r="T130" i="6"/>
  <c r="S130" i="6"/>
  <c r="I130" i="6"/>
  <c r="F130" i="6"/>
  <c r="T328" i="6"/>
  <c r="S328" i="6"/>
  <c r="I328" i="6"/>
  <c r="F328" i="6"/>
  <c r="T105" i="6"/>
  <c r="S105" i="6"/>
  <c r="I105" i="6"/>
  <c r="F105" i="6"/>
  <c r="T127" i="6"/>
  <c r="S127" i="6"/>
  <c r="I127" i="6"/>
  <c r="F127" i="6"/>
  <c r="T126" i="6"/>
  <c r="S126" i="6"/>
  <c r="I126" i="6"/>
  <c r="F126" i="6"/>
  <c r="T124" i="6"/>
  <c r="S124" i="6"/>
  <c r="I124" i="6"/>
  <c r="F124" i="6"/>
  <c r="T252" i="6"/>
  <c r="S252" i="6"/>
  <c r="I252" i="6"/>
  <c r="F252" i="6"/>
  <c r="T123" i="6"/>
  <c r="S123" i="6"/>
  <c r="I123" i="6"/>
  <c r="F123" i="6"/>
  <c r="T122" i="6"/>
  <c r="S122" i="6"/>
  <c r="I122" i="6"/>
  <c r="F122" i="6"/>
  <c r="T121" i="6"/>
  <c r="S121" i="6"/>
  <c r="I121" i="6"/>
  <c r="F121" i="6"/>
  <c r="T120" i="6"/>
  <c r="S120" i="6"/>
  <c r="I120" i="6"/>
  <c r="F120" i="6"/>
  <c r="T119" i="6"/>
  <c r="S119" i="6"/>
  <c r="I119" i="6"/>
  <c r="F119" i="6"/>
  <c r="T675" i="6"/>
  <c r="S675" i="6"/>
  <c r="I675" i="6"/>
  <c r="F675" i="6"/>
  <c r="T163" i="6"/>
  <c r="S163" i="6"/>
  <c r="I163" i="6"/>
  <c r="F163" i="6"/>
  <c r="T116" i="6"/>
  <c r="S116" i="6"/>
  <c r="I116" i="6"/>
  <c r="F116" i="6"/>
  <c r="T115" i="6"/>
  <c r="S115" i="6"/>
  <c r="I115" i="6"/>
  <c r="F115" i="6"/>
  <c r="T114" i="6"/>
  <c r="S114" i="6"/>
  <c r="I114" i="6"/>
  <c r="F114" i="6"/>
  <c r="T113" i="6"/>
  <c r="S113" i="6"/>
  <c r="I113" i="6"/>
  <c r="F113" i="6"/>
  <c r="T219" i="6"/>
  <c r="S219" i="6"/>
  <c r="I219" i="6"/>
  <c r="F219" i="6"/>
  <c r="T810" i="6"/>
  <c r="S810" i="6"/>
  <c r="I810" i="6"/>
  <c r="F810" i="6"/>
  <c r="T110" i="6"/>
  <c r="S110" i="6"/>
  <c r="I110" i="6"/>
  <c r="F110" i="6"/>
  <c r="T109" i="6"/>
  <c r="S109" i="6"/>
  <c r="I109" i="6"/>
  <c r="F109" i="6"/>
  <c r="T108" i="6"/>
  <c r="S108" i="6"/>
  <c r="I108" i="6"/>
  <c r="F108" i="6"/>
  <c r="T107" i="6"/>
  <c r="S107" i="6"/>
  <c r="I107" i="6"/>
  <c r="F107" i="6"/>
  <c r="T106" i="6"/>
  <c r="S106" i="6"/>
  <c r="I106" i="6"/>
  <c r="F106" i="6"/>
  <c r="T483" i="6"/>
  <c r="S483" i="6"/>
  <c r="I483" i="6"/>
  <c r="F483" i="6"/>
  <c r="T104" i="6"/>
  <c r="S104" i="6"/>
  <c r="I104" i="6"/>
  <c r="F104" i="6"/>
  <c r="T103" i="6"/>
  <c r="S103" i="6"/>
  <c r="I103" i="6"/>
  <c r="F103" i="6"/>
  <c r="T958" i="6"/>
  <c r="S958" i="6"/>
  <c r="I958" i="6"/>
  <c r="F958" i="6"/>
  <c r="T101" i="6"/>
  <c r="S101" i="6"/>
  <c r="I101" i="6"/>
  <c r="F101" i="6"/>
  <c r="T346" i="6"/>
  <c r="S346" i="6"/>
  <c r="I346" i="6"/>
  <c r="F346" i="6"/>
  <c r="T99" i="6"/>
  <c r="S99" i="6"/>
  <c r="I99" i="6"/>
  <c r="F99" i="6"/>
  <c r="T98" i="6"/>
  <c r="S98" i="6"/>
  <c r="I98" i="6"/>
  <c r="F98" i="6"/>
  <c r="T97" i="6"/>
  <c r="S97" i="6"/>
  <c r="I97" i="6"/>
  <c r="F97" i="6"/>
  <c r="T96" i="6"/>
  <c r="S96" i="6"/>
  <c r="I96" i="6"/>
  <c r="F96" i="6"/>
  <c r="T95" i="6"/>
  <c r="S95" i="6"/>
  <c r="I95" i="6"/>
  <c r="F95" i="6"/>
  <c r="T94" i="6"/>
  <c r="S94" i="6"/>
  <c r="I94" i="6"/>
  <c r="F94" i="6"/>
  <c r="T194" i="6"/>
  <c r="S194" i="6"/>
  <c r="I194" i="6"/>
  <c r="F194" i="6"/>
  <c r="T642" i="6"/>
  <c r="S642" i="6"/>
  <c r="I642" i="6"/>
  <c r="F642" i="6"/>
  <c r="T91" i="6"/>
  <c r="S91" i="6"/>
  <c r="I91" i="6"/>
  <c r="F91" i="6"/>
  <c r="T90" i="6"/>
  <c r="S90" i="6"/>
  <c r="I90" i="6"/>
  <c r="F90" i="6"/>
  <c r="T8" i="6"/>
  <c r="S8" i="6"/>
  <c r="I8" i="6"/>
  <c r="F8" i="6"/>
  <c r="T88" i="6"/>
  <c r="S88" i="6"/>
  <c r="I88" i="6"/>
  <c r="F88" i="6"/>
  <c r="T87" i="6"/>
  <c r="S87" i="6"/>
  <c r="I87" i="6"/>
  <c r="F87" i="6"/>
  <c r="T86" i="6"/>
  <c r="S86" i="6"/>
  <c r="I86" i="6"/>
  <c r="F86" i="6"/>
  <c r="T323" i="6"/>
  <c r="S323" i="6"/>
  <c r="I323" i="6"/>
  <c r="F323" i="6"/>
  <c r="T84" i="6"/>
  <c r="S84" i="6"/>
  <c r="I84" i="6"/>
  <c r="F84" i="6"/>
  <c r="T83" i="6"/>
  <c r="S83" i="6"/>
  <c r="I83" i="6"/>
  <c r="F83" i="6"/>
  <c r="T82" i="6"/>
  <c r="S82" i="6"/>
  <c r="I82" i="6"/>
  <c r="F82" i="6"/>
  <c r="T443" i="6"/>
  <c r="S443" i="6"/>
  <c r="I443" i="6"/>
  <c r="F443" i="6"/>
  <c r="T80" i="6"/>
  <c r="S80" i="6"/>
  <c r="I80" i="6"/>
  <c r="F80" i="6"/>
  <c r="T524" i="6"/>
  <c r="S524" i="6"/>
  <c r="I524" i="6"/>
  <c r="F524" i="6"/>
  <c r="T283" i="6"/>
  <c r="S283" i="6"/>
  <c r="I283" i="6"/>
  <c r="F283" i="6"/>
  <c r="T77" i="6"/>
  <c r="S77" i="6"/>
  <c r="I77" i="6"/>
  <c r="F77" i="6"/>
  <c r="T76" i="6"/>
  <c r="S76" i="6"/>
  <c r="I76" i="6"/>
  <c r="F76" i="6"/>
  <c r="T75" i="6"/>
  <c r="S75" i="6"/>
  <c r="I75" i="6"/>
  <c r="F75" i="6"/>
  <c r="T74" i="6"/>
  <c r="S74" i="6"/>
  <c r="I74" i="6"/>
  <c r="F74" i="6"/>
  <c r="T73" i="6"/>
  <c r="S73" i="6"/>
  <c r="I73" i="6"/>
  <c r="F73" i="6"/>
  <c r="T72" i="6"/>
  <c r="S72" i="6"/>
  <c r="I72" i="6"/>
  <c r="F72" i="6"/>
  <c r="T71" i="6"/>
  <c r="S71" i="6"/>
  <c r="I71" i="6"/>
  <c r="F71" i="6"/>
  <c r="T70" i="6"/>
  <c r="S70" i="6"/>
  <c r="I70" i="6"/>
  <c r="F70" i="6"/>
  <c r="T69" i="6"/>
  <c r="S69" i="6"/>
  <c r="I69" i="6"/>
  <c r="F69" i="6"/>
  <c r="T915" i="6"/>
  <c r="S915" i="6"/>
  <c r="I915" i="6"/>
  <c r="F915" i="6"/>
  <c r="T67" i="6"/>
  <c r="S67" i="6"/>
  <c r="I67" i="6"/>
  <c r="F67" i="6"/>
  <c r="T916" i="6"/>
  <c r="S916" i="6"/>
  <c r="I916" i="6"/>
  <c r="F916" i="6"/>
  <c r="T852" i="6"/>
  <c r="S852" i="6"/>
  <c r="I852" i="6"/>
  <c r="F852" i="6"/>
  <c r="T64" i="6"/>
  <c r="S64" i="6"/>
  <c r="I64" i="6"/>
  <c r="F64" i="6"/>
  <c r="T2" i="6"/>
  <c r="S2" i="6"/>
  <c r="I2" i="6"/>
  <c r="F2" i="6"/>
  <c r="T62" i="6"/>
  <c r="S62" i="6"/>
  <c r="I62" i="6"/>
  <c r="F62" i="6"/>
  <c r="T61" i="6"/>
  <c r="S61" i="6"/>
  <c r="I61" i="6"/>
  <c r="F61" i="6"/>
  <c r="T60" i="6"/>
  <c r="S60" i="6"/>
  <c r="I60" i="6"/>
  <c r="F60" i="6"/>
  <c r="T59" i="6"/>
  <c r="S59" i="6"/>
  <c r="I59" i="6"/>
  <c r="F59" i="6"/>
  <c r="T58" i="6"/>
  <c r="S58" i="6"/>
  <c r="I58" i="6"/>
  <c r="F58" i="6"/>
  <c r="T57" i="6"/>
  <c r="S57" i="6"/>
  <c r="I57" i="6"/>
  <c r="F57" i="6"/>
  <c r="T777" i="6"/>
  <c r="S777" i="6"/>
  <c r="I777" i="6"/>
  <c r="F777" i="6"/>
  <c r="T55" i="6"/>
  <c r="S55" i="6"/>
  <c r="I55" i="6"/>
  <c r="F55" i="6"/>
  <c r="T674" i="6"/>
  <c r="S674" i="6"/>
  <c r="I674" i="6"/>
  <c r="F674" i="6"/>
  <c r="T185" i="6"/>
  <c r="S185" i="6"/>
  <c r="I185" i="6"/>
  <c r="F185" i="6"/>
  <c r="T955" i="6"/>
  <c r="S955" i="6"/>
  <c r="I955" i="6"/>
  <c r="F955" i="6"/>
  <c r="T51" i="6"/>
  <c r="S51" i="6"/>
  <c r="I51" i="6"/>
  <c r="F51" i="6"/>
  <c r="T50" i="6"/>
  <c r="S50" i="6"/>
  <c r="I50" i="6"/>
  <c r="F50" i="6"/>
  <c r="T49" i="6"/>
  <c r="S49" i="6"/>
  <c r="I49" i="6"/>
  <c r="F49" i="6"/>
  <c r="T48" i="6"/>
  <c r="S48" i="6"/>
  <c r="I48" i="6"/>
  <c r="F48" i="6"/>
  <c r="T520" i="6"/>
  <c r="S520" i="6"/>
  <c r="I520" i="6"/>
  <c r="F520" i="6"/>
  <c r="T46" i="6"/>
  <c r="S46" i="6"/>
  <c r="I46" i="6"/>
  <c r="F46" i="6"/>
  <c r="T45" i="6"/>
  <c r="S45" i="6"/>
  <c r="I45" i="6"/>
  <c r="F45" i="6"/>
  <c r="T44" i="6"/>
  <c r="S44" i="6"/>
  <c r="I44" i="6"/>
  <c r="F44" i="6"/>
  <c r="T43" i="6"/>
  <c r="S43" i="6"/>
  <c r="I43" i="6"/>
  <c r="F43" i="6"/>
  <c r="T42" i="6"/>
  <c r="S42" i="6"/>
  <c r="I42" i="6"/>
  <c r="F42" i="6"/>
  <c r="T498" i="6"/>
  <c r="S498" i="6"/>
  <c r="I498" i="6"/>
  <c r="F498" i="6"/>
  <c r="T40" i="6"/>
  <c r="S40" i="6"/>
  <c r="I40" i="6"/>
  <c r="F40" i="6"/>
  <c r="T39" i="6"/>
  <c r="S39" i="6"/>
  <c r="I39" i="6"/>
  <c r="F39" i="6"/>
  <c r="T38" i="6"/>
  <c r="S38" i="6"/>
  <c r="I38" i="6"/>
  <c r="F38" i="6"/>
  <c r="T37" i="6"/>
  <c r="S37" i="6"/>
  <c r="I37" i="6"/>
  <c r="F37" i="6"/>
  <c r="T36" i="6"/>
  <c r="S36" i="6"/>
  <c r="I36" i="6"/>
  <c r="F36" i="6"/>
  <c r="T35" i="6"/>
  <c r="S35" i="6"/>
  <c r="I35" i="6"/>
  <c r="F35" i="6"/>
  <c r="T343" i="6"/>
  <c r="S343" i="6"/>
  <c r="I343" i="6"/>
  <c r="F343" i="6"/>
  <c r="T33" i="6"/>
  <c r="S33" i="6"/>
  <c r="I33" i="6"/>
  <c r="F33" i="6"/>
  <c r="T32" i="6"/>
  <c r="S32" i="6"/>
  <c r="I32" i="6"/>
  <c r="F32" i="6"/>
  <c r="T31" i="6"/>
  <c r="S31" i="6"/>
  <c r="I31" i="6"/>
  <c r="F31" i="6"/>
  <c r="T30" i="6"/>
  <c r="S30" i="6"/>
  <c r="I30" i="6"/>
  <c r="F30" i="6"/>
  <c r="T943" i="6"/>
  <c r="S943" i="6"/>
  <c r="I943" i="6"/>
  <c r="F943" i="6"/>
  <c r="T28" i="6"/>
  <c r="S28" i="6"/>
  <c r="I28" i="6"/>
  <c r="F28" i="6"/>
  <c r="T27" i="6"/>
  <c r="S27" i="6"/>
  <c r="I27" i="6"/>
  <c r="F27" i="6"/>
  <c r="T26" i="6"/>
  <c r="S26" i="6"/>
  <c r="I26" i="6"/>
  <c r="F26" i="6"/>
  <c r="T25" i="6"/>
  <c r="S25" i="6"/>
  <c r="I25" i="6"/>
  <c r="F25" i="6"/>
  <c r="T24" i="6"/>
  <c r="S24" i="6"/>
  <c r="I24" i="6"/>
  <c r="F24" i="6"/>
  <c r="T354" i="6"/>
  <c r="S354" i="6"/>
  <c r="I354" i="6"/>
  <c r="F354" i="6"/>
  <c r="T22" i="6"/>
  <c r="S22" i="6"/>
  <c r="I22" i="6"/>
  <c r="F22" i="6"/>
  <c r="T432" i="6"/>
  <c r="S432" i="6"/>
  <c r="I432" i="6"/>
  <c r="F432" i="6"/>
  <c r="T20" i="6"/>
  <c r="S20" i="6"/>
  <c r="I20" i="6"/>
  <c r="F20" i="6"/>
  <c r="T19" i="6"/>
  <c r="S19" i="6"/>
  <c r="I19" i="6"/>
  <c r="F19" i="6"/>
  <c r="T18" i="6"/>
  <c r="S18" i="6"/>
  <c r="I18" i="6"/>
  <c r="F18" i="6"/>
  <c r="T411" i="6"/>
  <c r="S411" i="6"/>
  <c r="I411" i="6"/>
  <c r="F411" i="6"/>
  <c r="T478" i="6"/>
  <c r="S478" i="6"/>
  <c r="I478" i="6"/>
  <c r="F478" i="6"/>
  <c r="T15" i="6"/>
  <c r="S15" i="6"/>
  <c r="I15" i="6"/>
  <c r="F15" i="6"/>
  <c r="T761" i="6"/>
  <c r="S761" i="6"/>
  <c r="I761" i="6"/>
  <c r="F761" i="6"/>
  <c r="T752" i="6"/>
  <c r="S752" i="6"/>
  <c r="I752" i="6"/>
  <c r="F752" i="6"/>
  <c r="T12" i="6"/>
  <c r="S12" i="6"/>
  <c r="I12" i="6"/>
  <c r="F12" i="6"/>
  <c r="T768" i="6"/>
  <c r="S768" i="6"/>
  <c r="I768" i="6"/>
  <c r="F768" i="6"/>
  <c r="T10" i="6"/>
  <c r="S10" i="6"/>
  <c r="I10" i="6"/>
  <c r="F10" i="6"/>
  <c r="T9" i="6"/>
  <c r="S9" i="6"/>
  <c r="I9" i="6"/>
  <c r="F9" i="6"/>
  <c r="T807" i="6"/>
  <c r="S807" i="6"/>
  <c r="I807" i="6"/>
  <c r="F807" i="6"/>
  <c r="T7" i="6"/>
  <c r="S7" i="6"/>
  <c r="I7" i="6"/>
  <c r="F7" i="6"/>
  <c r="T661" i="6"/>
  <c r="S661" i="6"/>
  <c r="I661" i="6"/>
  <c r="F661" i="6"/>
  <c r="T860" i="6"/>
  <c r="S860" i="6"/>
  <c r="I860" i="6"/>
  <c r="F860" i="6"/>
  <c r="T4" i="6"/>
  <c r="S4" i="6"/>
  <c r="I4" i="6"/>
  <c r="F4" i="6"/>
  <c r="T3" i="6"/>
  <c r="S3" i="6"/>
  <c r="I3" i="6"/>
  <c r="F3" i="6"/>
  <c r="T952" i="6"/>
  <c r="S952" i="6"/>
  <c r="I952" i="6"/>
  <c r="F95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I1003" i="6"/>
  <c r="M1003" i="6"/>
  <c r="O1003" i="6"/>
  <c r="I1003" i="1"/>
  <c r="E2" i="12" l="1"/>
  <c r="E9" i="12"/>
  <c r="F9" i="12" s="1"/>
  <c r="E8" i="12"/>
  <c r="H8" i="12" s="1"/>
  <c r="E3" i="12"/>
  <c r="G3" i="12" s="1"/>
  <c r="E4" i="12"/>
  <c r="G4" i="12" s="1"/>
  <c r="E5" i="12"/>
  <c r="F5" i="12" s="1"/>
  <c r="E6" i="12"/>
  <c r="G6" i="12" s="1"/>
  <c r="E7" i="12"/>
  <c r="H7" i="12" s="1"/>
  <c r="H3" i="12"/>
  <c r="G9" i="12"/>
  <c r="G13" i="12"/>
  <c r="H9" i="12"/>
  <c r="H10" i="12"/>
  <c r="F2" i="12"/>
  <c r="H2" i="12"/>
  <c r="E12" i="12"/>
  <c r="G12" i="12" s="1"/>
  <c r="E11" i="12"/>
  <c r="G11" i="12" s="1"/>
  <c r="F8" i="12"/>
  <c r="E10" i="12"/>
  <c r="G10" i="12" s="1"/>
  <c r="G2" i="12"/>
  <c r="E13" i="12"/>
  <c r="H13" i="12" s="1"/>
  <c r="G8" i="12" l="1"/>
  <c r="H6" i="12"/>
  <c r="H4" i="12"/>
  <c r="H5" i="12"/>
  <c r="F3" i="12"/>
  <c r="G7" i="12"/>
  <c r="F6" i="12"/>
  <c r="H12" i="12"/>
  <c r="F4" i="12"/>
  <c r="G5" i="12"/>
  <c r="H11" i="12"/>
  <c r="F13" i="12"/>
  <c r="F7" i="12"/>
  <c r="F10" i="12"/>
  <c r="F11" i="12"/>
  <c r="F12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<sst xmlns="http://schemas.openxmlformats.org/spreadsheetml/2006/main" count="13084" uniqueCount="2117">
  <si>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</si>
  <si>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</si>
  <si>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</si>
  <si>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</si>
  <si>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</si>
  <si>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</si>
  <si>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</si>
  <si>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</si>
  <si>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</si>
  <si>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</si>
  <si>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</si>
  <si>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</si>
  <si>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</si>
  <si>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</si>
  <si>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</si>
  <si>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</si>
  <si>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</si>
  <si>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</si>
  <si>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</si>
  <si>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</si>
  <si>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</si>
  <si>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</si>
  <si>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</si>
  <si>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</si>
  <si>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</si>
  <si>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</si>
  <si>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</si>
  <si>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</si>
  <si>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</si>
  <si>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</si>
  <si>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</si>
  <si>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</si>
  <si>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</si>
  <si>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</si>
  <si>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</si>
  <si>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</si>
  <si>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</si>
  <si>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</si>
  <si>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</si>
  <si>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</si>
  <si>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</si>
  <si>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</si>
  <si>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</si>
  <si>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</si>
  <si>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</si>
  <si>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</si>
  <si>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</si>
  <si>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</si>
  <si>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</si>
  <si>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</si>
  <si>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</si>
  <si>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</si>
  <si>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</si>
  <si>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</si>
  <si>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</si>
  <si>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</si>
  <si>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</si>
  <si>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</si>
  <si>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</si>
  <si>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</si>
  <si>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</si>
  <si>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</si>
  <si>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</si>
  <si>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</si>
  <si>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</si>
  <si>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</si>
  <si>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</si>
  <si>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</si>
  <si>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</si>
  <si>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</si>
  <si>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</si>
  <si>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</si>
  <si>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</si>
  <si>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</si>
  <si>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</si>
  <si>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</si>
  <si>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</si>
  <si>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</si>
  <si>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</si>
  <si>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</si>
  <si>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</si>
  <si>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</si>
  <si>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</si>
  <si>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</si>
  <si>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</si>
  <si>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</si>
  <si>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</si>
  <si>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</si>
  <si>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</si>
  <si>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</si>
  <si>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</si>
  <si>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</si>
  <si>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</si>
  <si>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</si>
  <si>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</si>
  <si>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</si>
  <si>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</si>
  <si>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</si>
  <si>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</si>
  <si>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</si>
  <si>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</si>
  <si>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</si>
  <si>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</si>
  <si>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</si>
  <si>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</si>
  <si>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</si>
  <si>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</si>
  <si>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</si>
  <si>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</si>
  <si>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</si>
  <si>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</si>
  <si>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</si>
  <si>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</si>
  <si>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</si>
  <si>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</si>
  <si>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</si>
  <si>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</si>
  <si>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</si>
  <si>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</si>
  <si>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</si>
  <si>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</si>
  <si>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</si>
  <si>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</si>
  <si>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</si>
  <si>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</si>
  <si>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</si>
  <si>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</si>
  <si>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</si>
  <si>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</si>
  <si>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</si>
  <si>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</si>
  <si>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</si>
  <si>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</si>
  <si>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</si>
  <si>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</si>
  <si>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</si>
  <si>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</si>
  <si>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</si>
  <si>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</si>
  <si>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</si>
  <si>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</si>
  <si>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</si>
  <si>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</si>
  <si>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</si>
  <si>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</si>
  <si>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</si>
  <si>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</si>
  <si>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</si>
  <si>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</si>
  <si>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</si>
  <si>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</si>
  <si>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</si>
  <si>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</si>
  <si>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</si>
  <si>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</si>
  <si>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</si>
  <si>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</si>
  <si>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</si>
  <si>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</si>
  <si>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</si>
  <si>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</si>
  <si>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</si>
  <si>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</si>
  <si>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</si>
  <si>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</si>
  <si>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</si>
  <si>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</si>
  <si>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</si>
  <si>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</si>
  <si>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</si>
  <si>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</si>
  <si>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</si>
  <si>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</si>
  <si>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</si>
  <si>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</si>
  <si>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</si>
  <si>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</si>
  <si>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</si>
  <si>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</si>
  <si>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</si>
  <si>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</si>
  <si>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</si>
  <si>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</si>
  <si>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</si>
  <si>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</si>
  <si>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</si>
  <si>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</si>
  <si>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</si>
  <si>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</si>
  <si>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</si>
  <si>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</si>
  <si>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</si>
  <si>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</si>
  <si>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</si>
  <si>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</si>
  <si>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</si>
  <si>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</si>
  <si>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</si>
  <si>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</si>
  <si>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</si>
  <si>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</si>
  <si>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</si>
  <si>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</si>
  <si>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</si>
  <si>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</si>
  <si>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</si>
  <si>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</si>
  <si>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</si>
  <si>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</si>
  <si>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</si>
  <si>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</si>
  <si>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</si>
  <si>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</si>
  <si>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</si>
  <si>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</si>
  <si>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</si>
  <si>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</si>
  <si>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</si>
  <si>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</si>
  <si>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</si>
  <si>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</si>
  <si>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</si>
  <si>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</si>
  <si>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</si>
  <si>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</si>
  <si>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</si>
  <si>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</si>
  <si>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</si>
  <si>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</si>
  <si>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</si>
  <si>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</si>
  <si>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</si>
  <si>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</si>
  <si>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</si>
  <si>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</si>
  <si>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</si>
  <si>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</si>
  <si>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</si>
  <si>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</si>
  <si>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</si>
  <si>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</si>
  <si>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</si>
  <si>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</si>
  <si>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</si>
  <si>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</si>
  <si>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</si>
  <si>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</si>
  <si>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</si>
  <si>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</si>
  <si>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</si>
  <si>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</si>
  <si>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</si>
  <si>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</si>
  <si>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</si>
  <si>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</si>
  <si>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</si>
  <si>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</si>
  <si>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</si>
  <si>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</si>
  <si>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</si>
  <si>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</si>
  <si>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</si>
  <si>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</si>
  <si>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</si>
  <si>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</si>
  <si>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</si>
  <si>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</si>
  <si>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</si>
  <si>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</si>
  <si>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</si>
  <si>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</si>
  <si>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</si>
  <si>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</si>
  <si>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</si>
  <si>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</si>
  <si>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</si>
  <si>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</si>
  <si>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</si>
  <si>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</si>
  <si>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</si>
  <si>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</si>
  <si>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</si>
  <si>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</si>
  <si>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</si>
  <si>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</si>
  <si>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</si>
  <si>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</si>
  <si>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</si>
  <si>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</si>
  <si>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</si>
  <si>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</si>
  <si>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</si>
  <si>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</si>
  <si>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</si>
  <si>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</si>
  <si>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</si>
  <si>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</si>
  <si>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</si>
  <si>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</si>
  <si>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</si>
  <si>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</si>
  <si>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</si>
  <si>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</si>
  <si>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</si>
  <si>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</si>
  <si>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</si>
  <si>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</si>
  <si>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</si>
  <si>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</si>
  <si>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</si>
  <si>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</si>
  <si>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</si>
  <si>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</si>
  <si>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</si>
  <si>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</si>
  <si>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</si>
  <si>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</si>
  <si>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</si>
  <si>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</si>
  <si>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</si>
  <si>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</si>
  <si>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</si>
  <si>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</si>
  <si>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</si>
  <si>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</si>
  <si>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</si>
  <si>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</si>
  <si>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</si>
  <si>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</si>
  <si>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</si>
  <si>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</si>
  <si>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</si>
  <si>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</si>
  <si>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</si>
  <si>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</si>
  <si>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</si>
  <si>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</si>
  <si>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</si>
  <si>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</si>
  <si>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</si>
  <si>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</si>
  <si>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</si>
  <si>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</si>
  <si>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</si>
  <si>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</si>
  <si>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</si>
  <si>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</si>
  <si>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</si>
  <si>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</si>
  <si>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</si>
  <si>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</si>
  <si>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</si>
  <si>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</si>
  <si>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</si>
  <si>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</si>
  <si>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</si>
  <si>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</si>
  <si>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</si>
  <si>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</si>
  <si>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</si>
  <si>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</si>
  <si>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</si>
  <si>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</si>
  <si>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</si>
  <si>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</si>
  <si>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</si>
  <si>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</si>
  <si>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</si>
  <si>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</si>
  <si>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</si>
  <si>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</si>
  <si>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</si>
  <si>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</si>
  <si>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</si>
  <si>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</si>
  <si>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</si>
  <si>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</si>
  <si>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</si>
  <si>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</si>
  <si>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</si>
  <si>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</si>
  <si>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</si>
  <si>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</si>
  <si>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</si>
  <si>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</si>
  <si>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</si>
  <si>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</si>
  <si>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</si>
  <si>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</si>
  <si>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</si>
  <si>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</si>
  <si>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</si>
  <si>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</si>
  <si>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</si>
  <si>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</si>
  <si>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</si>
  <si>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</si>
  <si>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</si>
  <si>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</si>
  <si>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</si>
  <si>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</si>
  <si>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</si>
  <si>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</si>
  <si>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</si>
  <si>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</si>
  <si>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</si>
  <si>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</si>
  <si>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</si>
  <si>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</si>
  <si>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</si>
  <si>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</si>
  <si>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</si>
  <si>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</si>
  <si>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</si>
  <si>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</si>
  <si>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</si>
  <si>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</si>
  <si>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</si>
  <si>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</si>
  <si>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</si>
  <si>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</si>
  <si>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</si>
  <si>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</si>
  <si>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</si>
  <si>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</si>
  <si>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</si>
  <si>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</si>
  <si>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</si>
  <si>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</si>
  <si>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</si>
  <si>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</si>
  <si>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</si>
  <si>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</si>
  <si>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</si>
  <si>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</si>
  <si>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</si>
  <si>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</si>
  <si>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</si>
  <si>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</si>
  <si>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</si>
  <si>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</si>
  <si>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</si>
  <si>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</si>
  <si>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</si>
  <si>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</si>
  <si>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</si>
  <si>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</si>
  <si>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</si>
  <si>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</si>
  <si>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</si>
  <si>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</si>
  <si>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</si>
  <si>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</si>
  <si>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</si>
  <si>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</si>
  <si>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</si>
  <si>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</si>
  <si>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</si>
  <si>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</si>
  <si>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</si>
  <si>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</si>
  <si>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</si>
  <si>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</si>
  <si>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</si>
  <si>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</si>
  <si>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</si>
  <si>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</si>
  <si>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</si>
  <si>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</si>
  <si>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</si>
  <si>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</si>
  <si>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</si>
  <si>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</si>
  <si>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</si>
  <si>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</si>
  <si>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</si>
  <si>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</si>
  <si>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</si>
  <si>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</si>
  <si>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</si>
  <si>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</si>
  <si>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</si>
  <si>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</si>
  <si>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</si>
  <si>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</si>
  <si>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</si>
  <si>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</si>
  <si>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</si>
  <si>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</si>
  <si>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</si>
  <si>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</si>
  <si>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</si>
  <si>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</si>
  <si>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</si>
  <si>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</si>
  <si>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</si>
  <si>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</si>
  <si>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</si>
  <si>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</si>
  <si>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</si>
  <si>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</si>
  <si>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</si>
  <si>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</si>
  <si>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</si>
  <si>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</si>
  <si>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</si>
  <si>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</si>
  <si>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</si>
  <si>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</si>
  <si>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</si>
  <si>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</si>
  <si>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</si>
  <si>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</si>
  <si>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</si>
  <si>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</si>
  <si>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</si>
  <si>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</si>
  <si>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</si>
  <si>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</si>
  <si>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</si>
  <si>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</si>
  <si>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</si>
  <si>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</si>
  <si>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</si>
  <si>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</si>
  <si>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</si>
  <si>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</si>
  <si>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</si>
  <si>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</si>
  <si>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</si>
  <si>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</si>
  <si>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</si>
  <si>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</si>
  <si>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</si>
  <si>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</si>
  <si>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</si>
  <si>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</si>
  <si>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</si>
  <si>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</si>
  <si>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</si>
  <si>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</si>
  <si>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</si>
  <si>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</si>
  <si>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</si>
  <si>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</si>
  <si>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</si>
  <si>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</si>
  <si>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</si>
  <si>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</si>
  <si>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</si>
  <si>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</si>
  <si>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</si>
  <si>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</si>
  <si>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</si>
  <si>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</si>
  <si>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</si>
  <si>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</si>
  <si>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</si>
  <si>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</si>
  <si>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</si>
  <si>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</si>
  <si>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</si>
  <si>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</si>
  <si>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</si>
  <si>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</si>
  <si>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</si>
  <si>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</si>
  <si>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</si>
  <si>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</si>
  <si>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</si>
  <si>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</si>
  <si>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</si>
  <si>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</si>
  <si>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</si>
  <si>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</si>
  <si>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</si>
  <si>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</si>
  <si>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</si>
  <si>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</si>
  <si>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</si>
  <si>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</si>
  <si>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</si>
  <si>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</si>
  <si>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</si>
  <si>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</si>
  <si>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</si>
  <si>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</si>
  <si>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</si>
  <si>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</si>
  <si>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</si>
  <si>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</si>
  <si>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</si>
  <si>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</si>
  <si>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</si>
  <si>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</si>
  <si>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</si>
  <si>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</si>
  <si>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</si>
  <si>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</si>
  <si>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</si>
  <si>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</si>
  <si>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</si>
  <si>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</si>
  <si>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</si>
  <si>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</si>
  <si>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</si>
  <si>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</si>
  <si>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</si>
  <si>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</si>
  <si>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</si>
  <si>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</si>
  <si>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</si>
  <si>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</si>
  <si>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</si>
  <si>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</si>
  <si>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</si>
  <si>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</si>
  <si>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</si>
  <si>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</si>
  <si>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</si>
  <si>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</si>
  <si>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</si>
  <si>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</si>
  <si>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</si>
  <si>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</si>
  <si>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</si>
  <si>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</si>
  <si>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</si>
  <si>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</si>
  <si>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</si>
  <si>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</si>
  <si>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</si>
  <si>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</si>
  <si>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</si>
  <si>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</si>
  <si>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</si>
  <si>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</si>
  <si>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</si>
  <si>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</si>
  <si>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</si>
  <si>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</si>
  <si>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</si>
  <si>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</si>
  <si>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</si>
  <si>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</si>
  <si>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</si>
  <si>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</si>
  <si>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</si>
  <si>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</si>
  <si>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</si>
  <si>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</si>
  <si>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</si>
  <si>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</si>
  <si>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</si>
  <si>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</si>
  <si>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</si>
  <si>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</si>
  <si>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</si>
  <si>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</si>
  <si>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</si>
  <si>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</si>
  <si>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</si>
  <si>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</si>
  <si>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</si>
  <si>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</si>
  <si>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</si>
  <si>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</si>
  <si>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</si>
  <si>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</si>
  <si>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</si>
  <si>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</si>
  <si>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</si>
  <si>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</si>
  <si>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</si>
  <si>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</si>
  <si>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</si>
  <si>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</si>
  <si>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</si>
  <si>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</si>
  <si>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</si>
  <si>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</si>
  <si>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</si>
  <si>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</si>
  <si>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</si>
  <si>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</si>
  <si>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</si>
  <si>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</si>
  <si>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</si>
  <si>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</si>
  <si>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</si>
  <si>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</si>
  <si>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</si>
  <si>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</si>
  <si>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</si>
  <si>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</si>
  <si>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</si>
  <si>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</si>
  <si>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</si>
  <si>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</si>
  <si>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</si>
  <si>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</si>
  <si>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</si>
  <si>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</si>
  <si>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</si>
  <si>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</si>
  <si>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</si>
  <si>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</si>
  <si>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</si>
  <si>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</si>
  <si>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</si>
  <si>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</si>
  <si>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</si>
  <si>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</si>
  <si>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</si>
  <si>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</si>
  <si>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</si>
  <si>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</si>
  <si>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</si>
  <si>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</si>
  <si>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</si>
  <si>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</si>
  <si>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</si>
  <si>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</si>
  <si>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</si>
  <si>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</si>
  <si>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</si>
  <si>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</si>
  <si>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</si>
  <si>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</si>
  <si>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</si>
  <si>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</si>
  <si>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</si>
  <si>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</si>
  <si>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</si>
  <si>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</si>
  <si>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</si>
  <si>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</si>
  <si>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</si>
  <si>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</si>
  <si>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</si>
  <si>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</si>
  <si>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</si>
  <si>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</si>
  <si>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</si>
  <si>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</si>
  <si>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</si>
  <si>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</si>
  <si>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</si>
  <si>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</si>
  <si>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</si>
  <si>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</si>
  <si>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</si>
  <si>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</si>
  <si>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</si>
  <si>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</si>
  <si>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</si>
  <si>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</si>
  <si>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</si>
  <si>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</si>
  <si>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</si>
  <si>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</si>
  <si>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</si>
  <si>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</si>
  <si>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</si>
  <si>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</si>
  <si>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</si>
  <si>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</si>
  <si>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</si>
  <si>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</si>
  <si>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</si>
  <si>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</si>
  <si>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</si>
  <si>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</si>
  <si>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</si>
  <si>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</si>
  <si>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</si>
  <si>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</si>
  <si>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</si>
  <si>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</si>
  <si>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</si>
  <si>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</si>
  <si>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</si>
  <si>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</si>
  <si>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</si>
  <si>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</si>
  <si>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</si>
  <si>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</si>
  <si>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</si>
  <si>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</si>
  <si>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</si>
  <si>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</si>
  <si>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</si>
  <si>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</si>
  <si>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</si>
  <si>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</si>
  <si>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</si>
  <si>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</si>
  <si>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</si>
  <si>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</si>
  <si>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</si>
  <si>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</si>
  <si>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</si>
  <si>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</si>
  <si>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</si>
  <si>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</si>
  <si>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</si>
  <si>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</si>
  <si>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</si>
  <si>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</si>
  <si>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</si>
  <si>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</si>
  <si>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</si>
  <si>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</si>
  <si>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</si>
  <si>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</si>
  <si>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</si>
  <si>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</si>
  <si>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</si>
  <si>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</si>
  <si>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</si>
  <si>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</si>
  <si>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</si>
  <si>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</si>
  <si>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</si>
  <si>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</si>
  <si>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</si>
  <si>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</si>
  <si>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</si>
  <si>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</si>
  <si>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</si>
  <si>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</si>
  <si>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</si>
  <si>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</si>
  <si>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</si>
  <si>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</si>
  <si>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</si>
  <si>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</si>
  <si>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</si>
  <si>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</si>
  <si>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</si>
  <si>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</si>
  <si>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</si>
  <si>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</si>
  <si>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</si>
  <si>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</si>
  <si>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</si>
  <si>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</si>
  <si>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</si>
  <si>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</si>
  <si>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</si>
  <si>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</si>
  <si>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</si>
  <si>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</si>
  <si>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</si>
  <si>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</si>
  <si>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</si>
  <si>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</si>
  <si>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</si>
  <si>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</si>
  <si>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</si>
  <si>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</si>
  <si>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</si>
  <si>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</si>
  <si>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</si>
  <si>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</si>
  <si>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</si>
  <si>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</si>
  <si>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</si>
  <si>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</si>
  <si>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</si>
  <si>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</si>
  <si>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</si>
  <si>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</si>
  <si>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</si>
  <si>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</si>
  <si>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</si>
  <si>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</si>
  <si>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</si>
  <si>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</si>
  <si>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</si>
  <si>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</si>
  <si>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</si>
  <si>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</si>
  <si>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</si>
  <si>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</si>
  <si>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</si>
  <si>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</si>
  <si>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</si>
  <si>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</si>
  <si>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</si>
  <si>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</si>
  <si>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</si>
  <si>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</si>
  <si>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</si>
  <si>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</si>
  <si>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</si>
  <si>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</si>
  <si>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</si>
  <si>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</si>
  <si>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</si>
  <si>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</si>
  <si>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</si>
  <si>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</si>
  <si>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</si>
  <si>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</si>
  <si>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</si>
  <si>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</si>
  <si>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</si>
  <si>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</si>
  <si>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</si>
  <si>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</si>
  <si>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</si>
  <si>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</si>
  <si>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</si>
  <si>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</si>
  <si>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</si>
  <si>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</si>
  <si>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</si>
  <si>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</si>
  <si>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</si>
  <si>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</si>
  <si>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</si>
  <si>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</si>
  <si>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</si>
  <si>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</si>
  <si>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</si>
  <si>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</si>
  <si>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</si>
  <si>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</si>
  <si>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</si>
  <si>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</si>
  <si>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</si>
  <si>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</si>
  <si>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</si>
  <si>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</si>
  <si>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</si>
  <si>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</si>
  <si>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</si>
  <si>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</si>
  <si>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</si>
  <si>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</si>
  <si>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</si>
  <si>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</si>
  <si>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</si>
  <si>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</si>
  <si>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</si>
  <si>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</si>
  <si>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</si>
  <si>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</si>
  <si>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</si>
  <si>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</si>
  <si>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</si>
  <si>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</si>
  <si>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</si>
  <si>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</si>
  <si>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</si>
  <si>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</si>
  <si>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</si>
  <si>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</si>
  <si>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</si>
  <si>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</si>
  <si>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</si>
  <si>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</si>
  <si>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</si>
  <si>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</si>
  <si>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</si>
  <si>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</si>
  <si>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</si>
  <si>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</si>
  <si>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</si>
  <si>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</si>
  <si>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</si>
  <si>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</si>
  <si>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</si>
  <si>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</si>
  <si>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</si>
  <si>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</si>
  <si>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</si>
  <si>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</si>
  <si>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</si>
  <si>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</si>
  <si>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</si>
  <si>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</si>
  <si>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</si>
  <si>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</si>
  <si>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</si>
  <si>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</si>
  <si>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</si>
  <si>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</si>
  <si>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</si>
  <si>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</si>
  <si>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</si>
  <si>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</si>
  <si>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</si>
  <si>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</si>
  <si>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</si>
  <si>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</si>
  <si>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</si>
  <si>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</si>
  <si>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</si>
  <si>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</si>
  <si>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</si>
  <si>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</si>
  <si>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</si>
  <si>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</si>
  <si>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</si>
  <si>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</si>
  <si>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</si>
  <si>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</si>
  <si>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</si>
  <si>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</si>
  <si>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</si>
  <si>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</si>
  <si>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</si>
  <si>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</si>
  <si>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</si>
  <si>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</si>
  <si>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</si>
  <si>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</si>
  <si>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</si>
  <si>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</si>
  <si>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</si>
  <si>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</si>
  <si>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</si>
  <si>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</si>
  <si>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</si>
  <si>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</si>
  <si>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</si>
  <si>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</si>
  <si>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</si>
  <si>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</si>
  <si>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</si>
  <si>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</si>
  <si>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</si>
  <si>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</si>
  <si>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</si>
  <si>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</si>
  <si>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</si>
  <si>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</si>
  <si>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</si>
  <si>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</si>
  <si>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</si>
  <si>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</si>
  <si>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</si>
  <si>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</si>
  <si>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</si>
  <si>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</si>
  <si>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</si>
  <si>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</si>
  <si>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</si>
  <si>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</si>
  <si>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</si>
  <si>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</si>
  <si>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</si>
  <si>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</si>
  <si>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</si>
  <si>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</si>
  <si>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</si>
  <si>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</si>
  <si>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</si>
  <si>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</si>
  <si>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</si>
  <si>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</si>
  <si>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</si>
  <si>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</si>
  <si>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</si>
  <si>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</si>
  <si>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</si>
  <si>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</si>
  <si>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</si>
  <si>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</si>
  <si>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</si>
  <si>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</si>
  <si>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</si>
  <si>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</si>
  <si>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</si>
  <si>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</si>
  <si>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</si>
  <si>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</si>
  <si>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</si>
  <si>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</si>
  <si>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</si>
  <si>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</si>
  <si>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</si>
  <si>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</si>
  <si>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</si>
  <si>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</si>
  <si>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</si>
  <si>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</si>
  <si>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</si>
  <si>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</si>
  <si>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</si>
  <si>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</si>
  <si>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</si>
  <si>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</si>
  <si>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</si>
  <si>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</si>
  <si>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</si>
  <si>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</si>
  <si>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</si>
  <si>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</si>
  <si>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</si>
  <si>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</si>
  <si>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</si>
  <si>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</si>
  <si>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</si>
  <si>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</si>
  <si>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</si>
  <si>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</si>
  <si>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</si>
  <si>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</si>
  <si>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</si>
  <si>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</si>
  <si>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</si>
  <si>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</si>
  <si>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</si>
  <si>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</si>
  <si>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</si>
  <si>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</si>
  <si>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</si>
  <si>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</si>
  <si>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</si>
  <si>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</si>
  <si>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</si>
  <si>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</si>
  <si>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</si>
  <si>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</si>
  <si>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</si>
  <si>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</si>
  <si>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</si>
  <si>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</si>
  <si>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</si>
  <si>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</si>
  <si>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</si>
  <si>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</si>
  <si>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</si>
  <si>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</si>
  <si>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</si>
  <si>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</si>
  <si>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</si>
  <si>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</si>
  <si>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</si>
  <si>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</si>
  <si>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</si>
  <si>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</si>
  <si>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</si>
  <si>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</si>
  <si>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</si>
  <si>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</si>
  <si>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</si>
  <si>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</si>
  <si>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</si>
  <si>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</si>
  <si>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</si>
  <si>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</si>
  <si>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</si>
  <si>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</si>
  <si>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</si>
  <si>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</si>
  <si>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</si>
  <si>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</si>
  <si>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</si>
  <si>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</si>
  <si>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</si>
  <si>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</si>
  <si>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</si>
  <si>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</si>
  <si>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</si>
  <si>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</si>
  <si>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</si>
  <si>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</si>
  <si>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</si>
  <si>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</si>
  <si>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</si>
  <si>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</si>
  <si>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</si>
  <si>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</si>
  <si>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</si>
  <si>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</si>
  <si>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</si>
  <si>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</si>
  <si>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</si>
  <si>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</si>
  <si>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</si>
  <si>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</si>
  <si>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</si>
  <si>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</si>
  <si>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</si>
  <si>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</si>
  <si>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</si>
  <si>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</si>
  <si>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</si>
  <si>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</si>
  <si>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</si>
  <si>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</si>
  <si>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</si>
  <si>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</si>
  <si>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</si>
  <si>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</si>
  <si>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</si>
  <si>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</si>
  <si>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</si>
  <si>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</si>
  <si>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</si>
  <si>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</si>
  <si>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</si>
  <si>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</si>
  <si>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</si>
  <si>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</si>
  <si>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</si>
  <si>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</si>
  <si>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</si>
  <si>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</si>
  <si>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</si>
  <si>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</si>
  <si>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</si>
  <si>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</si>
  <si>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</si>
  <si>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</si>
  <si>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</si>
  <si>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</si>
  <si>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</si>
  <si>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</si>
  <si>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</si>
  <si>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</si>
  <si>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</si>
  <si>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</si>
  <si>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</si>
  <si>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</si>
  <si>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</si>
  <si>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</si>
  <si>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</si>
  <si>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</si>
  <si>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</si>
  <si>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</si>
  <si>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</si>
  <si>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</si>
  <si>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</si>
  <si>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</si>
  <si>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</si>
  <si>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</si>
  <si>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</si>
  <si>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</si>
  <si>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</si>
  <si>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</si>
  <si>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</si>
  <si>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</si>
  <si>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</si>
  <si>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</si>
  <si>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</si>
  <si>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</si>
  <si>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</si>
  <si>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</si>
  <si>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</si>
  <si>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</si>
  <si>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</si>
  <si>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</si>
  <si>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</si>
  <si>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</si>
  <si>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</si>
  <si>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</si>
  <si>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</si>
  <si>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</si>
  <si>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</si>
  <si>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</si>
  <si>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</si>
  <si>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</si>
  <si>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</si>
  <si>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</si>
  <si>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</si>
  <si>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</si>
  <si>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</si>
  <si>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</si>
  <si>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</si>
  <si>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</si>
  <si>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</si>
  <si>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</si>
  <si>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</si>
  <si>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</si>
  <si>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</si>
  <si>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</si>
  <si>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</si>
  <si>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</si>
  <si>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</si>
  <si>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</si>
  <si>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</si>
  <si>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</si>
  <si>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</si>
  <si>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</si>
  <si>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</si>
  <si>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</si>
  <si>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</si>
  <si>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</si>
  <si>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</si>
  <si>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</si>
  <si>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</si>
  <si>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</si>
  <si>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</si>
  <si>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</si>
  <si>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</si>
  <si>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</si>
  <si>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</si>
  <si>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</si>
  <si>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</si>
  <si>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</si>
  <si>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</si>
  <si>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</si>
  <si>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</si>
  <si>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</si>
  <si>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</si>
  <si>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</si>
  <si>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</si>
  <si>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</si>
  <si>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</si>
  <si>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</si>
  <si>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</si>
  <si>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</si>
  <si>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</si>
  <si>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</si>
  <si>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</si>
  <si>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</si>
  <si>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</si>
  <si>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</si>
  <si>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</si>
  <si>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</si>
  <si>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</si>
  <si>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</si>
  <si>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</si>
  <si>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</si>
  <si>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</si>
  <si>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</si>
  <si>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</si>
  <si>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</si>
  <si>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</si>
  <si>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</si>
  <si>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</si>
  <si>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</si>
  <si>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</si>
  <si>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</si>
  <si>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</si>
  <si>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</si>
  <si>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</si>
  <si>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</si>
  <si>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</si>
  <si>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</si>
  <si>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</si>
  <si>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</si>
  <si>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</si>
  <si>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</si>
  <si>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</si>
  <si>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</si>
  <si>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</si>
  <si>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</si>
  <si>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</si>
  <si>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</si>
  <si>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</si>
  <si>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</si>
  <si>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</si>
  <si>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</si>
  <si>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</si>
  <si>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</si>
  <si>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</si>
  <si>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</si>
  <si>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</si>
  <si>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</si>
  <si>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</si>
  <si>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</si>
  <si>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</si>
  <si>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</si>
  <si>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</si>
  <si>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</si>
  <si>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</si>
  <si>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</si>
  <si>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</si>
  <si>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</si>
  <si>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</si>
  <si>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</si>
  <si>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</si>
  <si>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</si>
  <si>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</si>
  <si>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</si>
  <si>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</si>
  <si>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</si>
  <si>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</si>
  <si>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</si>
  <si>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</si>
  <si>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</si>
  <si>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</si>
  <si>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</si>
  <si>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</si>
  <si>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</si>
  <si>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</si>
  <si>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</si>
  <si>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</si>
  <si>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</si>
  <si>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</si>
  <si>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</si>
  <si>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</si>
  <si>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</si>
  <si>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</si>
  <si>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</si>
  <si>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</si>
  <si>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</si>
  <si>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</si>
  <si>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</si>
  <si>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</si>
  <si>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</si>
  <si>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</si>
  <si>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</si>
  <si>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</si>
  <si>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</si>
  <si>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</si>
  <si>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</si>
  <si>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</si>
  <si>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</si>
  <si>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</si>
  <si>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</si>
  <si>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</si>
  <si>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</si>
  <si>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</si>
  <si>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</si>
  <si>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</si>
  <si>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</si>
  <si>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</si>
  <si>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</si>
  <si>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</si>
  <si>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</si>
  <si>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</si>
  <si>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</si>
  <si>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</si>
  <si>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</si>
  <si>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</si>
  <si>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</si>
  <si>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</si>
  <si>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</si>
  <si>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</si>
  <si>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</si>
  <si>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</si>
  <si>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</si>
  <si>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</si>
  <si>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</si>
  <si>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</si>
  <si>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</si>
  <si>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</si>
  <si>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</si>
  <si>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</si>
  <si>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</si>
  <si>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</si>
  <si>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</si>
  <si>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</si>
  <si>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</si>
  <si>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</si>
  <si>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</si>
  <si>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</si>
  <si>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</si>
  <si>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</si>
  <si>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</si>
  <si>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</si>
  <si>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</si>
  <si>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</si>
  <si>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</si>
  <si>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</si>
  <si>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</si>
  <si>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</si>
  <si>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</si>
  <si>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</si>
  <si>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</si>
  <si>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</si>
  <si>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</si>
  <si>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</si>
  <si>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</si>
  <si>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</si>
  <si>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</si>
  <si>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</si>
  <si>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</si>
  <si>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</si>
  <si>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</si>
  <si>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</si>
  <si>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</si>
  <si>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</si>
  <si>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</si>
  <si>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</si>
  <si>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</si>
  <si>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</si>
  <si>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</si>
  <si>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</si>
  <si>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</si>
  <si>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</si>
  <si>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</si>
  <si>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</si>
  <si>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</si>
  <si>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</si>
  <si>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</si>
  <si>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</si>
  <si>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</si>
  <si>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</si>
  <si>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</si>
  <si>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</si>
  <si>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</si>
  <si>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</si>
  <si>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</si>
  <si>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</si>
  <si>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</si>
  <si>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</si>
  <si>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</si>
  <si>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</si>
  <si>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</si>
  <si>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</si>
  <si>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</si>
  <si>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</si>
  <si>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</si>
  <si>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</si>
  <si>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</si>
  <si>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</si>
  <si>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</si>
  <si>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</si>
  <si>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</si>
  <si>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</si>
  <si>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</si>
  <si>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</si>
  <si>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</si>
  <si>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</si>
  <si>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</si>
  <si>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</si>
  <si>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</si>
  <si>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</si>
  <si>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</si>
  <si>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</si>
  <si>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</si>
  <si>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</si>
  <si>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</si>
  <si>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</si>
  <si>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</si>
  <si>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</si>
  <si>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</si>
  <si>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</si>
  <si>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</si>
  <si>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</si>
  <si>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</si>
  <si>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</si>
  <si>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</si>
  <si>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</si>
  <si>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</si>
  <si>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</si>
  <si>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</si>
  <si>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</si>
  <si>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</si>
  <si>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</si>
  <si>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</si>
  <si>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</si>
  <si>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</si>
  <si>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</si>
  <si>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</si>
  <si>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</si>
  <si>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</si>
  <si>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</si>
  <si>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</si>
  <si>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</si>
  <si>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</si>
  <si>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</si>
  <si>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</si>
  <si>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</si>
  <si>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</si>
  <si>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</si>
  <si>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</si>
  <si>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</si>
  <si>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</si>
  <si>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</si>
  <si>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</si>
  <si>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</si>
  <si>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</si>
  <si>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</si>
  <si>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</si>
  <si>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</si>
  <si>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</si>
  <si>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</si>
  <si>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</si>
  <si>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</si>
  <si>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</si>
  <si>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</si>
  <si>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</si>
  <si>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</si>
  <si>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</si>
  <si>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</si>
  <si>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</si>
  <si>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</si>
  <si>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</si>
  <si>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</si>
  <si>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</si>
  <si>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</si>
  <si>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</si>
  <si>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</si>
  <si>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</si>
  <si>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</si>
  <si>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</si>
  <si>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</si>
  <si>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</si>
  <si>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</si>
  <si>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</si>
  <si>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</si>
  <si>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</si>
  <si>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</si>
  <si>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</si>
  <si>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</si>
  <si>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</si>
  <si>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</si>
  <si>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</si>
  <si>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</si>
  <si>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</si>
  <si>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</si>
  <si>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</si>
  <si>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</si>
  <si>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</si>
  <si>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</si>
  <si>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</si>
  <si>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</si>
  <si>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</si>
  <si>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</si>
  <si>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</si>
  <si>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</si>
  <si>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</si>
  <si>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</si>
  <si>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</si>
  <si>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</si>
  <si>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</si>
  <si>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</si>
  <si>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</si>
  <si>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</si>
  <si>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</si>
  <si>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</si>
  <si>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</si>
  <si>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</si>
  <si>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</si>
  <si>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</si>
  <si>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</si>
  <si>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</si>
  <si>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</si>
  <si>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</si>
  <si>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</si>
  <si>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</si>
  <si>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</si>
  <si>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</si>
  <si>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</si>
  <si>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</si>
  <si>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</si>
  <si>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</si>
  <si>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</si>
  <si>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</si>
  <si>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</si>
  <si>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</si>
  <si>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</si>
  <si>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</si>
  <si>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</si>
  <si>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</si>
  <si>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</si>
  <si>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</si>
  <si>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</si>
  <si>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</si>
  <si>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</si>
  <si>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</si>
  <si>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</si>
  <si>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</si>
  <si>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</si>
  <si>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</si>
  <si>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</si>
  <si>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</si>
  <si>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</si>
  <si>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</si>
  <si>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</si>
  <si>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</si>
  <si>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</si>
  <si>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</si>
  <si>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</si>
  <si>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</si>
  <si>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</si>
  <si>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</si>
  <si>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</si>
  <si>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</si>
  <si>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</si>
  <si>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</si>
  <si>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</si>
  <si>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</si>
  <si>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</si>
  <si>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</si>
  <si>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</si>
  <si>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</si>
  <si>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</si>
  <si>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</si>
  <si>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</si>
  <si>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</si>
  <si>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</si>
  <si>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</si>
  <si>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</si>
  <si>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</si>
  <si>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</si>
  <si>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</si>
  <si>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</si>
  <si>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</si>
  <si>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</si>
  <si>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</si>
  <si>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</si>
  <si>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</si>
  <si>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</si>
  <si>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</si>
  <si>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</si>
  <si>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</si>
  <si>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</si>
  <si>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</si>
  <si>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</si>
  <si>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</si>
  <si>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</si>
  <si>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</si>
  <si>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</si>
  <si>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</si>
  <si>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</si>
  <si>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</si>
  <si>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</si>
  <si>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</si>
  <si>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</si>
  <si>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</si>
  <si>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</si>
  <si>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</si>
  <si>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</si>
  <si>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</si>
  <si>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</si>
  <si>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</si>
  <si>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</si>
  <si>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</si>
  <si>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</si>
  <si>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</si>
  <si>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</si>
  <si>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</si>
  <si>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</si>
  <si>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</si>
  <si>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</si>
  <si>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</si>
  <si>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</si>
  <si>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</si>
  <si>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</si>
  <si>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</si>
  <si>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</si>
  <si>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</si>
  <si>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</si>
  <si>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</si>
  <si>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</si>
  <si>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</si>
  <si>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</si>
  <si>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</si>
  <si>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</si>
  <si>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</si>
  <si>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</si>
  <si>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</si>
  <si>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</si>
  <si>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</si>
  <si>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</si>
  <si>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</si>
  <si>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</si>
  <si>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</si>
  <si>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</si>
  <si>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</si>
  <si>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</si>
  <si>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</si>
  <si>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</si>
  <si>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</si>
  <si>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</si>
  <si>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</si>
  <si>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</si>
  <si>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</si>
  <si>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</si>
  <si>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</si>
  <si>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</si>
  <si>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</si>
  <si>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</si>
  <si>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</si>
  <si>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</si>
  <si>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</si>
  <si>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</si>
  <si>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</si>
  <si>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</si>
  <si>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</si>
  <si>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</si>
  <si>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</si>
  <si>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</si>
  <si>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</si>
  <si>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</si>
  <si>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</si>
  <si>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</si>
  <si>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</si>
  <si>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</si>
  <si>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</si>
  <si>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</si>
  <si>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</si>
  <si>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</si>
  <si>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</si>
  <si>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</si>
  <si>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</si>
  <si>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</si>
  <si>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</si>
  <si>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</si>
  <si>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</si>
  <si>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</si>
  <si>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</si>
  <si>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</si>
  <si>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</si>
  <si>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</si>
  <si>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</si>
  <si>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</si>
  <si>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</si>
  <si>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</si>
  <si>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</si>
  <si>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</si>
  <si>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</si>
  <si>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</si>
  <si>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</si>
  <si>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</si>
  <si>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</si>
  <si>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</si>
  <si>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</si>
  <si>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</si>
  <si>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</si>
  <si>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</si>
  <si>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</si>
  <si>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</si>
  <si>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</si>
  <si>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</si>
  <si>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</si>
  <si>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</si>
  <si>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</si>
  <si>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</si>
  <si>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</si>
  <si>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</si>
  <si>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</si>
  <si>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</si>
  <si>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</si>
  <si>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</si>
  <si>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</si>
  <si>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</si>
  <si>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</si>
  <si>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</si>
  <si>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</si>
  <si>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</si>
  <si>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</si>
  <si>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</si>
  <si>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</si>
  <si>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</si>
  <si>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</si>
  <si>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</si>
  <si>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</si>
  <si>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</si>
  <si>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</si>
  <si>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</si>
  <si>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</si>
  <si>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</si>
  <si>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</si>
  <si>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</si>
  <si>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</si>
  <si>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</si>
  <si>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</si>
  <si>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</si>
  <si>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</si>
  <si>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</si>
  <si>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</si>
  <si>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</si>
  <si>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</si>
  <si>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</si>
  <si>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</si>
  <si>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</si>
  <si>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</si>
  <si>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</si>
  <si>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</si>
  <si>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</si>
  <si>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</si>
  <si>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</si>
  <si>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</si>
  <si>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</si>
  <si>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</si>
  <si>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</si>
  <si>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</si>
  <si>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</si>
  <si>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</si>
  <si>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</si>
  <si>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</si>
  <si>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</si>
  <si>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</si>
  <si>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</si>
  <si>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</si>
  <si>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</si>
  <si>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</si>
  <si>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</si>
  <si>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</si>
  <si>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</si>
  <si>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</si>
  <si>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</si>
  <si>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</si>
  <si>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</si>
  <si>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</si>
  <si>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</si>
  <si>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</si>
  <si>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</si>
  <si>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</si>
  <si>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</si>
  <si>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</si>
  <si>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</si>
  <si>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</si>
  <si>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</si>
  <si>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</si>
  <si>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</si>
  <si>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</si>
  <si>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</si>
  <si>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</si>
  <si>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</si>
  <si>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</si>
  <si>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</si>
  <si>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</si>
  <si>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</si>
  <si>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</si>
  <si>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</si>
  <si>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</si>
  <si>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</si>
  <si>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</si>
  <si>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</si>
  <si>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</si>
  <si>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</si>
  <si>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</si>
  <si>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</si>
  <si>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</si>
  <si>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</si>
  <si>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</si>
  <si>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</si>
  <si>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</si>
  <si>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</si>
  <si>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</si>
  <si>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</si>
  <si>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</si>
  <si>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</si>
  <si>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</si>
  <si>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</si>
  <si>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</si>
  <si>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</si>
  <si>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</si>
  <si>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</si>
  <si>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</si>
  <si>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</si>
  <si>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</si>
  <si>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</si>
  <si>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</si>
  <si>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</si>
  <si>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</si>
  <si>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</si>
  <si>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</si>
  <si>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</si>
  <si>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</si>
  <si>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</si>
  <si>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</si>
  <si>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</si>
  <si>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</si>
  <si>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</si>
  <si>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</si>
  <si>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</si>
  <si>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</si>
  <si>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</si>
  <si>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</si>
  <si>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</si>
  <si>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</si>
  <si>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</si>
  <si>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</si>
  <si>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</si>
  <si>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</si>
  <si>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</si>
  <si>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</si>
  <si>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</si>
  <si>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</si>
  <si>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</si>
  <si>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</si>
  <si>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</si>
  <si>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</si>
  <si>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</si>
  <si>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</si>
  <si>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</si>
  <si>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</si>
  <si>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</si>
  <si>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</si>
  <si>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</si>
  <si>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</si>
  <si>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</si>
  <si>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</si>
  <si>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</si>
  <si>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</si>
  <si>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</si>
  <si>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</si>
  <si>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</si>
  <si>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</si>
  <si>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</si>
  <si>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</si>
  <si>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</si>
  <si>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</si>
  <si>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</si>
  <si>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</si>
  <si>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</si>
  <si>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</si>
  <si>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</si>
  <si>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</si>
  <si>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</si>
  <si>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</si>
  <si>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</si>
  <si>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</si>
  <si>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</si>
  <si>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</si>
  <si>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</si>
  <si>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</si>
  <si>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</si>
  <si>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</si>
  <si>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</si>
  <si>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</si>
  <si>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</si>
  <si>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</si>
  <si>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</si>
  <si>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</si>
  <si>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</si>
  <si>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</si>
  <si>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</si>
  <si>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</si>
  <si>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</si>
  <si>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</si>
  <si>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</si>
  <si>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</si>
  <si>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</si>
  <si>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</si>
  <si>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</si>
  <si>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</si>
  <si>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</si>
  <si>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</si>
  <si>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</si>
  <si>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</si>
  <si>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</si>
  <si>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</si>
  <si>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</si>
  <si>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</si>
  <si>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</si>
  <si>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</si>
  <si>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</si>
  <si>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</si>
  <si>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</si>
  <si>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</si>
  <si>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</si>
  <si>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</si>
  <si>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</si>
  <si>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</si>
  <si>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drama</t>
  </si>
  <si>
    <t>electric music</t>
  </si>
  <si>
    <t>food trucks</t>
  </si>
  <si>
    <t>indie rock</t>
  </si>
  <si>
    <t>metal</t>
  </si>
  <si>
    <t>nonfiction</t>
  </si>
  <si>
    <t>plays</t>
  </si>
  <si>
    <t>rock</t>
  </si>
  <si>
    <t>shorts</t>
  </si>
  <si>
    <t>television</t>
  </si>
  <si>
    <t>translations</t>
  </si>
  <si>
    <t>video games</t>
  </si>
  <si>
    <t>wearables</t>
  </si>
  <si>
    <t>web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</si>
  <si>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</si>
  <si>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</si>
  <si>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</si>
  <si>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</si>
  <si>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</si>
  <si>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</si>
  <si>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</si>
  <si>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</si>
  <si>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</si>
  <si>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</si>
  <si>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</si>
  <si>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</si>
  <si>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</si>
  <si>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</si>
  <si>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</si>
  <si>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animation</t>
  </si>
  <si>
    <t>audio</t>
  </si>
  <si>
    <t>fiction</t>
  </si>
  <si>
    <t>jazz</t>
  </si>
  <si>
    <t>mobile games</t>
  </si>
  <si>
    <t>photography books</t>
  </si>
  <si>
    <t>radio &amp; podcasts</t>
  </si>
  <si>
    <t>science fiction</t>
  </si>
  <si>
    <t>world music</t>
  </si>
  <si>
    <t>Goal</t>
  </si>
  <si>
    <t>Number Failed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</si>
  <si>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</si>
  <si>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</si>
  <si>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</si>
  <si>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</si>
  <si>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</si>
  <si>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</si>
  <si>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</si>
  <si>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</si>
  <si>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</si>
  <si>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</si>
  <si>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</si>
  <si>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</si>
  <si>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</si>
  <si>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</si>
  <si>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</si>
  <si>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</si>
  <si>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</si>
  <si>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</si>
  <si>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</t>
  </si>
  <si>
    <t>Successful Outcome</t>
  </si>
  <si>
    <t>Failed Outcome</t>
  </si>
  <si>
    <t xml:space="preserve">Successful Mean: </t>
  </si>
  <si>
    <t>Successful Median:</t>
  </si>
  <si>
    <t>Minimum Backers:</t>
  </si>
  <si>
    <t>Maximum Backers:</t>
  </si>
  <si>
    <t>Variance:</t>
  </si>
  <si>
    <t>Standard Deviation:</t>
  </si>
  <si>
    <t>Failed Mean:</t>
  </si>
  <si>
    <t>Failed 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</si>
</sst>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FFFF99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7C80"/>
      <color rgb="FFCC3399"/>
      <color rgb="FFFFFF99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DONE.xlsx]Outcome by Category!PivotTable4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Crowdfunding Outcome By Category (Country)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rgbClr val="CC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4.5315904139433517E-2"/>
              <c:y val="-1.0073115860517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5.2287581699346407E-2"/>
              <c:y val="-1.6104653584968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-1.6553608620811549E-17"/>
              <c:y val="-1.301964270595306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7304740406320541E-2"/>
                  <c:h val="3.4906019812039626E-2"/>
                </c:manualLayout>
              </c15:layout>
            </c:ext>
          </c:extLst>
        </c:dLbl>
      </c:pivotFmt>
      <c:pivotFmt>
        <c:idx val="7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4.5315904139433552E-2"/>
              <c:y val="-1.1766237553639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5.2287581699346407E-2"/>
              <c:y val="-1.4199683372911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-6.3906306048100356E-17"/>
              <c:y val="-1.60813231679373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5.2287581699346407E-2"/>
              <c:y val="-2.2136191309419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5.2287581699346407E-2"/>
              <c:y val="-6.47523226263383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4.0087145969498909E-2"/>
              <c:y val="-3.61767279090123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4.0087145969498909E-2"/>
              <c:y val="-1.5152272632587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rgbClr val="FF7C80"/>
          </a:solidFill>
          <a:ln>
            <a:noFill/>
          </a:ln>
          <a:effectLst/>
        </c:spPr>
        <c:dLbl>
          <c:idx val="0"/>
          <c:layout>
            <c:manualLayout>
              <c:x val="4.0087145969498909E-2"/>
              <c:y val="-2.04432779235929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4.357298474945534E-2"/>
              <c:y val="-7.2157646960796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FF00"/>
          </a:solidFill>
          <a:ln>
            <a:noFill/>
          </a:ln>
          <a:effectLst/>
        </c:spPr>
        <c:dLbl>
          <c:idx val="0"/>
          <c:layout>
            <c:manualLayout>
              <c:x val="4.3712469821526531E-2"/>
              <c:y val="-3.7297646261959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spPr>
          <a:solidFill>
            <a:srgbClr val="CC3399"/>
          </a:solidFill>
          <a:ln>
            <a:noFill/>
          </a:ln>
          <a:effectLst/>
        </c:spPr>
        <c:dLbl>
          <c:idx val="0"/>
          <c:layout>
            <c:manualLayout>
              <c:x val="6.2992125984318189E-5"/>
              <c:y val="4.212175091016849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FF99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7639253426655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745816028582187E-2"/>
          <c:y val="0.12101536703073407"/>
          <c:w val="0.83561367130517283"/>
          <c:h val="0.7619927470898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255-4E45-8D50-5A3EFDF757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255-4E45-8D50-5A3EFDF757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255-4E45-8D50-5A3EFDF757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255-4E45-8D50-5A3EFDF757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255-4E45-8D50-5A3EFDF757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255-4E45-8D50-5A3EFDF757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2255-4E45-8D50-5A3EFDF757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255-4E45-8D50-5A3EFDF7572B}"/>
              </c:ext>
            </c:extLst>
          </c:dPt>
          <c:dLbls>
            <c:dLbl>
              <c:idx val="0"/>
              <c:layout>
                <c:manualLayout>
                  <c:x val="-1.6553608620811549E-17"/>
                  <c:y val="-1.30196427059530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304740406320541E-2"/>
                      <c:h val="3.49060198120396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55-4E45-8D50-5A3EFDF7572B}"/>
                </c:ext>
              </c:extLst>
            </c:dLbl>
            <c:dLbl>
              <c:idx val="1"/>
              <c:layout>
                <c:manualLayout>
                  <c:x val="4.5315904139433552E-2"/>
                  <c:y val="-1.17662375536391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55-4E45-8D50-5A3EFDF7572B}"/>
                </c:ext>
              </c:extLst>
            </c:dLbl>
            <c:dLbl>
              <c:idx val="2"/>
              <c:layout>
                <c:manualLayout>
                  <c:x val="5.2287581699346407E-2"/>
                  <c:y val="-1.41996833729118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55-4E45-8D50-5A3EFDF7572B}"/>
                </c:ext>
              </c:extLst>
            </c:dLbl>
            <c:dLbl>
              <c:idx val="4"/>
              <c:layout>
                <c:manualLayout>
                  <c:x val="-6.3906306048100356E-17"/>
                  <c:y val="-1.60813231679373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55-4E45-8D50-5A3EFDF7572B}"/>
                </c:ext>
              </c:extLst>
            </c:dLbl>
            <c:dLbl>
              <c:idx val="5"/>
              <c:layout>
                <c:manualLayout>
                  <c:x val="5.2287581699346407E-2"/>
                  <c:y val="-6.475232262633837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55-4E45-8D50-5A3EFDF7572B}"/>
                </c:ext>
              </c:extLst>
            </c:dLbl>
            <c:dLbl>
              <c:idx val="6"/>
              <c:layout>
                <c:manualLayout>
                  <c:x val="4.0087145969498909E-2"/>
                  <c:y val="-1.515227263258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55-4E45-8D50-5A3EFDF7572B}"/>
                </c:ext>
              </c:extLst>
            </c:dLbl>
            <c:dLbl>
              <c:idx val="7"/>
              <c:layout>
                <c:manualLayout>
                  <c:x val="4.0087145969498909E-2"/>
                  <c:y val="-2.04432779235929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55-4E45-8D50-5A3EFDF75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E45-8D50-5A3EFDF7572B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6038-46BF-94F4-E9A4A142435B}"/>
              </c:ext>
            </c:extLst>
          </c:dPt>
          <c:dLbls>
            <c:dLbl>
              <c:idx val="5"/>
              <c:layout>
                <c:manualLayout>
                  <c:x val="6.2992125984318189E-5"/>
                  <c:y val="4.212175091016849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038-46BF-94F4-E9A4A1424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5-4E45-8D50-5A3EFDF7572B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255-4E45-8D50-5A3EFDF757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255-4E45-8D50-5A3EFDF757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255-4E45-8D50-5A3EFDF757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255-4E45-8D50-5A3EFDF757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255-4E45-8D50-5A3EFDF757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255-4E45-8D50-5A3EFDF7572B}"/>
              </c:ext>
            </c:extLst>
          </c:dPt>
          <c:dLbls>
            <c:dLbl>
              <c:idx val="0"/>
              <c:layout>
                <c:manualLayout>
                  <c:x val="4.5315904139433517E-2"/>
                  <c:y val="-1.00731158605175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5-4E45-8D50-5A3EFDF7572B}"/>
                </c:ext>
              </c:extLst>
            </c:dLbl>
            <c:dLbl>
              <c:idx val="2"/>
              <c:layout>
                <c:manualLayout>
                  <c:x val="5.2287581699346407E-2"/>
                  <c:y val="-1.61046535849685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55-4E45-8D50-5A3EFDF7572B}"/>
                </c:ext>
              </c:extLst>
            </c:dLbl>
            <c:dLbl>
              <c:idx val="5"/>
              <c:layout>
                <c:manualLayout>
                  <c:x val="5.2287581699346407E-2"/>
                  <c:y val="-2.21361913094196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55-4E45-8D50-5A3EFDF7572B}"/>
                </c:ext>
              </c:extLst>
            </c:dLbl>
            <c:dLbl>
              <c:idx val="6"/>
              <c:layout>
                <c:manualLayout>
                  <c:x val="4.0087145969498909E-2"/>
                  <c:y val="-3.61767279090123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55-4E45-8D50-5A3EFDF7572B}"/>
                </c:ext>
              </c:extLst>
            </c:dLbl>
            <c:dLbl>
              <c:idx val="7"/>
              <c:layout>
                <c:manualLayout>
                  <c:x val="4.357298474945534E-2"/>
                  <c:y val="-7.2157646960796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255-4E45-8D50-5A3EFDF7572B}"/>
                </c:ext>
              </c:extLst>
            </c:dLbl>
            <c:dLbl>
              <c:idx val="8"/>
              <c:layout>
                <c:manualLayout>
                  <c:x val="4.3712469821526531E-2"/>
                  <c:y val="-3.72976462619592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255-4E45-8D50-5A3EFDF75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5-4E45-8D50-5A3EFDF7572B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6038-46BF-94F4-E9A4A142435B}"/>
              </c:ext>
            </c:extLst>
          </c:dPt>
          <c:dLbls>
            <c:dLbl>
              <c:idx val="3"/>
              <c:layout>
                <c:manualLayout>
                  <c:x val="0"/>
                  <c:y val="-2.76392534266550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038-46BF-94F4-E9A4A1424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5-4E45-8D50-5A3EFDF757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0828032"/>
        <c:axId val="800830192"/>
      </c:barChart>
      <c:catAx>
        <c:axId val="8008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Category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0192"/>
        <c:crosses val="autoZero"/>
        <c:auto val="1"/>
        <c:lblAlgn val="ctr"/>
        <c:lblOffset val="100"/>
        <c:noMultiLvlLbl val="0"/>
      </c:catAx>
      <c:valAx>
        <c:axId val="800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Outcome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3805359397309"/>
          <c:y val="7.9226991787316773E-4"/>
          <c:w val="9.5361973658484561E-2"/>
          <c:h val="0.18145288290576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DONE.xlsx]Outcome by Sub-Category!PivotTable5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Crowdfunding Outcome by Sub-Category (Country/Category)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565922410997696E-2"/>
          <c:y val="1.0685836070494564E-2"/>
          <c:w val="0.90425111949747639"/>
          <c:h val="0.76103967763807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0-44B0-A3D2-607EA30F21C6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7-4E52-8610-FD20DB044AB3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7-4E52-8610-FD20DB044AB3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7-4E52-8610-FD20DB04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146768"/>
        <c:axId val="804144968"/>
      </c:barChart>
      <c:catAx>
        <c:axId val="8041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Sub-Category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054152279645943"/>
              <c:y val="0.94978039783872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44968"/>
        <c:crosses val="autoZero"/>
        <c:auto val="1"/>
        <c:lblAlgn val="ctr"/>
        <c:lblOffset val="100"/>
        <c:noMultiLvlLbl val="0"/>
      </c:catAx>
      <c:valAx>
        <c:axId val="8041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Outcome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8347901120308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4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Crowdfunding Outcome per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99"/>
            </a:solidFill>
            <a:round/>
          </a:ln>
          <a:effectLst/>
        </c:spPr>
        <c:marker>
          <c:symbol val="circle"/>
          <c:size val="5"/>
          <c:spPr>
            <a:solidFill>
              <a:srgbClr val="FFFF99"/>
            </a:solidFill>
            <a:ln w="9525">
              <a:solidFill>
                <a:srgbClr val="FFFF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C3399"/>
            </a:solidFill>
            <a:round/>
          </a:ln>
          <a:effectLst/>
        </c:spPr>
        <c:marker>
          <c:symbol val="circle"/>
          <c:size val="5"/>
          <c:spPr>
            <a:solidFill>
              <a:srgbClr val="CC3399"/>
            </a:solidFill>
            <a:ln w="9525">
              <a:solidFill>
                <a:srgbClr val="CC33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rgbClr val="FF7C80"/>
            </a:solidFill>
            <a:ln w="9525"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FFFF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99"/>
              </a:solidFill>
              <a:ln w="9525">
                <a:solidFill>
                  <a:srgbClr val="FFFF99"/>
                </a:solidFill>
              </a:ln>
              <a:effectLst/>
            </c:spPr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0.58823529411764708</c:v>
              </c:pt>
              <c:pt idx="1">
                <c:v>0.82683982683982682</c:v>
              </c:pt>
              <c:pt idx="2">
                <c:v>0.52063492063492067</c:v>
              </c:pt>
              <c:pt idx="3">
                <c:v>0.44444444444444442</c:v>
              </c:pt>
              <c:pt idx="4">
                <c:v>1</c:v>
              </c:pt>
              <c:pt idx="5">
                <c:v>1</c:v>
              </c:pt>
              <c:pt idx="6">
                <c:v>0.7857142857142857</c:v>
              </c:pt>
              <c:pt idx="7">
                <c:v>1</c:v>
              </c:pt>
              <c:pt idx="8">
                <c:v>0.66666666666666663</c:v>
              </c:pt>
              <c:pt idx="9">
                <c:v>0.7857142857142857</c:v>
              </c:pt>
              <c:pt idx="10">
                <c:v>0.72727272727272729</c:v>
              </c:pt>
              <c:pt idx="11">
                <c:v>0.3737704918032787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51-4A7E-82B2-AB43FED4AAEB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99"/>
              </a:solidFill>
              <a:ln w="9525">
                <a:solidFill>
                  <a:srgbClr val="CC3399"/>
                </a:solidFill>
              </a:ln>
              <a:effectLst/>
            </c:spPr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0.39215686274509803</c:v>
              </c:pt>
              <c:pt idx="1">
                <c:v>0.16450216450216451</c:v>
              </c:pt>
              <c:pt idx="2">
                <c:v>0.4</c:v>
              </c:pt>
              <c:pt idx="3">
                <c:v>0.55555555555555558</c:v>
              </c:pt>
              <c:pt idx="4">
                <c:v>0</c:v>
              </c:pt>
              <c:pt idx="5">
                <c:v>0</c:v>
              </c:pt>
              <c:pt idx="6">
                <c:v>0.21428571428571427</c:v>
              </c:pt>
              <c:pt idx="7">
                <c:v>0</c:v>
              </c:pt>
              <c:pt idx="8">
                <c:v>0.25</c:v>
              </c:pt>
              <c:pt idx="9">
                <c:v>0.21428571428571427</c:v>
              </c:pt>
              <c:pt idx="10">
                <c:v>0.27272727272727271</c:v>
              </c:pt>
              <c:pt idx="11">
                <c:v>0.53442622950819674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51-4A7E-82B2-AB43FED4AAEB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or equal to 50000</c:v>
              </c:pt>
            </c:strLit>
          </c:cat>
          <c:val>
            <c:numLit>
              <c:formatCode>General</c:formatCode>
              <c:ptCount val="12"/>
              <c:pt idx="0">
                <c:v>1.9607843137254902E-2</c:v>
              </c:pt>
              <c:pt idx="1">
                <c:v>8.658008658008658E-3</c:v>
              </c:pt>
              <c:pt idx="2">
                <c:v>7.9365079365079361E-2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8.3333333333333329E-2</c:v>
              </c:pt>
              <c:pt idx="9">
                <c:v>0</c:v>
              </c:pt>
              <c:pt idx="10">
                <c:v>0</c:v>
              </c:pt>
              <c:pt idx="11">
                <c:v>9.1803278688524587E-2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51-4A7E-82B2-AB43FED4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05887"/>
        <c:axId val="720020271"/>
      </c:lineChart>
      <c:catAx>
        <c:axId val="113580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Goal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246274707652392"/>
              <c:y val="0.80254629629629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20271"/>
        <c:crosses val="autoZero"/>
        <c:auto val="1"/>
        <c:lblAlgn val="ctr"/>
        <c:lblOffset val="100"/>
        <c:noMultiLvlLbl val="0"/>
      </c:catAx>
      <c:valAx>
        <c:axId val="720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Outcome</a:t>
                </a:r>
              </a:p>
            </c:rich>
          </c:tx>
          <c:layout>
            <c:manualLayout>
              <c:xMode val="edge"/>
              <c:yMode val="edge"/>
              <c:x val="1.0370397064211367E-2"/>
              <c:y val="0.2913808690580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DONE.xlsx]Outcome per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Crowdfunding Outcome</a:t>
            </a:r>
            <a:r>
              <a:rPr lang="en-US" baseline="0">
                <a:solidFill>
                  <a:sysClr val="windowText" lastClr="000000"/>
                </a:solidFill>
              </a:rPr>
              <a:t> by Month </a:t>
            </a:r>
            <a:r>
              <a:rPr lang="en-US" sz="1800" baseline="0">
                <a:solidFill>
                  <a:sysClr val="windowText" lastClr="000000"/>
                </a:solidFill>
              </a:rPr>
              <a:t>(Category/Year)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FF7C80"/>
            </a:solidFill>
            <a:round/>
          </a:ln>
          <a:effectLst/>
        </c:spPr>
        <c:marker>
          <c:symbol val="circle"/>
          <c:size val="17"/>
          <c:spPr>
            <a:solidFill>
              <a:srgbClr val="FF7C80"/>
            </a:solidFill>
            <a:ln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CC3399"/>
            </a:solidFill>
            <a:round/>
          </a:ln>
          <a:effectLst/>
        </c:spPr>
        <c:marker>
          <c:symbol val="circle"/>
          <c:size val="17"/>
          <c:spPr>
            <a:solidFill>
              <a:srgbClr val="CC3399"/>
            </a:solidFill>
            <a:ln>
              <a:solidFill>
                <a:srgbClr val="CC33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rgbClr val="FFFF99"/>
            </a:solidFill>
            <a:round/>
          </a:ln>
          <a:effectLst/>
        </c:spPr>
        <c:marker>
          <c:symbol val="circle"/>
          <c:size val="17"/>
          <c:spPr>
            <a:solidFill>
              <a:srgbClr val="FFFF99"/>
            </a:solidFill>
            <a:ln>
              <a:solidFill>
                <a:srgbClr val="FFFF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62858912512327"/>
          <c:y val="0.12827470530680707"/>
          <c:w val="0.79825481582970392"/>
          <c:h val="0.66862940912873692"/>
        </c:manualLayout>
      </c:layout>
      <c:lineChart>
        <c:grouping val="standard"/>
        <c:varyColors val="0"/>
        <c:ser>
          <c:idx val="0"/>
          <c:order val="0"/>
          <c:tx>
            <c:strRef>
              <c:f>'Outcome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7C80"/>
              </a:solidFill>
              <a:ln>
                <a:solidFill>
                  <a:srgbClr val="FF7C80"/>
                </a:solidFill>
              </a:ln>
              <a:effectLst/>
            </c:spPr>
          </c:marker>
          <c:cat>
            <c:strRef>
              <c:f>'Outcome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B-47F7-988F-8CD7DA2A5231}"/>
            </c:ext>
          </c:extLst>
        </c:ser>
        <c:ser>
          <c:idx val="1"/>
          <c:order val="1"/>
          <c:tx>
            <c:strRef>
              <c:f>'Outcome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CC3399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C3399"/>
              </a:solidFill>
              <a:ln>
                <a:solidFill>
                  <a:srgbClr val="CC3399"/>
                </a:solidFill>
              </a:ln>
              <a:effectLst/>
            </c:spPr>
          </c:marker>
          <c:cat>
            <c:strRef>
              <c:f>'Outcome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F-4CF4-9FB2-4110D2329B1F}"/>
            </c:ext>
          </c:extLst>
        </c:ser>
        <c:ser>
          <c:idx val="2"/>
          <c:order val="2"/>
          <c:tx>
            <c:strRef>
              <c:f>'Outcome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rgbClr val="FFFF99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  <a:effectLst/>
            </c:spPr>
          </c:marker>
          <c:cat>
            <c:strRef>
              <c:f>'Outcome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F-4CF4-9FB2-4110D232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30880"/>
        <c:axId val="583831600"/>
      </c:lineChart>
      <c:catAx>
        <c:axId val="5838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8712765953769838"/>
              <c:y val="0.9505602349941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1600"/>
        <c:crosses val="autoZero"/>
        <c:auto val="1"/>
        <c:lblAlgn val="ctr"/>
        <c:lblOffset val="100"/>
        <c:noMultiLvlLbl val="0"/>
      </c:catAx>
      <c:valAx>
        <c:axId val="58383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Outcome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5785507422701141E-2"/>
              <c:y val="0.3681776465785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47625</xdr:rowOff>
    </xdr:from>
    <xdr:to>
      <xdr:col>16</xdr:col>
      <xdr:colOff>577850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03BB5-4EA5-5DB6-C854-EDDD83617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278264</xdr:colOff>
      <xdr:row>0</xdr:row>
      <xdr:rowOff>0</xdr:rowOff>
    </xdr:from>
    <xdr:to>
      <xdr:col>26</xdr:col>
      <xdr:colOff>149678</xdr:colOff>
      <xdr:row>50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2A1CC-3B57-BDFE-59C5-1285F031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149225</xdr:rowOff>
    </xdr:from>
    <xdr:to>
      <xdr:col>7</xdr:col>
      <xdr:colOff>971550</xdr:colOff>
      <xdr:row>28</xdr:row>
      <xdr:rowOff>136525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C9B74C-DEDF-E64D-40DC-3BCB5ECD7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0</xdr:row>
      <xdr:rowOff>114299</xdr:rowOff>
    </xdr:from>
    <xdr:to>
      <xdr:col>13</xdr:col>
      <xdr:colOff>609600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8001B-244F-4BD5-E30D-A207CB905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Matin" refreshedDate="45184.460735995373" createdVersion="8" refreshedVersion="8" minRefreshableVersion="3" recordCount="1000" xr:uid="{8D515F2C-6795-4856-8D8D-D4E7D93EDD96}">
  <cacheSource type="worksheet">
    <worksheetSource ref="A1:T1001" sheet="Crowdfunding Data Complete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Matin" refreshedDate="45184.483660648148" createdVersion="8" refreshedVersion="8" minRefreshableVersion="3" recordCount="1000" xr:uid="{6FEB1EE5-500D-4EB1-ABD1-0FB0F1DD3DD0}">
  <cacheSource type="worksheet">
    <worksheetSource ref="C1:T1001" sheet="Crowdfunding Data Complete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2284173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1C49D-8F42-40B5-8328-EF375093451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8">
    <format dxfId="33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collapsedLevelsAreSubtotals="1" fieldPosition="0">
        <references count="2">
          <reference field="6" count="1" selected="0">
            <x v="0"/>
          </reference>
          <reference field="16" count="1">
            <x v="0"/>
          </reference>
        </references>
      </pivotArea>
    </format>
    <format dxfId="3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29">
      <pivotArea dataOnly="0" outline="0" fieldPosition="0">
        <references count="1">
          <reference field="6" count="1">
            <x v="1"/>
          </reference>
        </references>
      </pivotArea>
    </format>
    <format dxfId="28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27">
      <pivotArea dataOnly="0" outline="0" fieldPosition="0">
        <references count="1">
          <reference field="6" count="1">
            <x v="3"/>
          </reference>
        </references>
      </pivotArea>
    </format>
    <format dxfId="26">
      <pivotArea dataOnly="0" grandCol="1" outline="0" fieldPosition="0"/>
    </format>
  </formats>
  <chartFormats count="20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0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2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4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1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32FA8-47C9-42EF-BA9B-BB64FF2D78F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6">
    <format dxfId="25">
      <pivotArea field="9" dataOnly="0" grandCol="1" outline="0" axis="axisPage" fieldPosition="0">
        <references count="1">
          <reference field="9" count="1" selected="0">
            <x v="4"/>
          </reference>
        </references>
      </pivotArea>
    </format>
    <format dxfId="24">
      <pivotArea dataOnly="0" grandCol="1" outline="0" fieldPosition="0"/>
    </format>
    <format dxfId="23">
      <pivotArea dataOnly="0" outline="0" fieldPosition="0">
        <references count="1">
          <reference field="6" count="1">
            <x v="3"/>
          </reference>
        </references>
      </pivotArea>
    </format>
    <format dxfId="22">
      <pivotArea dataOnly="0" outline="0" fieldPosition="0">
        <references count="1">
          <reference field="6" count="1">
            <x v="2"/>
          </reference>
        </references>
      </pivotArea>
    </format>
    <format dxfId="21">
      <pivotArea dataOnly="0" outline="0" fieldPosition="0">
        <references count="1">
          <reference field="6" count="1">
            <x v="1"/>
          </reference>
        </references>
      </pivotArea>
    </format>
    <format dxfId="20">
      <pivotArea dataOnly="0" outline="0" fieldPosition="0">
        <references count="1">
          <reference field="6" count="1">
            <x v="0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12DD2-1D1B-48D5-BA5E-45F716851DED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4" subtotal="count" baseField="0" baseItem="0"/>
  </dataFields>
  <formats count="4">
    <format dxfId="19">
      <pivotArea dataOnly="0" outline="0" fieldPosition="0">
        <references count="1">
          <reference field="4" count="1">
            <x v="0"/>
          </reference>
        </references>
      </pivotArea>
    </format>
    <format dxfId="18">
      <pivotArea dataOnly="0" outline="0" fieldPosition="0">
        <references count="1">
          <reference field="4" count="1">
            <x v="1"/>
          </reference>
        </references>
      </pivotArea>
    </format>
    <format dxfId="17">
      <pivotArea dataOnly="0" outline="0" fieldPosition="0">
        <references count="1">
          <reference field="4" count="1">
            <x v="3"/>
          </reference>
        </references>
      </pivotArea>
    </format>
    <format dxfId="16">
      <pivotArea dataOnly="0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1595-2438-4C75-8C91-E2CB70AEBE31}">
  <dimension ref="A1:T1003"/>
  <sheetViews>
    <sheetView tabSelected="1" workbookViewId="0">
      <selection activeCell="I1" sqref="I1"/>
    </sheetView>
  </sheetViews>
  <sheetFormatPr defaultColWidth="11" defaultRowHeight="15.5" x14ac:dyDescent="0.35"/>
  <cols>
    <col min="1" max="1" width="3.83203125" bestFit="1" customWidth="1"/>
    <col min="2" max="2" width="30.33203125" bestFit="1" customWidth="1"/>
    <col min="3" max="3" width="33.58203125" style="3" bestFit="1" customWidth="1"/>
    <col min="4" max="4" width="9.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6.5" bestFit="1" customWidth="1"/>
    <col min="10" max="10" width="7.58203125" bestFit="1" customWidth="1"/>
    <col min="11" max="11" width="8.33203125" bestFit="1" customWidth="1"/>
    <col min="12" max="12" width="11.5" bestFit="1" customWidth="1"/>
    <col min="13" max="13" width="26.33203125" bestFit="1" customWidth="1"/>
    <col min="14" max="14" width="10.83203125" bestFit="1" customWidth="1"/>
    <col min="15" max="15" width="25" bestFit="1" customWidth="1"/>
    <col min="16" max="16" width="9.08203125" bestFit="1" customWidth="1"/>
    <col min="17" max="17" width="8.5" bestFit="1" customWidth="1"/>
    <col min="18" max="18" width="27.58203125" bestFit="1" customWidth="1"/>
    <col min="19" max="19" width="14.8320312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2062</v>
      </c>
      <c r="N1" s="1" t="s">
        <v>9</v>
      </c>
      <c r="O1" s="1" t="s">
        <v>2063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" x14ac:dyDescent="0.35">
      <c r="A2">
        <v>61</v>
      </c>
      <c r="B2" t="s">
        <v>170</v>
      </c>
      <c r="C2" s="3" t="s">
        <v>171</v>
      </c>
      <c r="D2" s="14">
        <v>199200</v>
      </c>
      <c r="E2">
        <v>184750</v>
      </c>
      <c r="F2" s="4">
        <f t="shared" ref="F2:F65" si="0">SUM(E2/D2)</f>
        <v>0.92745983935742971</v>
      </c>
      <c r="G2" t="s">
        <v>14</v>
      </c>
      <c r="H2">
        <v>2253</v>
      </c>
      <c r="I2" s="5">
        <f t="shared" ref="I2:I65" si="1">IF(E2=0,0,SUM(E2/H2))</f>
        <v>82.001775410563695</v>
      </c>
      <c r="J2" t="s">
        <v>15</v>
      </c>
      <c r="K2" t="s">
        <v>16</v>
      </c>
      <c r="L2">
        <v>1298268000</v>
      </c>
      <c r="M2" s="9">
        <f t="shared" ref="M2:M65" si="2">(((L2/60)/60)/24)+DATE(1970,1,1)</f>
        <v>40595.25</v>
      </c>
      <c r="N2">
        <v>1301720400</v>
      </c>
      <c r="O2" s="9">
        <f t="shared" ref="O2:O65" si="3">(((((N2/60)/60)/24)+DATE(1970,1,1)))</f>
        <v>40635.208333333336</v>
      </c>
      <c r="P2" t="b">
        <v>0</v>
      </c>
      <c r="Q2" t="b">
        <v>0</v>
      </c>
      <c r="R2" t="s">
        <v>33</v>
      </c>
      <c r="S2" t="str">
        <f t="shared" ref="S2:S65" si="4">_xlfn.TEXTBEFORE(R2,"/")</f>
        <v>theater</v>
      </c>
      <c r="T2" t="str">
        <f t="shared" ref="T2:T65" si="5">_xlfn.TEXTAFTER(R2,"/")</f>
        <v>plays</v>
      </c>
    </row>
    <row r="3" spans="1:20" x14ac:dyDescent="0.35">
      <c r="A3">
        <v>1</v>
      </c>
      <c r="B3" t="s">
        <v>18</v>
      </c>
      <c r="C3" s="3" t="s">
        <v>19</v>
      </c>
      <c r="D3" s="14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 s="9">
        <f t="shared" si="2"/>
        <v>41870.208333333336</v>
      </c>
      <c r="N3">
        <v>1408597200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" x14ac:dyDescent="0.35">
      <c r="A4">
        <v>2</v>
      </c>
      <c r="B4" t="s">
        <v>24</v>
      </c>
      <c r="C4" s="3" t="s">
        <v>25</v>
      </c>
      <c r="D4" s="1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35">
      <c r="A5">
        <v>348</v>
      </c>
      <c r="B5" t="s">
        <v>748</v>
      </c>
      <c r="C5" s="3" t="s">
        <v>749</v>
      </c>
      <c r="D5" s="14">
        <v>199000</v>
      </c>
      <c r="E5">
        <v>142823</v>
      </c>
      <c r="F5" s="4">
        <f t="shared" si="0"/>
        <v>0.71770351758793971</v>
      </c>
      <c r="G5" t="s">
        <v>14</v>
      </c>
      <c r="H5">
        <v>3483</v>
      </c>
      <c r="I5" s="5">
        <f t="shared" si="1"/>
        <v>41.005742176284812</v>
      </c>
      <c r="J5" t="s">
        <v>21</v>
      </c>
      <c r="K5" t="s">
        <v>22</v>
      </c>
      <c r="L5">
        <v>1487224800</v>
      </c>
      <c r="M5" s="9">
        <f t="shared" si="2"/>
        <v>42782.25</v>
      </c>
      <c r="N5">
        <v>1488348000</v>
      </c>
      <c r="O5" s="9">
        <f t="shared" si="3"/>
        <v>42795.25</v>
      </c>
      <c r="P5" t="b">
        <v>0</v>
      </c>
      <c r="Q5" t="b">
        <v>0</v>
      </c>
      <c r="R5" t="s">
        <v>17</v>
      </c>
      <c r="S5" t="str">
        <f t="shared" si="4"/>
        <v>food</v>
      </c>
      <c r="T5" t="str">
        <f t="shared" si="5"/>
        <v>food trucks</v>
      </c>
    </row>
    <row r="6" spans="1:20" x14ac:dyDescent="0.35">
      <c r="A6">
        <v>618</v>
      </c>
      <c r="B6" t="s">
        <v>1278</v>
      </c>
      <c r="C6" s="3" t="s">
        <v>1279</v>
      </c>
      <c r="D6" s="14">
        <v>198600</v>
      </c>
      <c r="E6">
        <v>97037</v>
      </c>
      <c r="F6" s="4">
        <f t="shared" si="0"/>
        <v>0.48860523665659616</v>
      </c>
      <c r="G6" t="s">
        <v>14</v>
      </c>
      <c r="H6">
        <v>1198</v>
      </c>
      <c r="I6" s="5">
        <f t="shared" si="1"/>
        <v>80.999165275459092</v>
      </c>
      <c r="J6" t="s">
        <v>21</v>
      </c>
      <c r="K6" t="s">
        <v>22</v>
      </c>
      <c r="L6">
        <v>1367470800</v>
      </c>
      <c r="M6" s="9">
        <f t="shared" si="2"/>
        <v>41396.208333333336</v>
      </c>
      <c r="N6">
        <v>1369285200</v>
      </c>
      <c r="O6" s="9">
        <f t="shared" si="3"/>
        <v>41417.208333333336</v>
      </c>
      <c r="P6" t="b">
        <v>0</v>
      </c>
      <c r="Q6" t="b">
        <v>0</v>
      </c>
      <c r="R6" t="s">
        <v>68</v>
      </c>
      <c r="S6" t="str">
        <f t="shared" si="4"/>
        <v>publishing</v>
      </c>
      <c r="T6" t="str">
        <f t="shared" si="5"/>
        <v>nonfiction</v>
      </c>
    </row>
    <row r="7" spans="1:20" x14ac:dyDescent="0.35">
      <c r="A7">
        <v>5</v>
      </c>
      <c r="B7" t="s">
        <v>34</v>
      </c>
      <c r="C7" s="3" t="s">
        <v>35</v>
      </c>
      <c r="D7" s="14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" x14ac:dyDescent="0.35">
      <c r="A8">
        <v>87</v>
      </c>
      <c r="B8" t="s">
        <v>223</v>
      </c>
      <c r="C8" s="3" t="s">
        <v>224</v>
      </c>
      <c r="D8" s="14">
        <v>198500</v>
      </c>
      <c r="E8">
        <v>123040</v>
      </c>
      <c r="F8" s="4">
        <f t="shared" si="0"/>
        <v>0.6198488664987406</v>
      </c>
      <c r="G8" t="s">
        <v>14</v>
      </c>
      <c r="H8">
        <v>1482</v>
      </c>
      <c r="I8" s="5">
        <f t="shared" si="1"/>
        <v>83.022941970310384</v>
      </c>
      <c r="J8" t="s">
        <v>26</v>
      </c>
      <c r="K8" t="s">
        <v>27</v>
      </c>
      <c r="L8">
        <v>1299564000</v>
      </c>
      <c r="M8" s="9">
        <f t="shared" si="2"/>
        <v>40610.25</v>
      </c>
      <c r="N8">
        <v>1300510800</v>
      </c>
      <c r="O8" s="9">
        <f t="shared" si="3"/>
        <v>40621.208333333336</v>
      </c>
      <c r="P8" t="b">
        <v>0</v>
      </c>
      <c r="Q8" t="b">
        <v>1</v>
      </c>
      <c r="R8" t="s">
        <v>23</v>
      </c>
      <c r="S8" t="str">
        <f t="shared" si="4"/>
        <v>music</v>
      </c>
      <c r="T8" t="str">
        <f t="shared" si="5"/>
        <v>rock</v>
      </c>
    </row>
    <row r="9" spans="1:20" x14ac:dyDescent="0.35">
      <c r="A9">
        <v>7</v>
      </c>
      <c r="B9" t="s">
        <v>43</v>
      </c>
      <c r="C9" s="3" t="s">
        <v>44</v>
      </c>
      <c r="D9" s="14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 s="14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672</v>
      </c>
      <c r="B11" t="s">
        <v>1384</v>
      </c>
      <c r="C11" s="3" t="s">
        <v>1385</v>
      </c>
      <c r="D11" s="14">
        <v>197900</v>
      </c>
      <c r="E11">
        <v>110689</v>
      </c>
      <c r="F11" s="4">
        <f t="shared" si="0"/>
        <v>0.55931783729156137</v>
      </c>
      <c r="G11" t="s">
        <v>14</v>
      </c>
      <c r="H11">
        <v>4428</v>
      </c>
      <c r="I11" s="5">
        <f t="shared" si="1"/>
        <v>24.997515808491418</v>
      </c>
      <c r="J11" t="s">
        <v>26</v>
      </c>
      <c r="K11" t="s">
        <v>27</v>
      </c>
      <c r="L11">
        <v>1521608400</v>
      </c>
      <c r="M11" s="9">
        <f t="shared" si="2"/>
        <v>43180.208333333328</v>
      </c>
      <c r="N11">
        <v>1522472400</v>
      </c>
      <c r="O11" s="9">
        <f t="shared" si="3"/>
        <v>43190.208333333328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35">
      <c r="A12">
        <v>10</v>
      </c>
      <c r="B12" t="s">
        <v>51</v>
      </c>
      <c r="C12" s="3" t="s">
        <v>52</v>
      </c>
      <c r="D12" s="14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35">
      <c r="A13">
        <v>636</v>
      </c>
      <c r="B13" t="s">
        <v>1314</v>
      </c>
      <c r="C13" s="3" t="s">
        <v>1315</v>
      </c>
      <c r="D13" s="14">
        <v>197700</v>
      </c>
      <c r="E13">
        <v>127591</v>
      </c>
      <c r="F13" s="4">
        <f t="shared" si="0"/>
        <v>0.64537683358624176</v>
      </c>
      <c r="G13" t="s">
        <v>14</v>
      </c>
      <c r="H13">
        <v>2604</v>
      </c>
      <c r="I13" s="5">
        <f t="shared" si="1"/>
        <v>48.998079877112133</v>
      </c>
      <c r="J13" t="s">
        <v>36</v>
      </c>
      <c r="K13" t="s">
        <v>37</v>
      </c>
      <c r="L13">
        <v>1326866400</v>
      </c>
      <c r="M13" s="9">
        <f t="shared" si="2"/>
        <v>40926.25</v>
      </c>
      <c r="N13">
        <v>1330754400</v>
      </c>
      <c r="O13" s="9">
        <f t="shared" si="3"/>
        <v>40971.25</v>
      </c>
      <c r="P13" t="b">
        <v>0</v>
      </c>
      <c r="Q13" t="b">
        <v>1</v>
      </c>
      <c r="R13" t="s">
        <v>71</v>
      </c>
      <c r="S13" t="str">
        <f t="shared" si="4"/>
        <v>film &amp; video</v>
      </c>
      <c r="T13" t="str">
        <f t="shared" si="5"/>
        <v>animation</v>
      </c>
    </row>
    <row r="14" spans="1:20" x14ac:dyDescent="0.35">
      <c r="A14">
        <v>344</v>
      </c>
      <c r="B14" t="s">
        <v>740</v>
      </c>
      <c r="C14" s="3" t="s">
        <v>741</v>
      </c>
      <c r="D14" s="14">
        <v>197600</v>
      </c>
      <c r="E14">
        <v>82959</v>
      </c>
      <c r="F14" s="4">
        <f t="shared" si="0"/>
        <v>0.41983299595141699</v>
      </c>
      <c r="G14" t="s">
        <v>14</v>
      </c>
      <c r="H14">
        <v>830</v>
      </c>
      <c r="I14" s="5">
        <f t="shared" si="1"/>
        <v>99.950602409638549</v>
      </c>
      <c r="J14" t="s">
        <v>21</v>
      </c>
      <c r="K14" t="s">
        <v>22</v>
      </c>
      <c r="L14">
        <v>1516600800</v>
      </c>
      <c r="M14" s="9">
        <f t="shared" si="2"/>
        <v>43122.25</v>
      </c>
      <c r="N14">
        <v>1520056800</v>
      </c>
      <c r="O14" s="9">
        <f t="shared" si="3"/>
        <v>43162.25</v>
      </c>
      <c r="P14" t="b">
        <v>0</v>
      </c>
      <c r="Q14" t="b">
        <v>0</v>
      </c>
      <c r="R14" t="s">
        <v>89</v>
      </c>
      <c r="S14" t="str">
        <f t="shared" si="4"/>
        <v>games</v>
      </c>
      <c r="T14" t="str">
        <f t="shared" si="5"/>
        <v>video games</v>
      </c>
    </row>
    <row r="15" spans="1:20" ht="31" x14ac:dyDescent="0.35">
      <c r="A15">
        <v>13</v>
      </c>
      <c r="B15" t="s">
        <v>58</v>
      </c>
      <c r="C15" s="3" t="s">
        <v>59</v>
      </c>
      <c r="D15" s="14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651</v>
      </c>
      <c r="B16" t="s">
        <v>1344</v>
      </c>
      <c r="C16" s="3" t="s">
        <v>1345</v>
      </c>
      <c r="D16" s="14">
        <v>196700</v>
      </c>
      <c r="E16">
        <v>174039</v>
      </c>
      <c r="F16" s="4">
        <f t="shared" si="0"/>
        <v>0.88479410269445857</v>
      </c>
      <c r="G16" t="s">
        <v>14</v>
      </c>
      <c r="H16">
        <v>3868</v>
      </c>
      <c r="I16" s="5">
        <f t="shared" si="1"/>
        <v>44.994570837642193</v>
      </c>
      <c r="J16" t="s">
        <v>107</v>
      </c>
      <c r="K16" t="s">
        <v>108</v>
      </c>
      <c r="L16">
        <v>1393048800</v>
      </c>
      <c r="M16" s="9">
        <f t="shared" si="2"/>
        <v>41692.25</v>
      </c>
      <c r="N16">
        <v>1394344800</v>
      </c>
      <c r="O16" s="9">
        <f t="shared" si="3"/>
        <v>41707.25</v>
      </c>
      <c r="P16" t="b">
        <v>0</v>
      </c>
      <c r="Q16" t="b">
        <v>0</v>
      </c>
      <c r="R16" t="s">
        <v>100</v>
      </c>
      <c r="S16" t="str">
        <f t="shared" si="4"/>
        <v>film &amp; video</v>
      </c>
      <c r="T16" t="str">
        <f t="shared" si="5"/>
        <v>shorts</v>
      </c>
    </row>
    <row r="17" spans="1:20" ht="31" x14ac:dyDescent="0.35">
      <c r="A17">
        <v>481</v>
      </c>
      <c r="B17" t="s">
        <v>1009</v>
      </c>
      <c r="C17" s="3" t="s">
        <v>1010</v>
      </c>
      <c r="D17" s="14">
        <v>196600</v>
      </c>
      <c r="E17">
        <v>159931</v>
      </c>
      <c r="F17" s="4">
        <f t="shared" si="0"/>
        <v>0.81348423194303154</v>
      </c>
      <c r="G17" t="s">
        <v>14</v>
      </c>
      <c r="H17">
        <v>1538</v>
      </c>
      <c r="I17" s="5">
        <f t="shared" si="1"/>
        <v>103.98634590377114</v>
      </c>
      <c r="J17" t="s">
        <v>21</v>
      </c>
      <c r="K17" t="s">
        <v>22</v>
      </c>
      <c r="L17">
        <v>1412139600</v>
      </c>
      <c r="M17" s="9">
        <f t="shared" si="2"/>
        <v>41913.208333333336</v>
      </c>
      <c r="N17">
        <v>1415772000</v>
      </c>
      <c r="O17" s="9">
        <f t="shared" si="3"/>
        <v>41955.25</v>
      </c>
      <c r="P17" t="b">
        <v>0</v>
      </c>
      <c r="Q17" t="b">
        <v>1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35">
      <c r="A18">
        <v>16</v>
      </c>
      <c r="B18" t="s">
        <v>66</v>
      </c>
      <c r="C18" s="3" t="s">
        <v>67</v>
      </c>
      <c r="D18" s="14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 s="14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 s="14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619</v>
      </c>
      <c r="B21" t="s">
        <v>1280</v>
      </c>
      <c r="C21" s="3" t="s">
        <v>1281</v>
      </c>
      <c r="D21" s="14">
        <v>195900</v>
      </c>
      <c r="E21">
        <v>55757</v>
      </c>
      <c r="F21" s="4">
        <f t="shared" si="0"/>
        <v>0.28461970393057684</v>
      </c>
      <c r="G21" t="s">
        <v>14</v>
      </c>
      <c r="H21">
        <v>648</v>
      </c>
      <c r="I21" s="5">
        <f t="shared" si="1"/>
        <v>86.044753086419746</v>
      </c>
      <c r="J21" t="s">
        <v>21</v>
      </c>
      <c r="K21" t="s">
        <v>22</v>
      </c>
      <c r="L21">
        <v>1304658000</v>
      </c>
      <c r="M21" s="9">
        <f t="shared" si="2"/>
        <v>40669.208333333336</v>
      </c>
      <c r="N21">
        <v>1304744400</v>
      </c>
      <c r="O21" s="9">
        <f t="shared" si="3"/>
        <v>40670.208333333336</v>
      </c>
      <c r="P21" t="b">
        <v>1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 s="14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403</v>
      </c>
      <c r="B23" t="s">
        <v>857</v>
      </c>
      <c r="C23" s="3" t="s">
        <v>858</v>
      </c>
      <c r="D23" s="14">
        <v>195800</v>
      </c>
      <c r="E23">
        <v>168820</v>
      </c>
      <c r="F23" s="4">
        <f t="shared" si="0"/>
        <v>0.86220633299284988</v>
      </c>
      <c r="G23" t="s">
        <v>14</v>
      </c>
      <c r="H23">
        <v>3015</v>
      </c>
      <c r="I23" s="5">
        <f t="shared" si="1"/>
        <v>55.99336650082919</v>
      </c>
      <c r="J23" t="s">
        <v>15</v>
      </c>
      <c r="K23" t="s">
        <v>16</v>
      </c>
      <c r="L23">
        <v>1273640400</v>
      </c>
      <c r="M23" s="9">
        <f t="shared" si="2"/>
        <v>40310.208333333336</v>
      </c>
      <c r="N23">
        <v>1276750800</v>
      </c>
      <c r="O23" s="9">
        <f t="shared" si="3"/>
        <v>40346.208333333336</v>
      </c>
      <c r="P23" t="b">
        <v>0</v>
      </c>
      <c r="Q23" t="b">
        <v>1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 s="1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 s="14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 s="14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 s="14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 s="14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980</v>
      </c>
      <c r="B29" t="s">
        <v>1988</v>
      </c>
      <c r="C29" s="3" t="s">
        <v>1989</v>
      </c>
      <c r="D29" s="14">
        <v>195200</v>
      </c>
      <c r="E29">
        <v>78630</v>
      </c>
      <c r="F29" s="4">
        <f t="shared" si="0"/>
        <v>0.40281762295081969</v>
      </c>
      <c r="G29" t="s">
        <v>14</v>
      </c>
      <c r="H29">
        <v>742</v>
      </c>
      <c r="I29" s="5">
        <f t="shared" si="1"/>
        <v>105.97035040431267</v>
      </c>
      <c r="J29" t="s">
        <v>21</v>
      </c>
      <c r="K29" t="s">
        <v>22</v>
      </c>
      <c r="L29">
        <v>1446181200</v>
      </c>
      <c r="M29" s="9">
        <f t="shared" si="2"/>
        <v>42307.208333333328</v>
      </c>
      <c r="N29">
        <v>1446616800</v>
      </c>
      <c r="O29" s="9">
        <f t="shared" si="3"/>
        <v>42312.25</v>
      </c>
      <c r="P29" t="b">
        <v>1</v>
      </c>
      <c r="Q29" t="b">
        <v>0</v>
      </c>
      <c r="R29" t="s">
        <v>68</v>
      </c>
      <c r="S29" t="str">
        <f t="shared" si="4"/>
        <v>publishing</v>
      </c>
      <c r="T29" t="str">
        <f t="shared" si="5"/>
        <v>nonfiction</v>
      </c>
    </row>
    <row r="30" spans="1:20" x14ac:dyDescent="0.35">
      <c r="A30">
        <v>28</v>
      </c>
      <c r="B30" t="s">
        <v>94</v>
      </c>
      <c r="C30" s="3" t="s">
        <v>95</v>
      </c>
      <c r="D30" s="14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 s="14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 s="14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 s="14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498</v>
      </c>
      <c r="B34" t="s">
        <v>1044</v>
      </c>
      <c r="C34" s="3" t="s">
        <v>1045</v>
      </c>
      <c r="D34" s="14">
        <v>193400</v>
      </c>
      <c r="E34">
        <v>46317</v>
      </c>
      <c r="F34" s="4">
        <f t="shared" si="0"/>
        <v>0.239488107549121</v>
      </c>
      <c r="G34" t="s">
        <v>14</v>
      </c>
      <c r="H34">
        <v>579</v>
      </c>
      <c r="I34" s="5">
        <f t="shared" si="1"/>
        <v>79.994818652849744</v>
      </c>
      <c r="J34" t="s">
        <v>36</v>
      </c>
      <c r="K34" t="s">
        <v>37</v>
      </c>
      <c r="L34">
        <v>1420092000</v>
      </c>
      <c r="M34" s="9">
        <f t="shared" si="2"/>
        <v>42005.25</v>
      </c>
      <c r="N34">
        <v>1420264800</v>
      </c>
      <c r="O34" s="9">
        <f t="shared" si="3"/>
        <v>42007.25</v>
      </c>
      <c r="P34" t="b">
        <v>0</v>
      </c>
      <c r="Q34" t="b">
        <v>0</v>
      </c>
      <c r="R34" t="s">
        <v>28</v>
      </c>
      <c r="S34" t="str">
        <f t="shared" si="4"/>
        <v>technology</v>
      </c>
      <c r="T34" t="str">
        <f t="shared" si="5"/>
        <v>web</v>
      </c>
    </row>
    <row r="35" spans="1:20" x14ac:dyDescent="0.35">
      <c r="A35">
        <v>33</v>
      </c>
      <c r="B35" t="s">
        <v>109</v>
      </c>
      <c r="C35" s="3" t="s">
        <v>110</v>
      </c>
      <c r="D35" s="14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 s="14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 s="14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 s="14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 s="14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 s="14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725</v>
      </c>
      <c r="B41" t="s">
        <v>1488</v>
      </c>
      <c r="C41" s="3" t="s">
        <v>1489</v>
      </c>
      <c r="D41" s="14">
        <v>193200</v>
      </c>
      <c r="E41">
        <v>97369</v>
      </c>
      <c r="F41" s="4">
        <f t="shared" si="0"/>
        <v>0.50398033126293995</v>
      </c>
      <c r="G41" t="s">
        <v>14</v>
      </c>
      <c r="H41">
        <v>1596</v>
      </c>
      <c r="I41" s="5">
        <f t="shared" si="1"/>
        <v>61.008145363408524</v>
      </c>
      <c r="J41" t="s">
        <v>21</v>
      </c>
      <c r="K41" t="s">
        <v>22</v>
      </c>
      <c r="L41">
        <v>1416031200</v>
      </c>
      <c r="M41" s="9">
        <f t="shared" si="2"/>
        <v>41958.25</v>
      </c>
      <c r="N41">
        <v>1416204000</v>
      </c>
      <c r="O41" s="9">
        <f t="shared" si="3"/>
        <v>41960.25</v>
      </c>
      <c r="P41" t="b">
        <v>0</v>
      </c>
      <c r="Q41" t="b">
        <v>0</v>
      </c>
      <c r="R41" t="s">
        <v>292</v>
      </c>
      <c r="S41" t="str">
        <f t="shared" si="4"/>
        <v>games</v>
      </c>
      <c r="T41" t="str">
        <f t="shared" si="5"/>
        <v>mobile games</v>
      </c>
    </row>
    <row r="42" spans="1:20" x14ac:dyDescent="0.35">
      <c r="A42">
        <v>40</v>
      </c>
      <c r="B42" t="s">
        <v>125</v>
      </c>
      <c r="C42" s="3" t="s">
        <v>126</v>
      </c>
      <c r="D42" s="14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 s="14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 s="1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 s="14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 s="14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295</v>
      </c>
      <c r="B47" t="s">
        <v>642</v>
      </c>
      <c r="C47" s="3" t="s">
        <v>643</v>
      </c>
      <c r="D47" s="14">
        <v>192900</v>
      </c>
      <c r="E47">
        <v>68769</v>
      </c>
      <c r="F47" s="4">
        <f t="shared" si="0"/>
        <v>0.35650077760497667</v>
      </c>
      <c r="G47" t="s">
        <v>14</v>
      </c>
      <c r="H47">
        <v>1910</v>
      </c>
      <c r="I47" s="5">
        <f t="shared" si="1"/>
        <v>36.004712041884815</v>
      </c>
      <c r="J47" t="s">
        <v>98</v>
      </c>
      <c r="K47" t="s">
        <v>99</v>
      </c>
      <c r="L47">
        <v>1381813200</v>
      </c>
      <c r="M47" s="9">
        <f t="shared" si="2"/>
        <v>41562.208333333336</v>
      </c>
      <c r="N47">
        <v>1383976800</v>
      </c>
      <c r="O47" s="9">
        <f t="shared" si="3"/>
        <v>41587.25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 s="14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 s="14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 s="14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 s="14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35">
      <c r="A52">
        <v>645</v>
      </c>
      <c r="B52" t="s">
        <v>1332</v>
      </c>
      <c r="C52" s="3" t="s">
        <v>1333</v>
      </c>
      <c r="D52" s="14">
        <v>192100</v>
      </c>
      <c r="E52">
        <v>178483</v>
      </c>
      <c r="F52" s="4">
        <f t="shared" si="0"/>
        <v>0.92911504424778757</v>
      </c>
      <c r="G52" t="s">
        <v>14</v>
      </c>
      <c r="H52">
        <v>4697</v>
      </c>
      <c r="I52" s="5">
        <f t="shared" si="1"/>
        <v>37.999361294443261</v>
      </c>
      <c r="J52" t="s">
        <v>21</v>
      </c>
      <c r="K52" t="s">
        <v>22</v>
      </c>
      <c r="L52">
        <v>1537938000</v>
      </c>
      <c r="M52" s="9">
        <f t="shared" si="2"/>
        <v>43369.208333333328</v>
      </c>
      <c r="N52">
        <v>1539752400</v>
      </c>
      <c r="O52" s="9">
        <f t="shared" si="3"/>
        <v>43390.208333333328</v>
      </c>
      <c r="P52" t="b">
        <v>0</v>
      </c>
      <c r="Q52" t="b">
        <v>1</v>
      </c>
      <c r="R52" t="s">
        <v>23</v>
      </c>
      <c r="S52" t="str">
        <f t="shared" si="4"/>
        <v>music</v>
      </c>
      <c r="T52" t="str">
        <f t="shared" si="5"/>
        <v>rock</v>
      </c>
    </row>
    <row r="53" spans="1:20" ht="31" x14ac:dyDescent="0.35">
      <c r="A53">
        <v>476</v>
      </c>
      <c r="B53" t="s">
        <v>999</v>
      </c>
      <c r="C53" s="3" t="s">
        <v>1000</v>
      </c>
      <c r="D53" s="14">
        <v>191500</v>
      </c>
      <c r="E53">
        <v>57122</v>
      </c>
      <c r="F53" s="4">
        <f t="shared" si="0"/>
        <v>0.29828720626631855</v>
      </c>
      <c r="G53" t="s">
        <v>14</v>
      </c>
      <c r="H53">
        <v>1120</v>
      </c>
      <c r="I53" s="5">
        <f t="shared" si="1"/>
        <v>51.001785714285717</v>
      </c>
      <c r="J53" t="s">
        <v>21</v>
      </c>
      <c r="K53" t="s">
        <v>22</v>
      </c>
      <c r="L53">
        <v>1533877200</v>
      </c>
      <c r="M53" s="9">
        <f t="shared" si="2"/>
        <v>43322.208333333328</v>
      </c>
      <c r="N53">
        <v>1534395600</v>
      </c>
      <c r="O53" s="9">
        <f t="shared" si="3"/>
        <v>43328.208333333328</v>
      </c>
      <c r="P53" t="b">
        <v>0</v>
      </c>
      <c r="Q53" t="b">
        <v>0</v>
      </c>
      <c r="R53" t="s">
        <v>119</v>
      </c>
      <c r="S53" t="str">
        <f t="shared" si="4"/>
        <v>publishing</v>
      </c>
      <c r="T53" t="str">
        <f t="shared" si="5"/>
        <v>fiction</v>
      </c>
    </row>
    <row r="54" spans="1:20" x14ac:dyDescent="0.35">
      <c r="A54">
        <v>153</v>
      </c>
      <c r="B54" t="s">
        <v>358</v>
      </c>
      <c r="C54" s="3" t="s">
        <v>359</v>
      </c>
      <c r="D54" s="14">
        <v>189400</v>
      </c>
      <c r="E54">
        <v>176112</v>
      </c>
      <c r="F54" s="4">
        <f t="shared" si="0"/>
        <v>0.92984160506863778</v>
      </c>
      <c r="G54" t="s">
        <v>14</v>
      </c>
      <c r="H54">
        <v>5681</v>
      </c>
      <c r="I54" s="5">
        <f t="shared" si="1"/>
        <v>31.000176025347649</v>
      </c>
      <c r="J54" t="s">
        <v>21</v>
      </c>
      <c r="K54" t="s">
        <v>22</v>
      </c>
      <c r="L54">
        <v>1350622800</v>
      </c>
      <c r="M54" s="9">
        <f t="shared" si="2"/>
        <v>41201.208333333336</v>
      </c>
      <c r="N54">
        <v>1351141200</v>
      </c>
      <c r="O54" s="9">
        <f t="shared" si="3"/>
        <v>41207.208333333336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 s="14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35">
      <c r="A56">
        <v>371</v>
      </c>
      <c r="B56" t="s">
        <v>794</v>
      </c>
      <c r="C56" s="3" t="s">
        <v>795</v>
      </c>
      <c r="D56" s="14">
        <v>189200</v>
      </c>
      <c r="E56">
        <v>128410</v>
      </c>
      <c r="F56" s="4">
        <f t="shared" si="0"/>
        <v>0.67869978858350954</v>
      </c>
      <c r="G56" t="s">
        <v>14</v>
      </c>
      <c r="H56">
        <v>2176</v>
      </c>
      <c r="I56" s="5">
        <f t="shared" si="1"/>
        <v>59.011948529411768</v>
      </c>
      <c r="J56" t="s">
        <v>21</v>
      </c>
      <c r="K56" t="s">
        <v>22</v>
      </c>
      <c r="L56">
        <v>1423375200</v>
      </c>
      <c r="M56" s="9">
        <f t="shared" si="2"/>
        <v>42043.25</v>
      </c>
      <c r="N56">
        <v>1427778000</v>
      </c>
      <c r="O56" s="9">
        <f t="shared" si="3"/>
        <v>42094.208333333328</v>
      </c>
      <c r="P56" t="b">
        <v>0</v>
      </c>
      <c r="Q56" t="b">
        <v>0</v>
      </c>
      <c r="R56" t="s">
        <v>33</v>
      </c>
      <c r="S56" t="str">
        <f t="shared" si="4"/>
        <v>theater</v>
      </c>
      <c r="T56" t="str">
        <f t="shared" si="5"/>
        <v>plays</v>
      </c>
    </row>
    <row r="57" spans="1:20" x14ac:dyDescent="0.35">
      <c r="A57">
        <v>55</v>
      </c>
      <c r="B57" t="s">
        <v>157</v>
      </c>
      <c r="C57" s="3" t="s">
        <v>158</v>
      </c>
      <c r="D57" s="14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 s="14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 s="14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 s="14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 s="14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 s="14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35">
      <c r="A63">
        <v>527</v>
      </c>
      <c r="B63" t="s">
        <v>1099</v>
      </c>
      <c r="C63" s="3" t="s">
        <v>1100</v>
      </c>
      <c r="D63" s="14">
        <v>189200</v>
      </c>
      <c r="E63">
        <v>188480</v>
      </c>
      <c r="F63" s="4">
        <f t="shared" si="0"/>
        <v>0.99619450317124736</v>
      </c>
      <c r="G63" t="s">
        <v>14</v>
      </c>
      <c r="H63">
        <v>6080</v>
      </c>
      <c r="I63" s="5">
        <f t="shared" si="1"/>
        <v>31</v>
      </c>
      <c r="J63" t="s">
        <v>15</v>
      </c>
      <c r="K63" t="s">
        <v>16</v>
      </c>
      <c r="L63">
        <v>1454652000</v>
      </c>
      <c r="M63" s="9">
        <f t="shared" si="2"/>
        <v>42405.25</v>
      </c>
      <c r="N63">
        <v>1457762400</v>
      </c>
      <c r="O63" s="9">
        <f t="shared" si="3"/>
        <v>42441.25</v>
      </c>
      <c r="P63" t="b">
        <v>0</v>
      </c>
      <c r="Q63" t="b">
        <v>0</v>
      </c>
      <c r="R63" t="s">
        <v>71</v>
      </c>
      <c r="S63" t="str">
        <f t="shared" si="4"/>
        <v>film &amp; video</v>
      </c>
      <c r="T63" t="str">
        <f t="shared" si="5"/>
        <v>animation</v>
      </c>
    </row>
    <row r="64" spans="1:20" x14ac:dyDescent="0.35">
      <c r="A64">
        <v>62</v>
      </c>
      <c r="B64" t="s">
        <v>172</v>
      </c>
      <c r="C64" s="3" t="s">
        <v>173</v>
      </c>
      <c r="D64" s="1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622</v>
      </c>
      <c r="B65" t="s">
        <v>1286</v>
      </c>
      <c r="C65" s="3" t="s">
        <v>1287</v>
      </c>
      <c r="D65" s="14">
        <v>189000</v>
      </c>
      <c r="E65">
        <v>5916</v>
      </c>
      <c r="F65" s="4">
        <f t="shared" si="0"/>
        <v>3.1301587301587303E-2</v>
      </c>
      <c r="G65" t="s">
        <v>14</v>
      </c>
      <c r="H65">
        <v>64</v>
      </c>
      <c r="I65" s="5">
        <f t="shared" si="1"/>
        <v>92.4375</v>
      </c>
      <c r="J65" t="s">
        <v>21</v>
      </c>
      <c r="K65" t="s">
        <v>22</v>
      </c>
      <c r="L65">
        <v>1523768400</v>
      </c>
      <c r="M65" s="9">
        <f t="shared" si="2"/>
        <v>43205.208333333328</v>
      </c>
      <c r="N65">
        <v>1526014800</v>
      </c>
      <c r="O65" s="9">
        <f t="shared" si="3"/>
        <v>43231.208333333328</v>
      </c>
      <c r="P65" t="b">
        <v>0</v>
      </c>
      <c r="Q65" t="b">
        <v>0</v>
      </c>
      <c r="R65" t="s">
        <v>60</v>
      </c>
      <c r="S65" t="str">
        <f t="shared" si="4"/>
        <v>music</v>
      </c>
      <c r="T65" t="str">
        <f t="shared" si="5"/>
        <v>indie rock</v>
      </c>
    </row>
    <row r="66" spans="1:20" x14ac:dyDescent="0.35">
      <c r="A66">
        <v>462</v>
      </c>
      <c r="B66" t="s">
        <v>972</v>
      </c>
      <c r="C66" s="3" t="s">
        <v>973</v>
      </c>
      <c r="D66" s="14">
        <v>188800</v>
      </c>
      <c r="E66">
        <v>57734</v>
      </c>
      <c r="F66" s="4">
        <f t="shared" ref="F66:F129" si="6">SUM(E66/D66)</f>
        <v>0.30579449152542371</v>
      </c>
      <c r="G66" t="s">
        <v>14</v>
      </c>
      <c r="H66">
        <v>535</v>
      </c>
      <c r="I66" s="5">
        <f t="shared" ref="I66:I129" si="7">IF(E66=0,0,SUM(E66/H66))</f>
        <v>107.91401869158878</v>
      </c>
      <c r="J66" t="s">
        <v>21</v>
      </c>
      <c r="K66" t="s">
        <v>22</v>
      </c>
      <c r="L66">
        <v>1359525600</v>
      </c>
      <c r="M66" s="9">
        <f t="shared" ref="M66:M129" si="8">(((L66/60)/60)/24)+DATE(1970,1,1)</f>
        <v>41304.25</v>
      </c>
      <c r="N66">
        <v>1362808800</v>
      </c>
      <c r="O66" s="9">
        <f t="shared" ref="O66:O129" si="9">(((((N66/60)/60)/24)+DATE(1970,1,1)))</f>
        <v>41342.25</v>
      </c>
      <c r="P66" t="b">
        <v>0</v>
      </c>
      <c r="Q66" t="b">
        <v>0</v>
      </c>
      <c r="R66" t="s">
        <v>292</v>
      </c>
      <c r="S66" t="str">
        <f t="shared" ref="S66:S129" si="10">_xlfn.TEXTBEFORE(R66,"/")</f>
        <v>games</v>
      </c>
      <c r="T66" t="str">
        <f t="shared" ref="T66:T129" si="11">_xlfn.TEXTAFTER(R66,"/")</f>
        <v>mobile games</v>
      </c>
    </row>
    <row r="67" spans="1:20" x14ac:dyDescent="0.35">
      <c r="A67">
        <v>65</v>
      </c>
      <c r="B67" t="s">
        <v>178</v>
      </c>
      <c r="C67" s="3" t="s">
        <v>179</v>
      </c>
      <c r="D67" s="14">
        <v>6100</v>
      </c>
      <c r="E67">
        <v>14405</v>
      </c>
      <c r="F67" s="4">
        <f t="shared" si="6"/>
        <v>2.3614754098360655</v>
      </c>
      <c r="G67" t="s">
        <v>20</v>
      </c>
      <c r="H67">
        <v>236</v>
      </c>
      <c r="I67" s="5">
        <f t="shared" si="7"/>
        <v>61.038135593220339</v>
      </c>
      <c r="J67" t="s">
        <v>21</v>
      </c>
      <c r="K67" t="s">
        <v>22</v>
      </c>
      <c r="L67">
        <v>1296108000</v>
      </c>
      <c r="M67" s="9">
        <f t="shared" si="8"/>
        <v>40570.25</v>
      </c>
      <c r="N67">
        <v>1296712800</v>
      </c>
      <c r="O67" s="9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5">
      <c r="A68">
        <v>414</v>
      </c>
      <c r="B68" t="s">
        <v>878</v>
      </c>
      <c r="C68" s="3" t="s">
        <v>879</v>
      </c>
      <c r="D68" s="14">
        <v>188200</v>
      </c>
      <c r="E68">
        <v>159405</v>
      </c>
      <c r="F68" s="4">
        <f t="shared" si="6"/>
        <v>0.84699787460148779</v>
      </c>
      <c r="G68" t="s">
        <v>14</v>
      </c>
      <c r="H68">
        <v>5497</v>
      </c>
      <c r="I68" s="5">
        <f t="shared" si="7"/>
        <v>28.998544660724033</v>
      </c>
      <c r="J68" t="s">
        <v>21</v>
      </c>
      <c r="K68" t="s">
        <v>22</v>
      </c>
      <c r="L68">
        <v>1271739600</v>
      </c>
      <c r="M68" s="9">
        <f t="shared" si="8"/>
        <v>40288.208333333336</v>
      </c>
      <c r="N68">
        <v>1272430800</v>
      </c>
      <c r="O68" s="9">
        <f t="shared" si="9"/>
        <v>40296.208333333336</v>
      </c>
      <c r="P68" t="b">
        <v>0</v>
      </c>
      <c r="Q68" t="b">
        <v>1</v>
      </c>
      <c r="R68" t="s">
        <v>17</v>
      </c>
      <c r="S68" t="str">
        <f t="shared" si="10"/>
        <v>food</v>
      </c>
      <c r="T68" t="str">
        <f t="shared" si="11"/>
        <v>food trucks</v>
      </c>
    </row>
    <row r="69" spans="1:20" ht="31" x14ac:dyDescent="0.35">
      <c r="A69">
        <v>67</v>
      </c>
      <c r="B69" t="s">
        <v>182</v>
      </c>
      <c r="C69" s="3" t="s">
        <v>183</v>
      </c>
      <c r="D69" s="14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 s="14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 s="14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 s="14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 s="14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 s="1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 s="14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 s="14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 s="14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170</v>
      </c>
      <c r="B78" t="s">
        <v>392</v>
      </c>
      <c r="C78" s="3" t="s">
        <v>393</v>
      </c>
      <c r="D78" s="14">
        <v>188100</v>
      </c>
      <c r="E78">
        <v>5528</v>
      </c>
      <c r="F78" s="4">
        <f t="shared" si="6"/>
        <v>2.9388623072833599E-2</v>
      </c>
      <c r="G78" t="s">
        <v>14</v>
      </c>
      <c r="H78">
        <v>67</v>
      </c>
      <c r="I78" s="5">
        <f t="shared" si="7"/>
        <v>82.507462686567166</v>
      </c>
      <c r="J78" t="s">
        <v>21</v>
      </c>
      <c r="K78" t="s">
        <v>22</v>
      </c>
      <c r="L78">
        <v>1501736400</v>
      </c>
      <c r="M78" s="9">
        <f t="shared" si="8"/>
        <v>42950.208333333328</v>
      </c>
      <c r="N78">
        <v>1502341200</v>
      </c>
      <c r="O78" s="9">
        <f t="shared" si="9"/>
        <v>42957.208333333328</v>
      </c>
      <c r="P78" t="b">
        <v>0</v>
      </c>
      <c r="Q78" t="b">
        <v>0</v>
      </c>
      <c r="R78" t="s">
        <v>60</v>
      </c>
      <c r="S78" t="str">
        <f t="shared" si="10"/>
        <v>music</v>
      </c>
      <c r="T78" t="str">
        <f t="shared" si="11"/>
        <v>indie rock</v>
      </c>
    </row>
    <row r="79" spans="1:20" x14ac:dyDescent="0.35">
      <c r="A79">
        <v>956</v>
      </c>
      <c r="B79" t="s">
        <v>1942</v>
      </c>
      <c r="C79" s="3" t="s">
        <v>1943</v>
      </c>
      <c r="D79" s="14">
        <v>187600</v>
      </c>
      <c r="E79">
        <v>35698</v>
      </c>
      <c r="F79" s="4">
        <f t="shared" si="6"/>
        <v>0.19028784648187633</v>
      </c>
      <c r="G79" t="s">
        <v>14</v>
      </c>
      <c r="H79">
        <v>830</v>
      </c>
      <c r="I79" s="5">
        <f t="shared" si="7"/>
        <v>43.00963855421687</v>
      </c>
      <c r="J79" t="s">
        <v>21</v>
      </c>
      <c r="K79" t="s">
        <v>22</v>
      </c>
      <c r="L79">
        <v>1450764000</v>
      </c>
      <c r="M79" s="9">
        <f t="shared" si="8"/>
        <v>42360.25</v>
      </c>
      <c r="N79">
        <v>1451109600</v>
      </c>
      <c r="O79" s="9">
        <f t="shared" si="9"/>
        <v>42364.25</v>
      </c>
      <c r="P79" t="b">
        <v>0</v>
      </c>
      <c r="Q79" t="b">
        <v>0</v>
      </c>
      <c r="R79" t="s">
        <v>474</v>
      </c>
      <c r="S79" t="str">
        <f t="shared" si="10"/>
        <v>film &amp; video</v>
      </c>
      <c r="T79" t="str">
        <f t="shared" si="11"/>
        <v>science fiction</v>
      </c>
    </row>
    <row r="80" spans="1:20" x14ac:dyDescent="0.35">
      <c r="A80">
        <v>78</v>
      </c>
      <c r="B80" t="s">
        <v>204</v>
      </c>
      <c r="C80" s="3" t="s">
        <v>205</v>
      </c>
      <c r="D80" s="14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545</v>
      </c>
      <c r="B81" t="s">
        <v>1135</v>
      </c>
      <c r="C81" s="3" t="s">
        <v>1136</v>
      </c>
      <c r="D81" s="14">
        <v>184800</v>
      </c>
      <c r="E81">
        <v>164109</v>
      </c>
      <c r="F81" s="4">
        <f t="shared" si="6"/>
        <v>0.88803571428571426</v>
      </c>
      <c r="G81" t="s">
        <v>14</v>
      </c>
      <c r="H81">
        <v>2690</v>
      </c>
      <c r="I81" s="5">
        <f t="shared" si="7"/>
        <v>61.007063197026021</v>
      </c>
      <c r="J81" t="s">
        <v>21</v>
      </c>
      <c r="K81" t="s">
        <v>22</v>
      </c>
      <c r="L81">
        <v>1577253600</v>
      </c>
      <c r="M81" s="9">
        <f t="shared" si="8"/>
        <v>43824.25</v>
      </c>
      <c r="N81">
        <v>1578981600</v>
      </c>
      <c r="O81" s="9">
        <f t="shared" si="9"/>
        <v>43844.25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 s="14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 s="14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 s="1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1" x14ac:dyDescent="0.35">
      <c r="A85">
        <v>681</v>
      </c>
      <c r="B85" t="s">
        <v>1401</v>
      </c>
      <c r="C85" s="3" t="s">
        <v>1402</v>
      </c>
      <c r="D85" s="14">
        <v>184100</v>
      </c>
      <c r="E85">
        <v>159037</v>
      </c>
      <c r="F85" s="4">
        <f t="shared" si="6"/>
        <v>0.86386203150461705</v>
      </c>
      <c r="G85" t="s">
        <v>14</v>
      </c>
      <c r="H85">
        <v>1657</v>
      </c>
      <c r="I85" s="5">
        <f t="shared" si="7"/>
        <v>95.978877489438744</v>
      </c>
      <c r="J85" t="s">
        <v>21</v>
      </c>
      <c r="K85" t="s">
        <v>22</v>
      </c>
      <c r="L85">
        <v>1324447200</v>
      </c>
      <c r="M85" s="9">
        <f t="shared" si="8"/>
        <v>40898.25</v>
      </c>
      <c r="N85">
        <v>1324965600</v>
      </c>
      <c r="O85" s="9">
        <f t="shared" si="9"/>
        <v>40904.25</v>
      </c>
      <c r="P85" t="b">
        <v>0</v>
      </c>
      <c r="Q85" t="b">
        <v>0</v>
      </c>
      <c r="R85" t="s">
        <v>33</v>
      </c>
      <c r="S85" t="str">
        <f t="shared" si="10"/>
        <v>theater</v>
      </c>
      <c r="T85" t="str">
        <f t="shared" si="11"/>
        <v>plays</v>
      </c>
    </row>
    <row r="86" spans="1:20" x14ac:dyDescent="0.35">
      <c r="A86">
        <v>84</v>
      </c>
      <c r="B86" t="s">
        <v>217</v>
      </c>
      <c r="C86" s="3" t="s">
        <v>218</v>
      </c>
      <c r="D86" s="14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 s="14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 s="14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35">
      <c r="A89">
        <v>496</v>
      </c>
      <c r="B89" t="s">
        <v>1040</v>
      </c>
      <c r="C89" s="3" t="s">
        <v>1041</v>
      </c>
      <c r="D89" s="14">
        <v>183800</v>
      </c>
      <c r="E89">
        <v>1667</v>
      </c>
      <c r="F89" s="4">
        <f t="shared" si="6"/>
        <v>9.0696409140369975E-3</v>
      </c>
      <c r="G89" t="s">
        <v>14</v>
      </c>
      <c r="H89">
        <v>54</v>
      </c>
      <c r="I89" s="5">
        <f t="shared" si="7"/>
        <v>30.87037037037037</v>
      </c>
      <c r="J89" t="s">
        <v>21</v>
      </c>
      <c r="K89" t="s">
        <v>22</v>
      </c>
      <c r="L89">
        <v>1495342800</v>
      </c>
      <c r="M89" s="9">
        <f t="shared" si="8"/>
        <v>42876.208333333328</v>
      </c>
      <c r="N89">
        <v>1496811600</v>
      </c>
      <c r="O89" s="9">
        <f t="shared" si="9"/>
        <v>42893.208333333328</v>
      </c>
      <c r="P89" t="b">
        <v>0</v>
      </c>
      <c r="Q89" t="b">
        <v>0</v>
      </c>
      <c r="R89" t="s">
        <v>71</v>
      </c>
      <c r="S89" t="str">
        <f t="shared" si="10"/>
        <v>film &amp; video</v>
      </c>
      <c r="T89" t="str">
        <f t="shared" si="11"/>
        <v>animation</v>
      </c>
    </row>
    <row r="90" spans="1:20" x14ac:dyDescent="0.35">
      <c r="A90">
        <v>88</v>
      </c>
      <c r="B90" t="s">
        <v>225</v>
      </c>
      <c r="C90" s="3" t="s">
        <v>226</v>
      </c>
      <c r="D90" s="14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 s="14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1" x14ac:dyDescent="0.35">
      <c r="A92">
        <v>453</v>
      </c>
      <c r="B92" t="s">
        <v>954</v>
      </c>
      <c r="C92" s="3" t="s">
        <v>955</v>
      </c>
      <c r="D92" s="14">
        <v>182400</v>
      </c>
      <c r="E92">
        <v>102749</v>
      </c>
      <c r="F92" s="4">
        <f t="shared" si="6"/>
        <v>0.56331688596491225</v>
      </c>
      <c r="G92" t="s">
        <v>14</v>
      </c>
      <c r="H92">
        <v>1181</v>
      </c>
      <c r="I92" s="5">
        <f t="shared" si="7"/>
        <v>87.001693480101608</v>
      </c>
      <c r="J92" t="s">
        <v>21</v>
      </c>
      <c r="K92" t="s">
        <v>22</v>
      </c>
      <c r="L92">
        <v>1480572000</v>
      </c>
      <c r="M92" s="9">
        <f t="shared" si="8"/>
        <v>42705.25</v>
      </c>
      <c r="N92">
        <v>1484114400</v>
      </c>
      <c r="O92" s="9">
        <f t="shared" si="9"/>
        <v>42746.25</v>
      </c>
      <c r="P92" t="b">
        <v>0</v>
      </c>
      <c r="Q92" t="b">
        <v>0</v>
      </c>
      <c r="R92" t="s">
        <v>474</v>
      </c>
      <c r="S92" t="str">
        <f t="shared" si="10"/>
        <v>film &amp; video</v>
      </c>
      <c r="T92" t="str">
        <f t="shared" si="11"/>
        <v>science fiction</v>
      </c>
    </row>
    <row r="93" spans="1:20" x14ac:dyDescent="0.35">
      <c r="A93">
        <v>175</v>
      </c>
      <c r="B93" t="s">
        <v>402</v>
      </c>
      <c r="C93" s="3" t="s">
        <v>403</v>
      </c>
      <c r="D93" s="14">
        <v>181200</v>
      </c>
      <c r="E93">
        <v>47459</v>
      </c>
      <c r="F93" s="4">
        <f t="shared" si="6"/>
        <v>0.26191501103752757</v>
      </c>
      <c r="G93" t="s">
        <v>14</v>
      </c>
      <c r="H93">
        <v>1130</v>
      </c>
      <c r="I93" s="5">
        <f t="shared" si="7"/>
        <v>41.999115044247787</v>
      </c>
      <c r="J93" t="s">
        <v>21</v>
      </c>
      <c r="K93" t="s">
        <v>22</v>
      </c>
      <c r="L93">
        <v>1472619600</v>
      </c>
      <c r="M93" s="9">
        <f t="shared" si="8"/>
        <v>42613.208333333328</v>
      </c>
      <c r="N93">
        <v>1474261200</v>
      </c>
      <c r="O93" s="9">
        <f t="shared" si="9"/>
        <v>42632.208333333328</v>
      </c>
      <c r="P93" t="b">
        <v>0</v>
      </c>
      <c r="Q93" t="b">
        <v>0</v>
      </c>
      <c r="R93" t="s">
        <v>33</v>
      </c>
      <c r="S93" t="str">
        <f t="shared" si="10"/>
        <v>theater</v>
      </c>
      <c r="T93" t="str">
        <f t="shared" si="11"/>
        <v>plays</v>
      </c>
    </row>
    <row r="94" spans="1:20" ht="31" x14ac:dyDescent="0.35">
      <c r="A94">
        <v>92</v>
      </c>
      <c r="B94" t="s">
        <v>233</v>
      </c>
      <c r="C94" s="3" t="s">
        <v>234</v>
      </c>
      <c r="D94" s="1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 s="14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 s="14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 s="14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 s="14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 s="14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349</v>
      </c>
      <c r="B100" t="s">
        <v>750</v>
      </c>
      <c r="C100" s="3" t="s">
        <v>751</v>
      </c>
      <c r="D100" s="14">
        <v>180800</v>
      </c>
      <c r="E100">
        <v>95958</v>
      </c>
      <c r="F100" s="4">
        <f t="shared" si="6"/>
        <v>0.53074115044247783</v>
      </c>
      <c r="G100" t="s">
        <v>14</v>
      </c>
      <c r="H100">
        <v>923</v>
      </c>
      <c r="I100" s="5">
        <f t="shared" si="7"/>
        <v>103.96316359696641</v>
      </c>
      <c r="J100" t="s">
        <v>21</v>
      </c>
      <c r="K100" t="s">
        <v>22</v>
      </c>
      <c r="L100">
        <v>1500008400</v>
      </c>
      <c r="M100" s="9">
        <f t="shared" si="8"/>
        <v>42930.208333333328</v>
      </c>
      <c r="N100">
        <v>1502600400</v>
      </c>
      <c r="O100" s="9">
        <f t="shared" si="9"/>
        <v>42960.208333333328</v>
      </c>
      <c r="P100" t="b">
        <v>0</v>
      </c>
      <c r="Q100" t="b">
        <v>0</v>
      </c>
      <c r="R100" t="s">
        <v>33</v>
      </c>
      <c r="S100" t="str">
        <f t="shared" si="10"/>
        <v>theater</v>
      </c>
      <c r="T100" t="str">
        <f t="shared" si="11"/>
        <v>plays</v>
      </c>
    </row>
    <row r="101" spans="1:20" ht="31" x14ac:dyDescent="0.35">
      <c r="A101">
        <v>99</v>
      </c>
      <c r="B101" t="s">
        <v>247</v>
      </c>
      <c r="C101" s="3" t="s">
        <v>248</v>
      </c>
      <c r="D101" s="14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" x14ac:dyDescent="0.35">
      <c r="A102">
        <v>693</v>
      </c>
      <c r="B102" t="s">
        <v>1425</v>
      </c>
      <c r="C102" s="3" t="s">
        <v>1426</v>
      </c>
      <c r="D102" s="14">
        <v>180400</v>
      </c>
      <c r="E102">
        <v>115396</v>
      </c>
      <c r="F102" s="4">
        <f t="shared" si="6"/>
        <v>0.63966740576496672</v>
      </c>
      <c r="G102" t="s">
        <v>14</v>
      </c>
      <c r="H102">
        <v>1748</v>
      </c>
      <c r="I102" s="5">
        <f t="shared" si="7"/>
        <v>66.016018306636155</v>
      </c>
      <c r="J102" t="s">
        <v>21</v>
      </c>
      <c r="K102" t="s">
        <v>22</v>
      </c>
      <c r="L102">
        <v>1508216400</v>
      </c>
      <c r="M102" s="9">
        <f t="shared" si="8"/>
        <v>43025.208333333328</v>
      </c>
      <c r="N102">
        <v>1509685200</v>
      </c>
      <c r="O102" s="9">
        <f t="shared" si="9"/>
        <v>43042.208333333328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 s="14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 s="1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126</v>
      </c>
      <c r="B105" t="s">
        <v>303</v>
      </c>
      <c r="C105" s="3" t="s">
        <v>304</v>
      </c>
      <c r="D105" s="14">
        <v>180200</v>
      </c>
      <c r="E105">
        <v>69617</v>
      </c>
      <c r="F105" s="4">
        <f t="shared" si="6"/>
        <v>0.38633185349611543</v>
      </c>
      <c r="G105" t="s">
        <v>14</v>
      </c>
      <c r="H105">
        <v>774</v>
      </c>
      <c r="I105" s="5">
        <f t="shared" si="7"/>
        <v>89.944444444444443</v>
      </c>
      <c r="J105" t="s">
        <v>21</v>
      </c>
      <c r="K105" t="s">
        <v>22</v>
      </c>
      <c r="L105">
        <v>1471150800</v>
      </c>
      <c r="M105" s="9">
        <f t="shared" si="8"/>
        <v>42596.208333333328</v>
      </c>
      <c r="N105">
        <v>1473570000</v>
      </c>
      <c r="O105" s="9">
        <f t="shared" si="9"/>
        <v>42624.208333333328</v>
      </c>
      <c r="P105" t="b">
        <v>0</v>
      </c>
      <c r="Q105" t="b">
        <v>1</v>
      </c>
      <c r="R105" t="s">
        <v>33</v>
      </c>
      <c r="S105" t="str">
        <f t="shared" si="10"/>
        <v>theater</v>
      </c>
      <c r="T105" t="str">
        <f t="shared" si="11"/>
        <v>plays</v>
      </c>
    </row>
    <row r="106" spans="1:20" x14ac:dyDescent="0.35">
      <c r="A106">
        <v>104</v>
      </c>
      <c r="B106" t="s">
        <v>257</v>
      </c>
      <c r="C106" s="3" t="s">
        <v>258</v>
      </c>
      <c r="D106" s="14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 s="14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 s="14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 s="14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 s="14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551</v>
      </c>
      <c r="B111" t="s">
        <v>1147</v>
      </c>
      <c r="C111" s="3" t="s">
        <v>1148</v>
      </c>
      <c r="D111" s="14">
        <v>180100</v>
      </c>
      <c r="E111">
        <v>105598</v>
      </c>
      <c r="F111" s="4">
        <f t="shared" si="6"/>
        <v>0.58632981676846196</v>
      </c>
      <c r="G111" t="s">
        <v>14</v>
      </c>
      <c r="H111">
        <v>2779</v>
      </c>
      <c r="I111" s="5">
        <f t="shared" si="7"/>
        <v>37.99856063332134</v>
      </c>
      <c r="J111" t="s">
        <v>26</v>
      </c>
      <c r="K111" t="s">
        <v>27</v>
      </c>
      <c r="L111">
        <v>1419055200</v>
      </c>
      <c r="M111" s="9">
        <f t="shared" si="8"/>
        <v>41993.25</v>
      </c>
      <c r="N111">
        <v>1422511200</v>
      </c>
      <c r="O111" s="9">
        <f t="shared" si="9"/>
        <v>42033.25</v>
      </c>
      <c r="P111" t="b">
        <v>0</v>
      </c>
      <c r="Q111" t="b">
        <v>1</v>
      </c>
      <c r="R111" t="s">
        <v>28</v>
      </c>
      <c r="S111" t="str">
        <f t="shared" si="10"/>
        <v>technology</v>
      </c>
      <c r="T111" t="str">
        <f t="shared" si="11"/>
        <v>web</v>
      </c>
    </row>
    <row r="112" spans="1:20" x14ac:dyDescent="0.35">
      <c r="A112">
        <v>898</v>
      </c>
      <c r="B112" t="s">
        <v>1828</v>
      </c>
      <c r="C112" s="3" t="s">
        <v>1829</v>
      </c>
      <c r="D112" s="14">
        <v>179100</v>
      </c>
      <c r="E112">
        <v>93991</v>
      </c>
      <c r="F112" s="4">
        <f t="shared" si="6"/>
        <v>0.52479620323841425</v>
      </c>
      <c r="G112" t="s">
        <v>14</v>
      </c>
      <c r="H112">
        <v>1221</v>
      </c>
      <c r="I112" s="5">
        <f t="shared" si="7"/>
        <v>76.978705978705975</v>
      </c>
      <c r="J112" t="s">
        <v>21</v>
      </c>
      <c r="K112" t="s">
        <v>22</v>
      </c>
      <c r="L112">
        <v>1576476000</v>
      </c>
      <c r="M112" s="9">
        <f t="shared" si="8"/>
        <v>43815.25</v>
      </c>
      <c r="N112">
        <v>1576994400</v>
      </c>
      <c r="O112" s="9">
        <f t="shared" si="9"/>
        <v>43821.25</v>
      </c>
      <c r="P112" t="b">
        <v>0</v>
      </c>
      <c r="Q112" t="b">
        <v>0</v>
      </c>
      <c r="R112" t="s">
        <v>42</v>
      </c>
      <c r="S112" t="str">
        <f t="shared" si="10"/>
        <v>film &amp; video</v>
      </c>
      <c r="T112" t="str">
        <f t="shared" si="11"/>
        <v>documentary</v>
      </c>
    </row>
    <row r="113" spans="1:20" x14ac:dyDescent="0.35">
      <c r="A113">
        <v>111</v>
      </c>
      <c r="B113" t="s">
        <v>272</v>
      </c>
      <c r="C113" s="3" t="s">
        <v>273</v>
      </c>
      <c r="D113" s="14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 s="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 s="14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 s="14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378</v>
      </c>
      <c r="B117" t="s">
        <v>808</v>
      </c>
      <c r="C117" s="3" t="s">
        <v>809</v>
      </c>
      <c r="D117" s="14">
        <v>178200</v>
      </c>
      <c r="E117">
        <v>24882</v>
      </c>
      <c r="F117" s="4">
        <f t="shared" si="6"/>
        <v>0.13962962962962963</v>
      </c>
      <c r="G117" t="s">
        <v>14</v>
      </c>
      <c r="H117">
        <v>355</v>
      </c>
      <c r="I117" s="5">
        <f t="shared" si="7"/>
        <v>70.090140845070422</v>
      </c>
      <c r="J117" t="s">
        <v>21</v>
      </c>
      <c r="K117" t="s">
        <v>22</v>
      </c>
      <c r="L117">
        <v>1526878800</v>
      </c>
      <c r="M117" s="9">
        <f t="shared" si="8"/>
        <v>43241.208333333328</v>
      </c>
      <c r="N117">
        <v>1530162000</v>
      </c>
      <c r="O117" s="9">
        <f t="shared" si="9"/>
        <v>43279.208333333328</v>
      </c>
      <c r="P117" t="b">
        <v>0</v>
      </c>
      <c r="Q117" t="b">
        <v>0</v>
      </c>
      <c r="R117" t="s">
        <v>42</v>
      </c>
      <c r="S117" t="str">
        <f t="shared" si="10"/>
        <v>film &amp; video</v>
      </c>
      <c r="T117" t="str">
        <f t="shared" si="11"/>
        <v>documentary</v>
      </c>
    </row>
    <row r="118" spans="1:20" x14ac:dyDescent="0.35">
      <c r="A118">
        <v>541</v>
      </c>
      <c r="B118" t="s">
        <v>1127</v>
      </c>
      <c r="C118" s="3" t="s">
        <v>1128</v>
      </c>
      <c r="D118" s="14">
        <v>178000</v>
      </c>
      <c r="E118">
        <v>43086</v>
      </c>
      <c r="F118" s="4">
        <f t="shared" si="6"/>
        <v>0.24205617977528091</v>
      </c>
      <c r="G118" t="s">
        <v>14</v>
      </c>
      <c r="H118">
        <v>395</v>
      </c>
      <c r="I118" s="5">
        <f t="shared" si="7"/>
        <v>109.07848101265823</v>
      </c>
      <c r="J118" t="s">
        <v>107</v>
      </c>
      <c r="K118" t="s">
        <v>108</v>
      </c>
      <c r="L118">
        <v>1433912400</v>
      </c>
      <c r="M118" s="9">
        <f t="shared" si="8"/>
        <v>42165.208333333328</v>
      </c>
      <c r="N118">
        <v>1436158800</v>
      </c>
      <c r="O118" s="9">
        <f t="shared" si="9"/>
        <v>42191.208333333328</v>
      </c>
      <c r="P118" t="b">
        <v>0</v>
      </c>
      <c r="Q118" t="b">
        <v>0</v>
      </c>
      <c r="R118" t="s">
        <v>292</v>
      </c>
      <c r="S118" t="str">
        <f t="shared" si="10"/>
        <v>games</v>
      </c>
      <c r="T118" t="str">
        <f t="shared" si="11"/>
        <v>mobile games</v>
      </c>
    </row>
    <row r="119" spans="1:20" x14ac:dyDescent="0.35">
      <c r="A119">
        <v>117</v>
      </c>
      <c r="B119" t="s">
        <v>284</v>
      </c>
      <c r="C119" s="3" t="s">
        <v>285</v>
      </c>
      <c r="D119" s="14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 s="14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 s="14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 s="14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 s="14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123</v>
      </c>
      <c r="B124" t="s">
        <v>297</v>
      </c>
      <c r="C124" s="3" t="s">
        <v>298</v>
      </c>
      <c r="D124" s="14">
        <v>177700</v>
      </c>
      <c r="E124">
        <v>33092</v>
      </c>
      <c r="F124" s="4">
        <f t="shared" si="6"/>
        <v>0.18622397298818233</v>
      </c>
      <c r="G124" t="s">
        <v>14</v>
      </c>
      <c r="H124">
        <v>662</v>
      </c>
      <c r="I124" s="5">
        <f t="shared" si="7"/>
        <v>49.987915407854985</v>
      </c>
      <c r="J124" t="s">
        <v>15</v>
      </c>
      <c r="K124" t="s">
        <v>16</v>
      </c>
      <c r="L124">
        <v>1448344800</v>
      </c>
      <c r="M124" s="9">
        <f t="shared" si="8"/>
        <v>42332.25</v>
      </c>
      <c r="N124">
        <v>1448604000</v>
      </c>
      <c r="O124" s="9">
        <f t="shared" si="9"/>
        <v>42335.25</v>
      </c>
      <c r="P124" t="b">
        <v>1</v>
      </c>
      <c r="Q124" t="b">
        <v>0</v>
      </c>
      <c r="R124" t="s">
        <v>33</v>
      </c>
      <c r="S124" t="str">
        <f t="shared" si="10"/>
        <v>theater</v>
      </c>
      <c r="T124" t="str">
        <f t="shared" si="11"/>
        <v>plays</v>
      </c>
    </row>
    <row r="125" spans="1:20" x14ac:dyDescent="0.35">
      <c r="A125">
        <v>945</v>
      </c>
      <c r="B125" t="s">
        <v>1920</v>
      </c>
      <c r="C125" s="3" t="s">
        <v>1921</v>
      </c>
      <c r="D125" s="14">
        <v>172000</v>
      </c>
      <c r="E125">
        <v>55805</v>
      </c>
      <c r="F125" s="4">
        <f t="shared" si="6"/>
        <v>0.32444767441860467</v>
      </c>
      <c r="G125" t="s">
        <v>14</v>
      </c>
      <c r="H125">
        <v>1691</v>
      </c>
      <c r="I125" s="5">
        <f t="shared" si="7"/>
        <v>33.001182732111175</v>
      </c>
      <c r="J125" t="s">
        <v>21</v>
      </c>
      <c r="K125" t="s">
        <v>22</v>
      </c>
      <c r="L125">
        <v>1333602000</v>
      </c>
      <c r="M125" s="9">
        <f t="shared" si="8"/>
        <v>41004.208333333336</v>
      </c>
      <c r="N125">
        <v>1334898000</v>
      </c>
      <c r="O125" s="9">
        <f t="shared" si="9"/>
        <v>41019.208333333336</v>
      </c>
      <c r="P125" t="b">
        <v>1</v>
      </c>
      <c r="Q125" t="b">
        <v>0</v>
      </c>
      <c r="R125" t="s">
        <v>122</v>
      </c>
      <c r="S125" t="str">
        <f t="shared" si="10"/>
        <v>photography</v>
      </c>
      <c r="T125" t="str">
        <f t="shared" si="11"/>
        <v>photography books</v>
      </c>
    </row>
    <row r="126" spans="1:20" x14ac:dyDescent="0.35">
      <c r="A126">
        <v>124</v>
      </c>
      <c r="B126" t="s">
        <v>299</v>
      </c>
      <c r="C126" s="3" t="s">
        <v>300</v>
      </c>
      <c r="D126" s="14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 s="14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154</v>
      </c>
      <c r="B128" t="s">
        <v>360</v>
      </c>
      <c r="C128" s="3" t="s">
        <v>361</v>
      </c>
      <c r="D128" s="14">
        <v>171300</v>
      </c>
      <c r="E128">
        <v>100650</v>
      </c>
      <c r="F128" s="4">
        <f t="shared" si="6"/>
        <v>0.58756567425569173</v>
      </c>
      <c r="G128" t="s">
        <v>14</v>
      </c>
      <c r="H128">
        <v>1059</v>
      </c>
      <c r="I128" s="5">
        <f t="shared" si="7"/>
        <v>95.042492917847028</v>
      </c>
      <c r="J128" t="s">
        <v>21</v>
      </c>
      <c r="K128" t="s">
        <v>22</v>
      </c>
      <c r="L128">
        <v>1463029200</v>
      </c>
      <c r="M128" s="9">
        <f t="shared" si="8"/>
        <v>42502.208333333328</v>
      </c>
      <c r="N128">
        <v>1465016400</v>
      </c>
      <c r="O128" s="9">
        <f t="shared" si="9"/>
        <v>42525.208333333328</v>
      </c>
      <c r="P128" t="b">
        <v>0</v>
      </c>
      <c r="Q128" t="b">
        <v>1</v>
      </c>
      <c r="R128" t="s">
        <v>60</v>
      </c>
      <c r="S128" t="str">
        <f t="shared" si="10"/>
        <v>music</v>
      </c>
      <c r="T128" t="str">
        <f t="shared" si="11"/>
        <v>indie rock</v>
      </c>
    </row>
    <row r="129" spans="1:20" x14ac:dyDescent="0.35">
      <c r="A129">
        <v>884</v>
      </c>
      <c r="B129" t="s">
        <v>1800</v>
      </c>
      <c r="C129" s="3" t="s">
        <v>1801</v>
      </c>
      <c r="D129" s="14">
        <v>170800</v>
      </c>
      <c r="E129">
        <v>109374</v>
      </c>
      <c r="F129" s="4">
        <f t="shared" si="6"/>
        <v>0.64036299765807958</v>
      </c>
      <c r="G129" t="s">
        <v>14</v>
      </c>
      <c r="H129">
        <v>1886</v>
      </c>
      <c r="I129" s="5">
        <f t="shared" si="7"/>
        <v>57.992576882290564</v>
      </c>
      <c r="J129" t="s">
        <v>21</v>
      </c>
      <c r="K129" t="s">
        <v>22</v>
      </c>
      <c r="L129">
        <v>1399179600</v>
      </c>
      <c r="M129" s="9">
        <f t="shared" si="8"/>
        <v>41763.208333333336</v>
      </c>
      <c r="N129">
        <v>1399352400</v>
      </c>
      <c r="O129" s="9">
        <f t="shared" si="9"/>
        <v>41765.208333333336</v>
      </c>
      <c r="P129" t="b">
        <v>0</v>
      </c>
      <c r="Q129" t="b">
        <v>1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 s="14">
        <v>70600</v>
      </c>
      <c r="E130">
        <v>42596</v>
      </c>
      <c r="F130" s="4">
        <f t="shared" ref="F130:F193" si="12">SUM(E130/D130)</f>
        <v>0.60334277620396604</v>
      </c>
      <c r="G130" t="s">
        <v>74</v>
      </c>
      <c r="H130">
        <v>532</v>
      </c>
      <c r="I130" s="5">
        <f t="shared" ref="I130:I193" si="13">IF(E130=0,0,SUM(E130/H130))</f>
        <v>80.067669172932327</v>
      </c>
      <c r="J130" t="s">
        <v>21</v>
      </c>
      <c r="K130" t="s">
        <v>22</v>
      </c>
      <c r="L130">
        <v>1282885200</v>
      </c>
      <c r="M130" s="9">
        <f t="shared" ref="M130:M193" si="14">(((L130/60)/60)/24)+DATE(1970,1,1)</f>
        <v>40417.208333333336</v>
      </c>
      <c r="N130">
        <v>1284008400</v>
      </c>
      <c r="O130" s="9">
        <f t="shared" ref="O130:O193" si="15">(((((N130/60)/60)/24)+DATE(1970,1,1)))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 s="14">
        <v>148500</v>
      </c>
      <c r="E131">
        <v>4756</v>
      </c>
      <c r="F131" s="4">
        <f t="shared" si="12"/>
        <v>3.2026936026936029E-2</v>
      </c>
      <c r="G131" t="s">
        <v>74</v>
      </c>
      <c r="H131">
        <v>55</v>
      </c>
      <c r="I131" s="5">
        <f t="shared" si="13"/>
        <v>86.472727272727269</v>
      </c>
      <c r="J131" t="s">
        <v>26</v>
      </c>
      <c r="K131" t="s">
        <v>27</v>
      </c>
      <c r="L131">
        <v>1422943200</v>
      </c>
      <c r="M131" s="9">
        <f t="shared" si="14"/>
        <v>42038.25</v>
      </c>
      <c r="N131">
        <v>1425103200</v>
      </c>
      <c r="O131" s="9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 s="14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 s="14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 s="1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 s="14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1" x14ac:dyDescent="0.35">
      <c r="A136">
        <v>553</v>
      </c>
      <c r="B136" t="s">
        <v>1151</v>
      </c>
      <c r="C136" s="3" t="s">
        <v>1152</v>
      </c>
      <c r="D136" s="14">
        <v>170600</v>
      </c>
      <c r="E136">
        <v>75022</v>
      </c>
      <c r="F136" s="4">
        <f t="shared" si="12"/>
        <v>0.43975381008206332</v>
      </c>
      <c r="G136" t="s">
        <v>14</v>
      </c>
      <c r="H136">
        <v>1028</v>
      </c>
      <c r="I136" s="5">
        <f t="shared" si="13"/>
        <v>72.978599221789878</v>
      </c>
      <c r="J136" t="s">
        <v>21</v>
      </c>
      <c r="K136" t="s">
        <v>22</v>
      </c>
      <c r="L136">
        <v>1293948000</v>
      </c>
      <c r="M136" s="9">
        <f t="shared" si="14"/>
        <v>40545.25</v>
      </c>
      <c r="N136">
        <v>1294034400</v>
      </c>
      <c r="O136" s="9">
        <f t="shared" si="15"/>
        <v>40546.25</v>
      </c>
      <c r="P136" t="b">
        <v>0</v>
      </c>
      <c r="Q136" t="b">
        <v>0</v>
      </c>
      <c r="R136" t="s">
        <v>23</v>
      </c>
      <c r="S136" t="str">
        <f t="shared" si="16"/>
        <v>music</v>
      </c>
      <c r="T136" t="str">
        <f t="shared" si="17"/>
        <v>rock</v>
      </c>
    </row>
    <row r="137" spans="1:20" x14ac:dyDescent="0.35">
      <c r="A137">
        <v>985</v>
      </c>
      <c r="B137" t="s">
        <v>1998</v>
      </c>
      <c r="C137" s="3" t="s">
        <v>1999</v>
      </c>
      <c r="D137" s="14">
        <v>170600</v>
      </c>
      <c r="E137">
        <v>114523</v>
      </c>
      <c r="F137" s="4">
        <f t="shared" si="12"/>
        <v>0.67129542790152408</v>
      </c>
      <c r="G137" t="s">
        <v>14</v>
      </c>
      <c r="H137">
        <v>4405</v>
      </c>
      <c r="I137" s="5">
        <f t="shared" si="13"/>
        <v>25.998410896708286</v>
      </c>
      <c r="J137" t="s">
        <v>21</v>
      </c>
      <c r="K137" t="s">
        <v>22</v>
      </c>
      <c r="L137">
        <v>1386309600</v>
      </c>
      <c r="M137" s="9">
        <f t="shared" si="14"/>
        <v>41614.25</v>
      </c>
      <c r="N137">
        <v>1388556000</v>
      </c>
      <c r="O137" s="9">
        <f t="shared" si="15"/>
        <v>41640.25</v>
      </c>
      <c r="P137" t="b">
        <v>0</v>
      </c>
      <c r="Q137" t="b">
        <v>1</v>
      </c>
      <c r="R137" t="s">
        <v>23</v>
      </c>
      <c r="S137" t="str">
        <f t="shared" si="16"/>
        <v>music</v>
      </c>
      <c r="T137" t="str">
        <f t="shared" si="17"/>
        <v>rock</v>
      </c>
    </row>
    <row r="138" spans="1:20" x14ac:dyDescent="0.35">
      <c r="A138">
        <v>136</v>
      </c>
      <c r="B138" t="s">
        <v>324</v>
      </c>
      <c r="C138" s="3" t="s">
        <v>325</v>
      </c>
      <c r="D138" s="14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 s="14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321</v>
      </c>
      <c r="B140" t="s">
        <v>694</v>
      </c>
      <c r="C140" s="3" t="s">
        <v>695</v>
      </c>
      <c r="D140" s="14">
        <v>170400</v>
      </c>
      <c r="E140">
        <v>160422</v>
      </c>
      <c r="F140" s="4">
        <f t="shared" si="12"/>
        <v>0.94144366197183094</v>
      </c>
      <c r="G140" t="s">
        <v>14</v>
      </c>
      <c r="H140">
        <v>2468</v>
      </c>
      <c r="I140" s="5">
        <f t="shared" si="13"/>
        <v>65.000810372771468</v>
      </c>
      <c r="J140" t="s">
        <v>21</v>
      </c>
      <c r="K140" t="s">
        <v>22</v>
      </c>
      <c r="L140">
        <v>1301634000</v>
      </c>
      <c r="M140" s="9">
        <f t="shared" si="14"/>
        <v>40634.208333333336</v>
      </c>
      <c r="N140">
        <v>1302325200</v>
      </c>
      <c r="O140" s="9">
        <f t="shared" si="15"/>
        <v>40642.208333333336</v>
      </c>
      <c r="P140" t="b">
        <v>0</v>
      </c>
      <c r="Q140" t="b">
        <v>0</v>
      </c>
      <c r="R140" t="s">
        <v>100</v>
      </c>
      <c r="S140" t="str">
        <f t="shared" si="16"/>
        <v>film &amp; video</v>
      </c>
      <c r="T140" t="str">
        <f t="shared" si="17"/>
        <v>shorts</v>
      </c>
    </row>
    <row r="141" spans="1:20" x14ac:dyDescent="0.35">
      <c r="A141">
        <v>705</v>
      </c>
      <c r="B141" t="s">
        <v>1448</v>
      </c>
      <c r="C141" s="3" t="s">
        <v>1449</v>
      </c>
      <c r="D141" s="14">
        <v>169700</v>
      </c>
      <c r="E141">
        <v>168048</v>
      </c>
      <c r="F141" s="4">
        <f t="shared" si="12"/>
        <v>0.99026517383618151</v>
      </c>
      <c r="G141" t="s">
        <v>14</v>
      </c>
      <c r="H141">
        <v>2025</v>
      </c>
      <c r="I141" s="5">
        <f t="shared" si="13"/>
        <v>82.986666666666665</v>
      </c>
      <c r="J141" t="s">
        <v>40</v>
      </c>
      <c r="K141" t="s">
        <v>41</v>
      </c>
      <c r="L141">
        <v>1386741600</v>
      </c>
      <c r="M141" s="9">
        <f t="shared" si="14"/>
        <v>41619.25</v>
      </c>
      <c r="N141">
        <v>1387087200</v>
      </c>
      <c r="O141" s="9">
        <f t="shared" si="15"/>
        <v>41623.25</v>
      </c>
      <c r="P141" t="b">
        <v>0</v>
      </c>
      <c r="Q141" t="b">
        <v>0</v>
      </c>
      <c r="R141" t="s">
        <v>68</v>
      </c>
      <c r="S141" t="str">
        <f t="shared" si="16"/>
        <v>publishing</v>
      </c>
      <c r="T141" t="str">
        <f t="shared" si="17"/>
        <v>nonfiction</v>
      </c>
    </row>
    <row r="142" spans="1:20" ht="31" x14ac:dyDescent="0.35">
      <c r="A142">
        <v>140</v>
      </c>
      <c r="B142" t="s">
        <v>332</v>
      </c>
      <c r="C142" s="3" t="s">
        <v>333</v>
      </c>
      <c r="D142" s="14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 s="14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 s="1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 s="14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 s="14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 s="14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 s="14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 s="14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 s="14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 s="14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644</v>
      </c>
      <c r="B152" t="s">
        <v>1330</v>
      </c>
      <c r="C152" s="3" t="s">
        <v>1331</v>
      </c>
      <c r="D152" s="14">
        <v>169400</v>
      </c>
      <c r="E152">
        <v>81984</v>
      </c>
      <c r="F152" s="4">
        <f t="shared" si="12"/>
        <v>0.48396694214876035</v>
      </c>
      <c r="G152" t="s">
        <v>14</v>
      </c>
      <c r="H152">
        <v>2928</v>
      </c>
      <c r="I152" s="5">
        <f t="shared" si="13"/>
        <v>28</v>
      </c>
      <c r="J152" t="s">
        <v>15</v>
      </c>
      <c r="K152" t="s">
        <v>16</v>
      </c>
      <c r="L152">
        <v>1545112800</v>
      </c>
      <c r="M152" s="9">
        <f t="shared" si="14"/>
        <v>43452.25</v>
      </c>
      <c r="N152">
        <v>1546495200</v>
      </c>
      <c r="O152" s="9">
        <f t="shared" si="15"/>
        <v>43468.25</v>
      </c>
      <c r="P152" t="b">
        <v>0</v>
      </c>
      <c r="Q152" t="b">
        <v>0</v>
      </c>
      <c r="R152" t="s">
        <v>33</v>
      </c>
      <c r="S152" t="str">
        <f t="shared" si="16"/>
        <v>theater</v>
      </c>
      <c r="T152" t="str">
        <f t="shared" si="17"/>
        <v>plays</v>
      </c>
    </row>
    <row r="153" spans="1:20" x14ac:dyDescent="0.35">
      <c r="A153">
        <v>564</v>
      </c>
      <c r="B153" t="s">
        <v>1172</v>
      </c>
      <c r="C153" s="3" t="s">
        <v>1173</v>
      </c>
      <c r="D153" s="14">
        <v>168700</v>
      </c>
      <c r="E153">
        <v>141393</v>
      </c>
      <c r="F153" s="4">
        <f t="shared" si="12"/>
        <v>0.83813278008298753</v>
      </c>
      <c r="G153" t="s">
        <v>14</v>
      </c>
      <c r="H153">
        <v>1790</v>
      </c>
      <c r="I153" s="5">
        <f t="shared" si="13"/>
        <v>78.990502793296088</v>
      </c>
      <c r="J153" t="s">
        <v>21</v>
      </c>
      <c r="K153" t="s">
        <v>22</v>
      </c>
      <c r="L153">
        <v>1426395600</v>
      </c>
      <c r="M153" s="9">
        <f t="shared" si="14"/>
        <v>42078.208333333328</v>
      </c>
      <c r="N153">
        <v>1427086800</v>
      </c>
      <c r="O153" s="9">
        <f t="shared" si="15"/>
        <v>42086.208333333328</v>
      </c>
      <c r="P153" t="b">
        <v>0</v>
      </c>
      <c r="Q153" t="b">
        <v>0</v>
      </c>
      <c r="R153" t="s">
        <v>33</v>
      </c>
      <c r="S153" t="str">
        <f t="shared" si="16"/>
        <v>theater</v>
      </c>
      <c r="T153" t="str">
        <f t="shared" si="17"/>
        <v>plays</v>
      </c>
    </row>
    <row r="154" spans="1:20" x14ac:dyDescent="0.35">
      <c r="A154">
        <v>152</v>
      </c>
      <c r="B154" t="s">
        <v>356</v>
      </c>
      <c r="C154" s="3" t="s">
        <v>357</v>
      </c>
      <c r="D154" s="1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290</v>
      </c>
      <c r="B155" t="s">
        <v>632</v>
      </c>
      <c r="C155" s="3" t="s">
        <v>633</v>
      </c>
      <c r="D155" s="14">
        <v>168600</v>
      </c>
      <c r="E155">
        <v>91722</v>
      </c>
      <c r="F155" s="4">
        <f t="shared" si="12"/>
        <v>0.54402135231316728</v>
      </c>
      <c r="G155" t="s">
        <v>14</v>
      </c>
      <c r="H155">
        <v>908</v>
      </c>
      <c r="I155" s="5">
        <f t="shared" si="13"/>
        <v>101.01541850220265</v>
      </c>
      <c r="J155" t="s">
        <v>21</v>
      </c>
      <c r="K155" t="s">
        <v>22</v>
      </c>
      <c r="L155">
        <v>1368162000</v>
      </c>
      <c r="M155" s="9">
        <f t="shared" si="14"/>
        <v>41404.208333333336</v>
      </c>
      <c r="N155">
        <v>1370926800</v>
      </c>
      <c r="O155" s="9">
        <f t="shared" si="15"/>
        <v>41436.208333333336</v>
      </c>
      <c r="P155" t="b">
        <v>0</v>
      </c>
      <c r="Q155" t="b">
        <v>1</v>
      </c>
      <c r="R155" t="s">
        <v>42</v>
      </c>
      <c r="S155" t="str">
        <f t="shared" si="16"/>
        <v>film &amp; video</v>
      </c>
      <c r="T155" t="str">
        <f t="shared" si="17"/>
        <v>documentary</v>
      </c>
    </row>
    <row r="156" spans="1:20" x14ac:dyDescent="0.35">
      <c r="A156">
        <v>509</v>
      </c>
      <c r="B156" t="s">
        <v>398</v>
      </c>
      <c r="C156" s="3" t="s">
        <v>1065</v>
      </c>
      <c r="D156" s="14">
        <v>168500</v>
      </c>
      <c r="E156">
        <v>119510</v>
      </c>
      <c r="F156" s="4">
        <f t="shared" si="12"/>
        <v>0.70925816023738875</v>
      </c>
      <c r="G156" t="s">
        <v>14</v>
      </c>
      <c r="H156">
        <v>1258</v>
      </c>
      <c r="I156" s="5">
        <f t="shared" si="13"/>
        <v>95</v>
      </c>
      <c r="J156" t="s">
        <v>21</v>
      </c>
      <c r="K156" t="s">
        <v>22</v>
      </c>
      <c r="L156">
        <v>1336194000</v>
      </c>
      <c r="M156" s="9">
        <f t="shared" si="14"/>
        <v>41034.208333333336</v>
      </c>
      <c r="N156">
        <v>1337058000</v>
      </c>
      <c r="O156" s="9">
        <f t="shared" si="15"/>
        <v>41044.208333333336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ht="31" x14ac:dyDescent="0.35">
      <c r="A157">
        <v>759</v>
      </c>
      <c r="B157" t="s">
        <v>1554</v>
      </c>
      <c r="C157" s="3" t="s">
        <v>1555</v>
      </c>
      <c r="D157" s="14">
        <v>167500</v>
      </c>
      <c r="E157">
        <v>114615</v>
      </c>
      <c r="F157" s="4">
        <f t="shared" si="12"/>
        <v>0.6842686567164179</v>
      </c>
      <c r="G157" t="s">
        <v>14</v>
      </c>
      <c r="H157">
        <v>1274</v>
      </c>
      <c r="I157" s="5">
        <f t="shared" si="13"/>
        <v>89.964678178963894</v>
      </c>
      <c r="J157" t="s">
        <v>21</v>
      </c>
      <c r="K157" t="s">
        <v>22</v>
      </c>
      <c r="L157">
        <v>1517810400</v>
      </c>
      <c r="M157" s="9">
        <f t="shared" si="14"/>
        <v>43136.25</v>
      </c>
      <c r="N157">
        <v>1520402400</v>
      </c>
      <c r="O157" s="9">
        <f t="shared" si="15"/>
        <v>43166.25</v>
      </c>
      <c r="P157" t="b">
        <v>0</v>
      </c>
      <c r="Q157" t="b">
        <v>0</v>
      </c>
      <c r="R157" t="s">
        <v>50</v>
      </c>
      <c r="S157" t="str">
        <f t="shared" si="16"/>
        <v>music</v>
      </c>
      <c r="T157" t="str">
        <f t="shared" si="17"/>
        <v>electric music</v>
      </c>
    </row>
    <row r="158" spans="1:20" x14ac:dyDescent="0.35">
      <c r="A158">
        <v>156</v>
      </c>
      <c r="B158" t="s">
        <v>364</v>
      </c>
      <c r="C158" s="3" t="s">
        <v>365</v>
      </c>
      <c r="D158" s="14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" x14ac:dyDescent="0.35">
      <c r="A159">
        <v>374</v>
      </c>
      <c r="B159" t="s">
        <v>800</v>
      </c>
      <c r="C159" s="3" t="s">
        <v>801</v>
      </c>
      <c r="D159" s="14">
        <v>167400</v>
      </c>
      <c r="E159">
        <v>22073</v>
      </c>
      <c r="F159" s="4">
        <f t="shared" si="12"/>
        <v>0.13185782556750297</v>
      </c>
      <c r="G159" t="s">
        <v>14</v>
      </c>
      <c r="H159">
        <v>441</v>
      </c>
      <c r="I159" s="5">
        <f t="shared" si="13"/>
        <v>50.05215419501134</v>
      </c>
      <c r="J159" t="s">
        <v>21</v>
      </c>
      <c r="K159" t="s">
        <v>22</v>
      </c>
      <c r="L159">
        <v>1547186400</v>
      </c>
      <c r="M159" s="9">
        <f t="shared" si="14"/>
        <v>43476.25</v>
      </c>
      <c r="N159">
        <v>1547618400</v>
      </c>
      <c r="O159" s="9">
        <f t="shared" si="15"/>
        <v>43481.25</v>
      </c>
      <c r="P159" t="b">
        <v>0</v>
      </c>
      <c r="Q159" t="b">
        <v>1</v>
      </c>
      <c r="R159" t="s">
        <v>42</v>
      </c>
      <c r="S159" t="str">
        <f t="shared" si="16"/>
        <v>film &amp; video</v>
      </c>
      <c r="T159" t="str">
        <f t="shared" si="17"/>
        <v>documentary</v>
      </c>
    </row>
    <row r="160" spans="1:20" x14ac:dyDescent="0.35">
      <c r="A160">
        <v>158</v>
      </c>
      <c r="B160" t="s">
        <v>368</v>
      </c>
      <c r="C160" s="3" t="s">
        <v>369</v>
      </c>
      <c r="D160" s="14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 s="14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 s="14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35">
      <c r="A163">
        <v>115</v>
      </c>
      <c r="B163" t="s">
        <v>280</v>
      </c>
      <c r="C163" s="3" t="s">
        <v>281</v>
      </c>
      <c r="D163" s="14">
        <v>166700</v>
      </c>
      <c r="E163">
        <v>145382</v>
      </c>
      <c r="F163" s="4">
        <f t="shared" si="12"/>
        <v>0.87211757648470301</v>
      </c>
      <c r="G163" t="s">
        <v>14</v>
      </c>
      <c r="H163">
        <v>3304</v>
      </c>
      <c r="I163" s="5">
        <f t="shared" si="13"/>
        <v>44.001815980629537</v>
      </c>
      <c r="J163" t="s">
        <v>107</v>
      </c>
      <c r="K163" t="s">
        <v>108</v>
      </c>
      <c r="L163">
        <v>1510898400</v>
      </c>
      <c r="M163" s="9">
        <f t="shared" si="14"/>
        <v>43056.25</v>
      </c>
      <c r="N163">
        <v>1513922400</v>
      </c>
      <c r="O163" s="9">
        <f t="shared" si="15"/>
        <v>43091.25</v>
      </c>
      <c r="P163" t="b">
        <v>0</v>
      </c>
      <c r="Q163" t="b">
        <v>0</v>
      </c>
      <c r="R163" t="s">
        <v>119</v>
      </c>
      <c r="S163" t="str">
        <f t="shared" si="16"/>
        <v>publishing</v>
      </c>
      <c r="T163" t="str">
        <f t="shared" si="17"/>
        <v>fiction</v>
      </c>
    </row>
    <row r="164" spans="1:20" ht="31" x14ac:dyDescent="0.35">
      <c r="A164">
        <v>162</v>
      </c>
      <c r="B164" t="s">
        <v>376</v>
      </c>
      <c r="C164" s="3" t="s">
        <v>377</v>
      </c>
      <c r="D164" s="1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 s="14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 s="14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 s="14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 s="14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 s="14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281</v>
      </c>
      <c r="B170" t="s">
        <v>614</v>
      </c>
      <c r="C170" s="3" t="s">
        <v>615</v>
      </c>
      <c r="D170" s="14">
        <v>164500</v>
      </c>
      <c r="E170">
        <v>150552</v>
      </c>
      <c r="F170" s="4">
        <f t="shared" si="12"/>
        <v>0.91520972644376897</v>
      </c>
      <c r="G170" t="s">
        <v>14</v>
      </c>
      <c r="H170">
        <v>2062</v>
      </c>
      <c r="I170" s="5">
        <f t="shared" si="13"/>
        <v>73.012609117361791</v>
      </c>
      <c r="J170" t="s">
        <v>21</v>
      </c>
      <c r="K170" t="s">
        <v>22</v>
      </c>
      <c r="L170">
        <v>1331445600</v>
      </c>
      <c r="M170" s="9">
        <f t="shared" si="14"/>
        <v>40979.25</v>
      </c>
      <c r="N170">
        <v>1333256400</v>
      </c>
      <c r="O170" s="9">
        <f t="shared" si="15"/>
        <v>41000.208333333336</v>
      </c>
      <c r="P170" t="b">
        <v>0</v>
      </c>
      <c r="Q170" t="b">
        <v>1</v>
      </c>
      <c r="R170" t="s">
        <v>33</v>
      </c>
      <c r="S170" t="str">
        <f t="shared" si="16"/>
        <v>theater</v>
      </c>
      <c r="T170" t="str">
        <f t="shared" si="17"/>
        <v>plays</v>
      </c>
    </row>
    <row r="171" spans="1:20" x14ac:dyDescent="0.35">
      <c r="A171">
        <v>169</v>
      </c>
      <c r="B171" t="s">
        <v>390</v>
      </c>
      <c r="C171" s="3" t="s">
        <v>391</v>
      </c>
      <c r="D171" s="14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696</v>
      </c>
      <c r="B172" t="s">
        <v>1431</v>
      </c>
      <c r="C172" s="3" t="s">
        <v>1432</v>
      </c>
      <c r="D172" s="14">
        <v>164100</v>
      </c>
      <c r="E172">
        <v>96888</v>
      </c>
      <c r="F172" s="4">
        <f t="shared" si="12"/>
        <v>0.59042047531992692</v>
      </c>
      <c r="G172" t="s">
        <v>14</v>
      </c>
      <c r="H172">
        <v>889</v>
      </c>
      <c r="I172" s="5">
        <f t="shared" si="13"/>
        <v>108.98537682789652</v>
      </c>
      <c r="J172" t="s">
        <v>21</v>
      </c>
      <c r="K172" t="s">
        <v>22</v>
      </c>
      <c r="L172">
        <v>1429506000</v>
      </c>
      <c r="M172" s="9">
        <f t="shared" si="14"/>
        <v>42114.208333333328</v>
      </c>
      <c r="N172">
        <v>1429592400</v>
      </c>
      <c r="O172" s="9">
        <f t="shared" si="15"/>
        <v>42115.208333333328</v>
      </c>
      <c r="P172" t="b">
        <v>0</v>
      </c>
      <c r="Q172" t="b">
        <v>1</v>
      </c>
      <c r="R172" t="s">
        <v>33</v>
      </c>
      <c r="S172" t="str">
        <f t="shared" si="16"/>
        <v>theater</v>
      </c>
      <c r="T172" t="str">
        <f t="shared" si="17"/>
        <v>plays</v>
      </c>
    </row>
    <row r="173" spans="1:20" ht="31" x14ac:dyDescent="0.35">
      <c r="A173">
        <v>499</v>
      </c>
      <c r="B173" t="s">
        <v>1046</v>
      </c>
      <c r="C173" s="3" t="s">
        <v>1047</v>
      </c>
      <c r="D173" s="14">
        <v>163800</v>
      </c>
      <c r="E173">
        <v>78743</v>
      </c>
      <c r="F173" s="4">
        <f t="shared" si="12"/>
        <v>0.48072649572649573</v>
      </c>
      <c r="G173" t="s">
        <v>14</v>
      </c>
      <c r="H173">
        <v>2072</v>
      </c>
      <c r="I173" s="5">
        <f t="shared" si="13"/>
        <v>38.003378378378379</v>
      </c>
      <c r="J173" t="s">
        <v>21</v>
      </c>
      <c r="K173" t="s">
        <v>22</v>
      </c>
      <c r="L173">
        <v>1458018000</v>
      </c>
      <c r="M173" s="9">
        <f t="shared" si="14"/>
        <v>42444.208333333328</v>
      </c>
      <c r="N173">
        <v>1458450000</v>
      </c>
      <c r="O173" s="9">
        <f t="shared" si="15"/>
        <v>42449.208333333328</v>
      </c>
      <c r="P173" t="b">
        <v>0</v>
      </c>
      <c r="Q173" t="b">
        <v>1</v>
      </c>
      <c r="R173" t="s">
        <v>42</v>
      </c>
      <c r="S173" t="str">
        <f t="shared" si="16"/>
        <v>film &amp; video</v>
      </c>
      <c r="T173" t="str">
        <f t="shared" si="17"/>
        <v>documentary</v>
      </c>
    </row>
    <row r="174" spans="1:20" x14ac:dyDescent="0.35">
      <c r="A174">
        <v>418</v>
      </c>
      <c r="B174" t="s">
        <v>105</v>
      </c>
      <c r="C174" s="3" t="s">
        <v>886</v>
      </c>
      <c r="D174" s="14">
        <v>163700</v>
      </c>
      <c r="E174">
        <v>93963</v>
      </c>
      <c r="F174" s="4">
        <f t="shared" si="12"/>
        <v>0.57399511301160655</v>
      </c>
      <c r="G174" t="s">
        <v>14</v>
      </c>
      <c r="H174">
        <v>1999</v>
      </c>
      <c r="I174" s="5">
        <f t="shared" si="13"/>
        <v>47.005002501250623</v>
      </c>
      <c r="J174" t="s">
        <v>15</v>
      </c>
      <c r="K174" t="s">
        <v>16</v>
      </c>
      <c r="L174">
        <v>1336280400</v>
      </c>
      <c r="M174" s="9">
        <f t="shared" si="14"/>
        <v>41035.208333333336</v>
      </c>
      <c r="N174">
        <v>1336366800</v>
      </c>
      <c r="O174" s="9">
        <f t="shared" si="15"/>
        <v>41036.208333333336</v>
      </c>
      <c r="P174" t="b">
        <v>0</v>
      </c>
      <c r="Q174" t="b">
        <v>0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 s="14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 s="14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877</v>
      </c>
      <c r="B177" t="s">
        <v>1786</v>
      </c>
      <c r="C177" s="3" t="s">
        <v>1787</v>
      </c>
      <c r="D177" s="14">
        <v>163600</v>
      </c>
      <c r="E177">
        <v>126628</v>
      </c>
      <c r="F177" s="4">
        <f t="shared" si="12"/>
        <v>0.77400977995110021</v>
      </c>
      <c r="G177" t="s">
        <v>14</v>
      </c>
      <c r="H177">
        <v>1229</v>
      </c>
      <c r="I177" s="5">
        <f t="shared" si="13"/>
        <v>103.033360455655</v>
      </c>
      <c r="J177" t="s">
        <v>21</v>
      </c>
      <c r="K177" t="s">
        <v>22</v>
      </c>
      <c r="L177">
        <v>1469509200</v>
      </c>
      <c r="M177" s="9">
        <f t="shared" si="14"/>
        <v>42577.208333333328</v>
      </c>
      <c r="N177">
        <v>1469595600</v>
      </c>
      <c r="O177" s="9">
        <f t="shared" si="15"/>
        <v>42578.208333333328</v>
      </c>
      <c r="P177" t="b">
        <v>0</v>
      </c>
      <c r="Q177" t="b">
        <v>0</v>
      </c>
      <c r="R177" t="s">
        <v>17</v>
      </c>
      <c r="S177" t="str">
        <f t="shared" si="16"/>
        <v>food</v>
      </c>
      <c r="T177" t="str">
        <f t="shared" si="17"/>
        <v>food trucks</v>
      </c>
    </row>
    <row r="178" spans="1:20" x14ac:dyDescent="0.35">
      <c r="A178">
        <v>869</v>
      </c>
      <c r="B178" t="s">
        <v>1770</v>
      </c>
      <c r="C178" s="3" t="s">
        <v>1771</v>
      </c>
      <c r="D178" s="14">
        <v>161900</v>
      </c>
      <c r="E178">
        <v>38376</v>
      </c>
      <c r="F178" s="4">
        <f t="shared" si="12"/>
        <v>0.23703520691785052</v>
      </c>
      <c r="G178" t="s">
        <v>14</v>
      </c>
      <c r="H178">
        <v>526</v>
      </c>
      <c r="I178" s="5">
        <f t="shared" si="13"/>
        <v>72.958174904942965</v>
      </c>
      <c r="J178" t="s">
        <v>21</v>
      </c>
      <c r="K178" t="s">
        <v>22</v>
      </c>
      <c r="L178">
        <v>1277096400</v>
      </c>
      <c r="M178" s="9">
        <f t="shared" si="14"/>
        <v>40350.208333333336</v>
      </c>
      <c r="N178">
        <v>1278306000</v>
      </c>
      <c r="O178" s="9">
        <f t="shared" si="15"/>
        <v>40364.208333333336</v>
      </c>
      <c r="P178" t="b">
        <v>0</v>
      </c>
      <c r="Q178" t="b">
        <v>0</v>
      </c>
      <c r="R178" t="s">
        <v>53</v>
      </c>
      <c r="S178" t="str">
        <f t="shared" si="16"/>
        <v>film &amp; video</v>
      </c>
      <c r="T178" t="str">
        <f t="shared" si="17"/>
        <v>drama</v>
      </c>
    </row>
    <row r="179" spans="1:20" x14ac:dyDescent="0.35">
      <c r="A179">
        <v>177</v>
      </c>
      <c r="B179" t="s">
        <v>406</v>
      </c>
      <c r="C179" s="3" t="s">
        <v>407</v>
      </c>
      <c r="D179" s="14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921</v>
      </c>
      <c r="B180" t="s">
        <v>1874</v>
      </c>
      <c r="C180" s="3" t="s">
        <v>1875</v>
      </c>
      <c r="D180" s="14">
        <v>160400</v>
      </c>
      <c r="E180">
        <v>1210</v>
      </c>
      <c r="F180" s="4">
        <f t="shared" si="12"/>
        <v>7.5436408977556111E-3</v>
      </c>
      <c r="G180" t="s">
        <v>14</v>
      </c>
      <c r="H180">
        <v>38</v>
      </c>
      <c r="I180" s="5">
        <f t="shared" si="13"/>
        <v>31.842105263157894</v>
      </c>
      <c r="J180" t="s">
        <v>21</v>
      </c>
      <c r="K180" t="s">
        <v>22</v>
      </c>
      <c r="L180">
        <v>1329026400</v>
      </c>
      <c r="M180" s="9">
        <f t="shared" si="14"/>
        <v>40951.25</v>
      </c>
      <c r="N180">
        <v>1330236000</v>
      </c>
      <c r="O180" s="9">
        <f t="shared" si="15"/>
        <v>40965.25</v>
      </c>
      <c r="P180" t="b">
        <v>0</v>
      </c>
      <c r="Q180" t="b">
        <v>0</v>
      </c>
      <c r="R180" t="s">
        <v>28</v>
      </c>
      <c r="S180" t="str">
        <f t="shared" si="16"/>
        <v>technology</v>
      </c>
      <c r="T180" t="str">
        <f t="shared" si="17"/>
        <v>web</v>
      </c>
    </row>
    <row r="181" spans="1:20" ht="31" x14ac:dyDescent="0.35">
      <c r="A181">
        <v>179</v>
      </c>
      <c r="B181" t="s">
        <v>410</v>
      </c>
      <c r="C181" s="3" t="s">
        <v>411</v>
      </c>
      <c r="D181" s="14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 s="14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1" x14ac:dyDescent="0.35">
      <c r="A183">
        <v>895</v>
      </c>
      <c r="B183" t="s">
        <v>1822</v>
      </c>
      <c r="C183" s="3" t="s">
        <v>1823</v>
      </c>
      <c r="D183" s="14">
        <v>159800</v>
      </c>
      <c r="E183">
        <v>11108</v>
      </c>
      <c r="F183" s="4">
        <f t="shared" si="12"/>
        <v>6.9511889862327911E-2</v>
      </c>
      <c r="G183" t="s">
        <v>14</v>
      </c>
      <c r="H183">
        <v>107</v>
      </c>
      <c r="I183" s="5">
        <f t="shared" si="13"/>
        <v>103.81308411214954</v>
      </c>
      <c r="J183" t="s">
        <v>21</v>
      </c>
      <c r="K183" t="s">
        <v>22</v>
      </c>
      <c r="L183">
        <v>1517637600</v>
      </c>
      <c r="M183" s="9">
        <f t="shared" si="14"/>
        <v>43134.25</v>
      </c>
      <c r="N183">
        <v>1518415200</v>
      </c>
      <c r="O183" s="9">
        <f t="shared" si="15"/>
        <v>43143.25</v>
      </c>
      <c r="P183" t="b">
        <v>0</v>
      </c>
      <c r="Q183" t="b">
        <v>0</v>
      </c>
      <c r="R183" t="s">
        <v>33</v>
      </c>
      <c r="S183" t="str">
        <f t="shared" si="16"/>
        <v>theater</v>
      </c>
      <c r="T183" t="str">
        <f t="shared" si="17"/>
        <v>plays</v>
      </c>
    </row>
    <row r="184" spans="1:20" ht="31" x14ac:dyDescent="0.35">
      <c r="A184">
        <v>182</v>
      </c>
      <c r="B184" t="s">
        <v>416</v>
      </c>
      <c r="C184" s="3" t="s">
        <v>417</v>
      </c>
      <c r="D184" s="1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35">
      <c r="A185">
        <v>51</v>
      </c>
      <c r="B185" t="s">
        <v>149</v>
      </c>
      <c r="C185" s="3" t="s">
        <v>150</v>
      </c>
      <c r="D185" s="14">
        <v>158100</v>
      </c>
      <c r="E185">
        <v>145243</v>
      </c>
      <c r="F185" s="4">
        <f t="shared" si="12"/>
        <v>0.91867805186590767</v>
      </c>
      <c r="G185" t="s">
        <v>14</v>
      </c>
      <c r="H185">
        <v>1467</v>
      </c>
      <c r="I185" s="5">
        <f t="shared" si="13"/>
        <v>99.006816632583508</v>
      </c>
      <c r="J185" t="s">
        <v>40</v>
      </c>
      <c r="K185" t="s">
        <v>41</v>
      </c>
      <c r="L185">
        <v>1332824400</v>
      </c>
      <c r="M185" s="9">
        <f t="shared" si="14"/>
        <v>40995.208333333336</v>
      </c>
      <c r="N185">
        <v>1334206800</v>
      </c>
      <c r="O185" s="9">
        <f t="shared" si="15"/>
        <v>41011.208333333336</v>
      </c>
      <c r="P185" t="b">
        <v>0</v>
      </c>
      <c r="Q185" t="b">
        <v>1</v>
      </c>
      <c r="R185" t="s">
        <v>65</v>
      </c>
      <c r="S185" t="str">
        <f t="shared" si="16"/>
        <v>technology</v>
      </c>
      <c r="T185" t="str">
        <f t="shared" si="17"/>
        <v>wearables</v>
      </c>
    </row>
    <row r="186" spans="1:20" x14ac:dyDescent="0.35">
      <c r="A186">
        <v>184</v>
      </c>
      <c r="B186" t="s">
        <v>420</v>
      </c>
      <c r="C186" s="3" t="s">
        <v>421</v>
      </c>
      <c r="D186" s="14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345</v>
      </c>
      <c r="B187" t="s">
        <v>742</v>
      </c>
      <c r="C187" s="3" t="s">
        <v>743</v>
      </c>
      <c r="D187" s="14">
        <v>157600</v>
      </c>
      <c r="E187">
        <v>23159</v>
      </c>
      <c r="F187" s="4">
        <f t="shared" si="12"/>
        <v>0.14694796954314721</v>
      </c>
      <c r="G187" t="s">
        <v>14</v>
      </c>
      <c r="H187">
        <v>331</v>
      </c>
      <c r="I187" s="5">
        <f t="shared" si="13"/>
        <v>69.966767371601208</v>
      </c>
      <c r="J187" t="s">
        <v>40</v>
      </c>
      <c r="K187" t="s">
        <v>41</v>
      </c>
      <c r="L187">
        <v>1436418000</v>
      </c>
      <c r="M187" s="9">
        <f t="shared" si="14"/>
        <v>42194.208333333328</v>
      </c>
      <c r="N187">
        <v>1436504400</v>
      </c>
      <c r="O187" s="9">
        <f t="shared" si="15"/>
        <v>42195.208333333328</v>
      </c>
      <c r="P187" t="b">
        <v>0</v>
      </c>
      <c r="Q187" t="b">
        <v>0</v>
      </c>
      <c r="R187" t="s">
        <v>53</v>
      </c>
      <c r="S187" t="str">
        <f t="shared" si="16"/>
        <v>film &amp; video</v>
      </c>
      <c r="T187" t="str">
        <f t="shared" si="17"/>
        <v>drama</v>
      </c>
    </row>
    <row r="188" spans="1:20" x14ac:dyDescent="0.35">
      <c r="A188">
        <v>588</v>
      </c>
      <c r="B188" t="s">
        <v>1218</v>
      </c>
      <c r="C188" s="3" t="s">
        <v>1219</v>
      </c>
      <c r="D188" s="14">
        <v>157600</v>
      </c>
      <c r="E188">
        <v>124517</v>
      </c>
      <c r="F188" s="4">
        <f t="shared" si="12"/>
        <v>0.7900824873096447</v>
      </c>
      <c r="G188" t="s">
        <v>14</v>
      </c>
      <c r="H188">
        <v>1368</v>
      </c>
      <c r="I188" s="5">
        <f t="shared" si="13"/>
        <v>91.021198830409361</v>
      </c>
      <c r="J188" t="s">
        <v>40</v>
      </c>
      <c r="K188" t="s">
        <v>41</v>
      </c>
      <c r="L188">
        <v>1269493200</v>
      </c>
      <c r="M188" s="9">
        <f t="shared" si="14"/>
        <v>40262.208333333336</v>
      </c>
      <c r="N188">
        <v>1272171600</v>
      </c>
      <c r="O188" s="9">
        <f t="shared" si="15"/>
        <v>40293.208333333336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 s="14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" x14ac:dyDescent="0.35">
      <c r="A190">
        <v>594</v>
      </c>
      <c r="B190" t="s">
        <v>1230</v>
      </c>
      <c r="C190" s="3" t="s">
        <v>1231</v>
      </c>
      <c r="D190" s="14">
        <v>157300</v>
      </c>
      <c r="E190">
        <v>11167</v>
      </c>
      <c r="F190" s="4">
        <f t="shared" si="12"/>
        <v>7.0991735537190084E-2</v>
      </c>
      <c r="G190" t="s">
        <v>14</v>
      </c>
      <c r="H190">
        <v>157</v>
      </c>
      <c r="I190" s="5">
        <f t="shared" si="13"/>
        <v>71.127388535031841</v>
      </c>
      <c r="J190" t="s">
        <v>21</v>
      </c>
      <c r="K190" t="s">
        <v>22</v>
      </c>
      <c r="L190">
        <v>1467003600</v>
      </c>
      <c r="M190" s="9">
        <f t="shared" si="14"/>
        <v>42548.208333333328</v>
      </c>
      <c r="N190">
        <v>1467262800</v>
      </c>
      <c r="O190" s="9">
        <f t="shared" si="15"/>
        <v>42551.208333333328</v>
      </c>
      <c r="P190" t="b">
        <v>0</v>
      </c>
      <c r="Q190" t="b">
        <v>1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 s="14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215</v>
      </c>
      <c r="B192" t="s">
        <v>483</v>
      </c>
      <c r="C192" s="3" t="s">
        <v>484</v>
      </c>
      <c r="D192" s="14">
        <v>156800</v>
      </c>
      <c r="E192">
        <v>6024</v>
      </c>
      <c r="F192" s="4">
        <f t="shared" si="12"/>
        <v>3.8418367346938778E-2</v>
      </c>
      <c r="G192" t="s">
        <v>14</v>
      </c>
      <c r="H192">
        <v>143</v>
      </c>
      <c r="I192" s="5">
        <f t="shared" si="13"/>
        <v>42.125874125874127</v>
      </c>
      <c r="J192" t="s">
        <v>21</v>
      </c>
      <c r="K192" t="s">
        <v>22</v>
      </c>
      <c r="L192">
        <v>1550037600</v>
      </c>
      <c r="M192" s="9">
        <f t="shared" si="14"/>
        <v>43509.25</v>
      </c>
      <c r="N192">
        <v>1550210400</v>
      </c>
      <c r="O192" s="9">
        <f t="shared" si="15"/>
        <v>43511.25</v>
      </c>
      <c r="P192" t="b">
        <v>0</v>
      </c>
      <c r="Q192" t="b">
        <v>0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" x14ac:dyDescent="0.35">
      <c r="A193">
        <v>592</v>
      </c>
      <c r="B193" t="s">
        <v>1226</v>
      </c>
      <c r="C193" s="3" t="s">
        <v>1227</v>
      </c>
      <c r="D193" s="14">
        <v>156800</v>
      </c>
      <c r="E193">
        <v>20243</v>
      </c>
      <c r="F193" s="4">
        <f t="shared" si="12"/>
        <v>0.12910076530612244</v>
      </c>
      <c r="G193" t="s">
        <v>14</v>
      </c>
      <c r="H193">
        <v>253</v>
      </c>
      <c r="I193" s="5">
        <f t="shared" si="13"/>
        <v>80.011857707509876</v>
      </c>
      <c r="J193" t="s">
        <v>21</v>
      </c>
      <c r="K193" t="s">
        <v>22</v>
      </c>
      <c r="L193">
        <v>1401426000</v>
      </c>
      <c r="M193" s="9">
        <f t="shared" si="14"/>
        <v>41789.208333333336</v>
      </c>
      <c r="N193">
        <v>1402203600</v>
      </c>
      <c r="O193" s="9">
        <f t="shared" si="15"/>
        <v>41798.208333333336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91</v>
      </c>
      <c r="B194" t="s">
        <v>231</v>
      </c>
      <c r="C194" s="3" t="s">
        <v>232</v>
      </c>
      <c r="D194" s="14">
        <v>154300</v>
      </c>
      <c r="E194">
        <v>74688</v>
      </c>
      <c r="F194" s="4">
        <f t="shared" ref="F194:F257" si="18">SUM(E194/D194)</f>
        <v>0.48404406999351912</v>
      </c>
      <c r="G194" t="s">
        <v>14</v>
      </c>
      <c r="H194">
        <v>679</v>
      </c>
      <c r="I194" s="5">
        <f t="shared" ref="I194:I257" si="19">IF(E194=0,0,SUM(E194/H194))</f>
        <v>109.99705449189985</v>
      </c>
      <c r="J194" t="s">
        <v>107</v>
      </c>
      <c r="K194" t="s">
        <v>108</v>
      </c>
      <c r="L194">
        <v>1470459600</v>
      </c>
      <c r="M194" s="9">
        <f t="shared" ref="M194:M257" si="20">(((L194/60)/60)/24)+DATE(1970,1,1)</f>
        <v>42588.208333333328</v>
      </c>
      <c r="N194">
        <v>1472878800</v>
      </c>
      <c r="O194" s="9">
        <f t="shared" ref="O194:O257" si="21">(((((N194/60)/60)/24)+DATE(1970,1,1)))</f>
        <v>42616.208333333328</v>
      </c>
      <c r="P194" t="b">
        <v>0</v>
      </c>
      <c r="Q194" t="b">
        <v>0</v>
      </c>
      <c r="R194" t="s">
        <v>206</v>
      </c>
      <c r="S194" t="str">
        <f t="shared" ref="S194:S257" si="22">_xlfn.TEXTBEFORE(R194,"/")</f>
        <v>publishing</v>
      </c>
      <c r="T194" t="str">
        <f t="shared" ref="T194:T257" si="23">_xlfn.TEXTAFTER(R194,"/")</f>
        <v>translations</v>
      </c>
    </row>
    <row r="195" spans="1:20" x14ac:dyDescent="0.35">
      <c r="A195">
        <v>472</v>
      </c>
      <c r="B195" t="s">
        <v>991</v>
      </c>
      <c r="C195" s="3" t="s">
        <v>992</v>
      </c>
      <c r="D195" s="14">
        <v>153800</v>
      </c>
      <c r="E195">
        <v>60342</v>
      </c>
      <c r="F195" s="4">
        <f t="shared" si="18"/>
        <v>0.39234070221066319</v>
      </c>
      <c r="G195" t="s">
        <v>14</v>
      </c>
      <c r="H195">
        <v>575</v>
      </c>
      <c r="I195" s="5">
        <f t="shared" si="19"/>
        <v>104.94260869565217</v>
      </c>
      <c r="J195" t="s">
        <v>21</v>
      </c>
      <c r="K195" t="s">
        <v>22</v>
      </c>
      <c r="L195">
        <v>1552280400</v>
      </c>
      <c r="M195" s="9">
        <f t="shared" si="20"/>
        <v>43535.208333333328</v>
      </c>
      <c r="N195">
        <v>1556946000</v>
      </c>
      <c r="O195" s="9">
        <f t="shared" si="21"/>
        <v>43589.208333333328</v>
      </c>
      <c r="P195" t="b">
        <v>0</v>
      </c>
      <c r="Q195" t="b">
        <v>0</v>
      </c>
      <c r="R195" t="s">
        <v>23</v>
      </c>
      <c r="S195" t="str">
        <f t="shared" si="22"/>
        <v>music</v>
      </c>
      <c r="T195" t="str">
        <f t="shared" si="23"/>
        <v>rock</v>
      </c>
    </row>
    <row r="196" spans="1:20" x14ac:dyDescent="0.35">
      <c r="A196">
        <v>194</v>
      </c>
      <c r="B196" t="s">
        <v>440</v>
      </c>
      <c r="C196" s="3" t="s">
        <v>441</v>
      </c>
      <c r="D196" s="14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 s="14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" x14ac:dyDescent="0.35">
      <c r="A198">
        <v>946</v>
      </c>
      <c r="B198" t="s">
        <v>1922</v>
      </c>
      <c r="C198" s="3" t="s">
        <v>1923</v>
      </c>
      <c r="D198" s="14">
        <v>153700</v>
      </c>
      <c r="E198">
        <v>15238</v>
      </c>
      <c r="F198" s="4">
        <f t="shared" si="18"/>
        <v>9.9141184124918666E-2</v>
      </c>
      <c r="G198" t="s">
        <v>14</v>
      </c>
      <c r="H198">
        <v>181</v>
      </c>
      <c r="I198" s="5">
        <f t="shared" si="19"/>
        <v>84.187845303867405</v>
      </c>
      <c r="J198" t="s">
        <v>21</v>
      </c>
      <c r="K198" t="s">
        <v>22</v>
      </c>
      <c r="L198">
        <v>1308200400</v>
      </c>
      <c r="M198" s="9">
        <f t="shared" si="20"/>
        <v>40710.208333333336</v>
      </c>
      <c r="N198">
        <v>1308373200</v>
      </c>
      <c r="O198" s="9">
        <f t="shared" si="21"/>
        <v>40712.208333333336</v>
      </c>
      <c r="P198" t="b">
        <v>0</v>
      </c>
      <c r="Q198" t="b">
        <v>0</v>
      </c>
      <c r="R198" t="s">
        <v>33</v>
      </c>
      <c r="S198" t="str">
        <f t="shared" si="22"/>
        <v>theater</v>
      </c>
      <c r="T198" t="str">
        <f t="shared" si="23"/>
        <v>plays</v>
      </c>
    </row>
    <row r="199" spans="1:20" x14ac:dyDescent="0.35">
      <c r="A199">
        <v>197</v>
      </c>
      <c r="B199" t="s">
        <v>446</v>
      </c>
      <c r="C199" s="3" t="s">
        <v>447</v>
      </c>
      <c r="D199" s="14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501</v>
      </c>
      <c r="B200" t="s">
        <v>1050</v>
      </c>
      <c r="C200" s="3" t="s">
        <v>1051</v>
      </c>
      <c r="D200" s="14">
        <v>153600</v>
      </c>
      <c r="E200">
        <v>107743</v>
      </c>
      <c r="F200" s="4">
        <f t="shared" si="18"/>
        <v>0.70145182291666663</v>
      </c>
      <c r="G200" t="s">
        <v>14</v>
      </c>
      <c r="H200">
        <v>1796</v>
      </c>
      <c r="I200" s="5">
        <f t="shared" si="19"/>
        <v>59.990534521158132</v>
      </c>
      <c r="J200" t="s">
        <v>21</v>
      </c>
      <c r="K200" t="s">
        <v>22</v>
      </c>
      <c r="L200">
        <v>1363064400</v>
      </c>
      <c r="M200" s="9">
        <f t="shared" si="20"/>
        <v>41345.208333333336</v>
      </c>
      <c r="N200">
        <v>1363237200</v>
      </c>
      <c r="O200" s="9">
        <f t="shared" si="21"/>
        <v>41347.208333333336</v>
      </c>
      <c r="P200" t="b">
        <v>0</v>
      </c>
      <c r="Q200" t="b">
        <v>0</v>
      </c>
      <c r="R200" t="s">
        <v>42</v>
      </c>
      <c r="S200" t="str">
        <f t="shared" si="22"/>
        <v>film &amp; video</v>
      </c>
      <c r="T200" t="str">
        <f t="shared" si="23"/>
        <v>documentary</v>
      </c>
    </row>
    <row r="201" spans="1:20" x14ac:dyDescent="0.35">
      <c r="A201">
        <v>538</v>
      </c>
      <c r="B201" t="s">
        <v>1121</v>
      </c>
      <c r="C201" s="3" t="s">
        <v>1122</v>
      </c>
      <c r="D201" s="14">
        <v>151300</v>
      </c>
      <c r="E201">
        <v>57034</v>
      </c>
      <c r="F201" s="4">
        <f t="shared" si="18"/>
        <v>0.37695968274950431</v>
      </c>
      <c r="G201" t="s">
        <v>14</v>
      </c>
      <c r="H201">
        <v>1296</v>
      </c>
      <c r="I201" s="5">
        <f t="shared" si="19"/>
        <v>44.007716049382715</v>
      </c>
      <c r="J201" t="s">
        <v>21</v>
      </c>
      <c r="K201" t="s">
        <v>22</v>
      </c>
      <c r="L201">
        <v>1379826000</v>
      </c>
      <c r="M201" s="9">
        <f t="shared" si="20"/>
        <v>41539.208333333336</v>
      </c>
      <c r="N201">
        <v>1381208400</v>
      </c>
      <c r="O201" s="9">
        <f t="shared" si="21"/>
        <v>41555.208333333336</v>
      </c>
      <c r="P201" t="b">
        <v>0</v>
      </c>
      <c r="Q201" t="b">
        <v>0</v>
      </c>
      <c r="R201" t="s">
        <v>292</v>
      </c>
      <c r="S201" t="str">
        <f t="shared" si="22"/>
        <v>games</v>
      </c>
      <c r="T201" t="str">
        <f t="shared" si="23"/>
        <v>mobile games</v>
      </c>
    </row>
    <row r="202" spans="1:20" x14ac:dyDescent="0.35">
      <c r="A202">
        <v>886</v>
      </c>
      <c r="B202" t="s">
        <v>1804</v>
      </c>
      <c r="C202" s="3" t="s">
        <v>1805</v>
      </c>
      <c r="D202" s="14">
        <v>150600</v>
      </c>
      <c r="E202">
        <v>127745</v>
      </c>
      <c r="F202" s="4">
        <f t="shared" si="18"/>
        <v>0.84824037184594958</v>
      </c>
      <c r="G202" t="s">
        <v>14</v>
      </c>
      <c r="H202">
        <v>1825</v>
      </c>
      <c r="I202" s="5">
        <f t="shared" si="19"/>
        <v>69.9972602739726</v>
      </c>
      <c r="J202" t="s">
        <v>21</v>
      </c>
      <c r="K202" t="s">
        <v>22</v>
      </c>
      <c r="L202">
        <v>1282798800</v>
      </c>
      <c r="M202" s="9">
        <f t="shared" si="20"/>
        <v>40416.208333333336</v>
      </c>
      <c r="N202">
        <v>1284354000</v>
      </c>
      <c r="O202" s="9">
        <f t="shared" si="21"/>
        <v>40434.208333333336</v>
      </c>
      <c r="P202" t="b">
        <v>0</v>
      </c>
      <c r="Q202" t="b">
        <v>0</v>
      </c>
      <c r="R202" t="s">
        <v>60</v>
      </c>
      <c r="S202" t="str">
        <f t="shared" si="22"/>
        <v>music</v>
      </c>
      <c r="T202" t="str">
        <f t="shared" si="23"/>
        <v>indie rock</v>
      </c>
    </row>
    <row r="203" spans="1:20" x14ac:dyDescent="0.35">
      <c r="A203">
        <v>201</v>
      </c>
      <c r="B203" t="s">
        <v>454</v>
      </c>
      <c r="C203" s="3" t="s">
        <v>455</v>
      </c>
      <c r="D203" s="14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 s="1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 s="14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423</v>
      </c>
      <c r="B206" t="s">
        <v>895</v>
      </c>
      <c r="C206" s="3" t="s">
        <v>896</v>
      </c>
      <c r="D206" s="14">
        <v>147800</v>
      </c>
      <c r="E206">
        <v>15723</v>
      </c>
      <c r="F206" s="4">
        <f t="shared" si="18"/>
        <v>0.10638024357239513</v>
      </c>
      <c r="G206" t="s">
        <v>14</v>
      </c>
      <c r="H206">
        <v>162</v>
      </c>
      <c r="I206" s="5">
        <f t="shared" si="19"/>
        <v>97.055555555555557</v>
      </c>
      <c r="J206" t="s">
        <v>21</v>
      </c>
      <c r="K206" t="s">
        <v>22</v>
      </c>
      <c r="L206">
        <v>1316667600</v>
      </c>
      <c r="M206" s="9">
        <f t="shared" si="20"/>
        <v>40808.208333333336</v>
      </c>
      <c r="N206">
        <v>1316840400</v>
      </c>
      <c r="O206" s="9">
        <f t="shared" si="21"/>
        <v>40810.208333333336</v>
      </c>
      <c r="P206" t="b">
        <v>0</v>
      </c>
      <c r="Q206" t="b">
        <v>1</v>
      </c>
      <c r="R206" t="s">
        <v>17</v>
      </c>
      <c r="S206" t="str">
        <f t="shared" si="22"/>
        <v>food</v>
      </c>
      <c r="T206" t="str">
        <f t="shared" si="23"/>
        <v>food trucks</v>
      </c>
    </row>
    <row r="207" spans="1:20" x14ac:dyDescent="0.35">
      <c r="A207">
        <v>205</v>
      </c>
      <c r="B207" t="s">
        <v>462</v>
      </c>
      <c r="C207" s="3" t="s">
        <v>463</v>
      </c>
      <c r="D207" s="14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 s="14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 s="14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 s="14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 s="14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511</v>
      </c>
      <c r="B212" t="s">
        <v>1068</v>
      </c>
      <c r="C212" s="3" t="s">
        <v>1069</v>
      </c>
      <c r="D212" s="14">
        <v>147800</v>
      </c>
      <c r="E212">
        <v>35498</v>
      </c>
      <c r="F212" s="4">
        <f t="shared" si="18"/>
        <v>0.24017591339648173</v>
      </c>
      <c r="G212" t="s">
        <v>14</v>
      </c>
      <c r="H212">
        <v>362</v>
      </c>
      <c r="I212" s="5">
        <f t="shared" si="19"/>
        <v>98.060773480662988</v>
      </c>
      <c r="J212" t="s">
        <v>21</v>
      </c>
      <c r="K212" t="s">
        <v>22</v>
      </c>
      <c r="L212">
        <v>1564030800</v>
      </c>
      <c r="M212" s="9">
        <f t="shared" si="20"/>
        <v>43671.208333333328</v>
      </c>
      <c r="N212">
        <v>1564894800</v>
      </c>
      <c r="O212" s="9">
        <f t="shared" si="21"/>
        <v>43681.208333333328</v>
      </c>
      <c r="P212" t="b">
        <v>0</v>
      </c>
      <c r="Q212" t="b">
        <v>0</v>
      </c>
      <c r="R212" t="s">
        <v>33</v>
      </c>
      <c r="S212" t="str">
        <f t="shared" si="22"/>
        <v>theater</v>
      </c>
      <c r="T212" t="str">
        <f t="shared" si="23"/>
        <v>plays</v>
      </c>
    </row>
    <row r="213" spans="1:20" ht="31" x14ac:dyDescent="0.35">
      <c r="A213">
        <v>680</v>
      </c>
      <c r="B213" t="s">
        <v>1399</v>
      </c>
      <c r="C213" s="3" t="s">
        <v>1400</v>
      </c>
      <c r="D213" s="14">
        <v>145600</v>
      </c>
      <c r="E213">
        <v>141822</v>
      </c>
      <c r="F213" s="4">
        <f t="shared" si="18"/>
        <v>0.97405219780219776</v>
      </c>
      <c r="G213" t="s">
        <v>14</v>
      </c>
      <c r="H213">
        <v>2955</v>
      </c>
      <c r="I213" s="5">
        <f t="shared" si="19"/>
        <v>47.993908629441627</v>
      </c>
      <c r="J213" t="s">
        <v>21</v>
      </c>
      <c r="K213" t="s">
        <v>22</v>
      </c>
      <c r="L213">
        <v>1576303200</v>
      </c>
      <c r="M213" s="9">
        <f t="shared" si="20"/>
        <v>43813.25</v>
      </c>
      <c r="N213">
        <v>1576476000</v>
      </c>
      <c r="O213" s="9">
        <f t="shared" si="21"/>
        <v>43815.25</v>
      </c>
      <c r="P213" t="b">
        <v>0</v>
      </c>
      <c r="Q213" t="b">
        <v>1</v>
      </c>
      <c r="R213" t="s">
        <v>292</v>
      </c>
      <c r="S213" t="str">
        <f t="shared" si="22"/>
        <v>games</v>
      </c>
      <c r="T213" t="str">
        <f t="shared" si="23"/>
        <v>mobile games</v>
      </c>
    </row>
    <row r="214" spans="1:20" ht="31" x14ac:dyDescent="0.35">
      <c r="A214">
        <v>212</v>
      </c>
      <c r="B214" t="s">
        <v>477</v>
      </c>
      <c r="C214" s="3" t="s">
        <v>478</v>
      </c>
      <c r="D214" s="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 s="14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 s="14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959</v>
      </c>
      <c r="B217" t="s">
        <v>1948</v>
      </c>
      <c r="C217" s="3" t="s">
        <v>1949</v>
      </c>
      <c r="D217" s="14">
        <v>145000</v>
      </c>
      <c r="E217">
        <v>6631</v>
      </c>
      <c r="F217" s="4">
        <f t="shared" si="18"/>
        <v>4.5731034482758622E-2</v>
      </c>
      <c r="G217" t="s">
        <v>14</v>
      </c>
      <c r="H217">
        <v>130</v>
      </c>
      <c r="I217" s="5">
        <f t="shared" si="19"/>
        <v>51.007692307692309</v>
      </c>
      <c r="J217" t="s">
        <v>21</v>
      </c>
      <c r="K217" t="s">
        <v>22</v>
      </c>
      <c r="L217">
        <v>1277701200</v>
      </c>
      <c r="M217" s="9">
        <f t="shared" si="20"/>
        <v>40357.208333333336</v>
      </c>
      <c r="N217">
        <v>1280120400</v>
      </c>
      <c r="O217" s="9">
        <f t="shared" si="21"/>
        <v>40385.208333333336</v>
      </c>
      <c r="P217" t="b">
        <v>0</v>
      </c>
      <c r="Q217" t="b">
        <v>0</v>
      </c>
      <c r="R217" t="s">
        <v>206</v>
      </c>
      <c r="S217" t="str">
        <f t="shared" si="22"/>
        <v>publishing</v>
      </c>
      <c r="T217" t="str">
        <f t="shared" si="23"/>
        <v>translations</v>
      </c>
    </row>
    <row r="218" spans="1:20" x14ac:dyDescent="0.35">
      <c r="A218">
        <v>216</v>
      </c>
      <c r="B218" t="s">
        <v>485</v>
      </c>
      <c r="C218" s="3" t="s">
        <v>486</v>
      </c>
      <c r="D218" s="14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" x14ac:dyDescent="0.35">
      <c r="A219">
        <v>110</v>
      </c>
      <c r="B219" t="s">
        <v>270</v>
      </c>
      <c r="C219" s="3" t="s">
        <v>271</v>
      </c>
      <c r="D219" s="14">
        <v>142400</v>
      </c>
      <c r="E219">
        <v>21307</v>
      </c>
      <c r="F219" s="4">
        <f t="shared" si="18"/>
        <v>0.14962780898876404</v>
      </c>
      <c r="G219" t="s">
        <v>14</v>
      </c>
      <c r="H219">
        <v>296</v>
      </c>
      <c r="I219" s="5">
        <f t="shared" si="19"/>
        <v>71.983108108108112</v>
      </c>
      <c r="J219" t="s">
        <v>21</v>
      </c>
      <c r="K219" t="s">
        <v>22</v>
      </c>
      <c r="L219">
        <v>1536642000</v>
      </c>
      <c r="M219" s="9">
        <f t="shared" si="20"/>
        <v>43354.208333333328</v>
      </c>
      <c r="N219">
        <v>1538283600</v>
      </c>
      <c r="O219" s="9">
        <f t="shared" si="21"/>
        <v>43373.208333333328</v>
      </c>
      <c r="P219" t="b">
        <v>0</v>
      </c>
      <c r="Q219" t="b">
        <v>0</v>
      </c>
      <c r="R219" t="s">
        <v>17</v>
      </c>
      <c r="S219" t="str">
        <f t="shared" si="22"/>
        <v>food</v>
      </c>
      <c r="T219" t="str">
        <f t="shared" si="23"/>
        <v>food trucks</v>
      </c>
    </row>
    <row r="220" spans="1:20" x14ac:dyDescent="0.35">
      <c r="A220">
        <v>218</v>
      </c>
      <c r="B220" t="s">
        <v>489</v>
      </c>
      <c r="C220" s="3" t="s">
        <v>490</v>
      </c>
      <c r="D220" s="14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 s="14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994</v>
      </c>
      <c r="B222" t="s">
        <v>2015</v>
      </c>
      <c r="C222" s="3" t="s">
        <v>2016</v>
      </c>
      <c r="D222" s="14">
        <v>141100</v>
      </c>
      <c r="E222">
        <v>74073</v>
      </c>
      <c r="F222" s="4">
        <f t="shared" si="18"/>
        <v>0.52496810772501767</v>
      </c>
      <c r="G222" t="s">
        <v>14</v>
      </c>
      <c r="H222">
        <v>842</v>
      </c>
      <c r="I222" s="5">
        <f t="shared" si="19"/>
        <v>87.972684085510693</v>
      </c>
      <c r="J222" t="s">
        <v>21</v>
      </c>
      <c r="K222" t="s">
        <v>22</v>
      </c>
      <c r="L222">
        <v>1413522000</v>
      </c>
      <c r="M222" s="9">
        <f t="shared" si="20"/>
        <v>41929.208333333336</v>
      </c>
      <c r="N222">
        <v>1414040400</v>
      </c>
      <c r="O222" s="9">
        <f t="shared" si="21"/>
        <v>41935.208333333336</v>
      </c>
      <c r="P222" t="b">
        <v>0</v>
      </c>
      <c r="Q222" t="b">
        <v>1</v>
      </c>
      <c r="R222" t="s">
        <v>206</v>
      </c>
      <c r="S222" t="str">
        <f t="shared" si="22"/>
        <v>publishing</v>
      </c>
      <c r="T222" t="str">
        <f t="shared" si="23"/>
        <v>translations</v>
      </c>
    </row>
    <row r="223" spans="1:20" x14ac:dyDescent="0.35">
      <c r="A223">
        <v>809</v>
      </c>
      <c r="B223" t="s">
        <v>1599</v>
      </c>
      <c r="C223" s="3" t="s">
        <v>1653</v>
      </c>
      <c r="D223" s="14">
        <v>140800</v>
      </c>
      <c r="E223">
        <v>88536</v>
      </c>
      <c r="F223" s="4">
        <f t="shared" si="18"/>
        <v>0.62880681818181816</v>
      </c>
      <c r="G223" t="s">
        <v>14</v>
      </c>
      <c r="H223">
        <v>2108</v>
      </c>
      <c r="I223" s="5">
        <f t="shared" si="19"/>
        <v>42</v>
      </c>
      <c r="J223" t="s">
        <v>98</v>
      </c>
      <c r="K223" t="s">
        <v>99</v>
      </c>
      <c r="L223">
        <v>1344920400</v>
      </c>
      <c r="M223" s="9">
        <f t="shared" si="20"/>
        <v>41135.208333333336</v>
      </c>
      <c r="N223">
        <v>1345006800</v>
      </c>
      <c r="O223" s="9">
        <f t="shared" si="21"/>
        <v>41136.208333333336</v>
      </c>
      <c r="P223" t="b">
        <v>0</v>
      </c>
      <c r="Q223" t="b">
        <v>0</v>
      </c>
      <c r="R223" t="s">
        <v>42</v>
      </c>
      <c r="S223" t="str">
        <f t="shared" si="22"/>
        <v>film &amp; video</v>
      </c>
      <c r="T223" t="str">
        <f t="shared" si="23"/>
        <v>documentary</v>
      </c>
    </row>
    <row r="224" spans="1:20" x14ac:dyDescent="0.35">
      <c r="A224">
        <v>222</v>
      </c>
      <c r="B224" t="s">
        <v>497</v>
      </c>
      <c r="C224" s="3" t="s">
        <v>498</v>
      </c>
      <c r="D224" s="1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1" x14ac:dyDescent="0.35">
      <c r="A225">
        <v>599</v>
      </c>
      <c r="B225" t="s">
        <v>1240</v>
      </c>
      <c r="C225" s="3" t="s">
        <v>1241</v>
      </c>
      <c r="D225" s="14">
        <v>140300</v>
      </c>
      <c r="E225">
        <v>5112</v>
      </c>
      <c r="F225" s="4">
        <f t="shared" si="18"/>
        <v>3.6436208125445471E-2</v>
      </c>
      <c r="G225" t="s">
        <v>14</v>
      </c>
      <c r="H225">
        <v>82</v>
      </c>
      <c r="I225" s="5">
        <f t="shared" si="19"/>
        <v>62.341463414634148</v>
      </c>
      <c r="J225" t="s">
        <v>36</v>
      </c>
      <c r="K225" t="s">
        <v>37</v>
      </c>
      <c r="L225">
        <v>1423720800</v>
      </c>
      <c r="M225" s="9">
        <f t="shared" si="20"/>
        <v>42047.25</v>
      </c>
      <c r="N225">
        <v>1424412000</v>
      </c>
      <c r="O225" s="9">
        <f t="shared" si="21"/>
        <v>42055.25</v>
      </c>
      <c r="P225" t="b">
        <v>0</v>
      </c>
      <c r="Q225" t="b">
        <v>0</v>
      </c>
      <c r="R225" t="s">
        <v>42</v>
      </c>
      <c r="S225" t="str">
        <f t="shared" si="22"/>
        <v>film &amp; video</v>
      </c>
      <c r="T225" t="str">
        <f t="shared" si="23"/>
        <v>documentary</v>
      </c>
    </row>
    <row r="226" spans="1:20" x14ac:dyDescent="0.35">
      <c r="A226">
        <v>224</v>
      </c>
      <c r="B226" t="s">
        <v>501</v>
      </c>
      <c r="C226" s="3" t="s">
        <v>502</v>
      </c>
      <c r="D226" s="14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 s="14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 s="14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 s="14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 s="14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 s="14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 s="14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 s="14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 s="1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 s="14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 s="14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35">
      <c r="A237">
        <v>685</v>
      </c>
      <c r="B237" t="s">
        <v>1409</v>
      </c>
      <c r="C237" s="3" t="s">
        <v>1410</v>
      </c>
      <c r="D237" s="14">
        <v>140000</v>
      </c>
      <c r="E237">
        <v>94501</v>
      </c>
      <c r="F237" s="4">
        <f t="shared" si="18"/>
        <v>0.67500714285714281</v>
      </c>
      <c r="G237" t="s">
        <v>14</v>
      </c>
      <c r="H237">
        <v>926</v>
      </c>
      <c r="I237" s="5">
        <f t="shared" si="19"/>
        <v>102.05291576673866</v>
      </c>
      <c r="J237" t="s">
        <v>15</v>
      </c>
      <c r="K237" t="s">
        <v>16</v>
      </c>
      <c r="L237">
        <v>1440306000</v>
      </c>
      <c r="M237" s="9">
        <f t="shared" si="20"/>
        <v>42239.208333333328</v>
      </c>
      <c r="N237">
        <v>1442379600</v>
      </c>
      <c r="O237" s="9">
        <f t="shared" si="21"/>
        <v>42263.208333333328</v>
      </c>
      <c r="P237" t="b">
        <v>0</v>
      </c>
      <c r="Q237" t="b">
        <v>0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x14ac:dyDescent="0.35">
      <c r="A238">
        <v>155</v>
      </c>
      <c r="B238" t="s">
        <v>362</v>
      </c>
      <c r="C238" s="3" t="s">
        <v>363</v>
      </c>
      <c r="D238" s="14">
        <v>139500</v>
      </c>
      <c r="E238">
        <v>90706</v>
      </c>
      <c r="F238" s="4">
        <f t="shared" si="18"/>
        <v>0.65022222222222226</v>
      </c>
      <c r="G238" t="s">
        <v>14</v>
      </c>
      <c r="H238">
        <v>1194</v>
      </c>
      <c r="I238" s="5">
        <f t="shared" si="19"/>
        <v>75.968174204355108</v>
      </c>
      <c r="J238" t="s">
        <v>21</v>
      </c>
      <c r="K238" t="s">
        <v>22</v>
      </c>
      <c r="L238">
        <v>1269493200</v>
      </c>
      <c r="M238" s="9">
        <f t="shared" si="20"/>
        <v>40262.208333333336</v>
      </c>
      <c r="N238">
        <v>1270789200</v>
      </c>
      <c r="O238" s="9">
        <f t="shared" si="21"/>
        <v>40277.208333333336</v>
      </c>
      <c r="P238" t="b">
        <v>0</v>
      </c>
      <c r="Q238" t="b">
        <v>0</v>
      </c>
      <c r="R238" t="s">
        <v>33</v>
      </c>
      <c r="S238" t="str">
        <f t="shared" si="22"/>
        <v>theater</v>
      </c>
      <c r="T238" t="str">
        <f t="shared" si="23"/>
        <v>plays</v>
      </c>
    </row>
    <row r="239" spans="1:20" ht="31" x14ac:dyDescent="0.35">
      <c r="A239">
        <v>237</v>
      </c>
      <c r="B239" t="s">
        <v>526</v>
      </c>
      <c r="C239" s="3" t="s">
        <v>527</v>
      </c>
      <c r="D239" s="14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 s="14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35">
      <c r="A241">
        <v>151</v>
      </c>
      <c r="B241" t="s">
        <v>354</v>
      </c>
      <c r="C241" s="3" t="s">
        <v>355</v>
      </c>
      <c r="D241" s="14">
        <v>137200</v>
      </c>
      <c r="E241">
        <v>88037</v>
      </c>
      <c r="F241" s="4">
        <f t="shared" si="18"/>
        <v>0.64166909620991253</v>
      </c>
      <c r="G241" t="s">
        <v>14</v>
      </c>
      <c r="H241">
        <v>1467</v>
      </c>
      <c r="I241" s="5">
        <f t="shared" si="19"/>
        <v>60.011588275391958</v>
      </c>
      <c r="J241" t="s">
        <v>21</v>
      </c>
      <c r="K241" t="s">
        <v>22</v>
      </c>
      <c r="L241">
        <v>1402290000</v>
      </c>
      <c r="M241" s="9">
        <f t="shared" si="20"/>
        <v>41799.208333333336</v>
      </c>
      <c r="N241">
        <v>1406696400</v>
      </c>
      <c r="O241" s="9">
        <f t="shared" si="21"/>
        <v>41850.208333333336</v>
      </c>
      <c r="P241" t="b">
        <v>0</v>
      </c>
      <c r="Q241" t="b">
        <v>0</v>
      </c>
      <c r="R241" t="s">
        <v>50</v>
      </c>
      <c r="S241" t="str">
        <f t="shared" si="22"/>
        <v>music</v>
      </c>
      <c r="T241" t="str">
        <f t="shared" si="23"/>
        <v>electric music</v>
      </c>
    </row>
    <row r="242" spans="1:20" x14ac:dyDescent="0.35">
      <c r="A242">
        <v>240</v>
      </c>
      <c r="B242" t="s">
        <v>532</v>
      </c>
      <c r="C242" s="3" t="s">
        <v>533</v>
      </c>
      <c r="D242" s="14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 s="14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 s="1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 s="14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 s="14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 s="14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 s="14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 s="14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 s="14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 s="14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122</v>
      </c>
      <c r="B252" t="s">
        <v>295</v>
      </c>
      <c r="C252" s="3" t="s">
        <v>296</v>
      </c>
      <c r="D252" s="14">
        <v>136800</v>
      </c>
      <c r="E252">
        <v>88055</v>
      </c>
      <c r="F252" s="4">
        <f t="shared" si="18"/>
        <v>0.64367690058479532</v>
      </c>
      <c r="G252" t="s">
        <v>14</v>
      </c>
      <c r="H252">
        <v>3387</v>
      </c>
      <c r="I252" s="5">
        <f t="shared" si="19"/>
        <v>25.997933274284026</v>
      </c>
      <c r="J252" t="s">
        <v>21</v>
      </c>
      <c r="K252" t="s">
        <v>22</v>
      </c>
      <c r="L252">
        <v>1417068000</v>
      </c>
      <c r="M252" s="9">
        <f t="shared" si="20"/>
        <v>41970.25</v>
      </c>
      <c r="N252">
        <v>1419400800</v>
      </c>
      <c r="O252" s="9">
        <f t="shared" si="21"/>
        <v>41997.25</v>
      </c>
      <c r="P252" t="b">
        <v>0</v>
      </c>
      <c r="Q252" t="b">
        <v>0</v>
      </c>
      <c r="R252" t="s">
        <v>119</v>
      </c>
      <c r="S252" t="str">
        <f t="shared" si="22"/>
        <v>publishing</v>
      </c>
      <c r="T252" t="str">
        <f t="shared" si="23"/>
        <v>fiction</v>
      </c>
    </row>
    <row r="253" spans="1:20" x14ac:dyDescent="0.35">
      <c r="A253">
        <v>409</v>
      </c>
      <c r="B253" t="s">
        <v>243</v>
      </c>
      <c r="C253" s="3" t="s">
        <v>869</v>
      </c>
      <c r="D253" s="14">
        <v>135600</v>
      </c>
      <c r="E253">
        <v>62804</v>
      </c>
      <c r="F253" s="4">
        <f t="shared" si="18"/>
        <v>0.46315634218289087</v>
      </c>
      <c r="G253" t="s">
        <v>14</v>
      </c>
      <c r="H253">
        <v>714</v>
      </c>
      <c r="I253" s="5">
        <f t="shared" si="19"/>
        <v>87.960784313725483</v>
      </c>
      <c r="J253" t="s">
        <v>21</v>
      </c>
      <c r="K253" t="s">
        <v>22</v>
      </c>
      <c r="L253">
        <v>1492491600</v>
      </c>
      <c r="M253" s="9">
        <f t="shared" si="20"/>
        <v>42843.208333333328</v>
      </c>
      <c r="N253">
        <v>1492837200</v>
      </c>
      <c r="O253" s="9">
        <f t="shared" si="21"/>
        <v>42847.208333333328</v>
      </c>
      <c r="P253" t="b">
        <v>0</v>
      </c>
      <c r="Q253" t="b">
        <v>0</v>
      </c>
      <c r="R253" t="s">
        <v>23</v>
      </c>
      <c r="S253" t="str">
        <f t="shared" si="22"/>
        <v>music</v>
      </c>
      <c r="T253" t="str">
        <f t="shared" si="23"/>
        <v>rock</v>
      </c>
    </row>
    <row r="254" spans="1:20" ht="31" x14ac:dyDescent="0.35">
      <c r="A254">
        <v>252</v>
      </c>
      <c r="B254" t="s">
        <v>556</v>
      </c>
      <c r="C254" s="3" t="s">
        <v>557</v>
      </c>
      <c r="D254" s="1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" x14ac:dyDescent="0.35">
      <c r="A255">
        <v>386</v>
      </c>
      <c r="B255" t="s">
        <v>824</v>
      </c>
      <c r="C255" s="3" t="s">
        <v>825</v>
      </c>
      <c r="D255" s="14">
        <v>135500</v>
      </c>
      <c r="E255">
        <v>103554</v>
      </c>
      <c r="F255" s="4">
        <f t="shared" si="18"/>
        <v>0.76423616236162362</v>
      </c>
      <c r="G255" t="s">
        <v>14</v>
      </c>
      <c r="H255">
        <v>1068</v>
      </c>
      <c r="I255" s="5">
        <f t="shared" si="19"/>
        <v>96.960674157303373</v>
      </c>
      <c r="J255" t="s">
        <v>21</v>
      </c>
      <c r="K255" t="s">
        <v>22</v>
      </c>
      <c r="L255">
        <v>1277528400</v>
      </c>
      <c r="M255" s="9">
        <f t="shared" si="20"/>
        <v>40355.208333333336</v>
      </c>
      <c r="N255">
        <v>1278565200</v>
      </c>
      <c r="O255" s="9">
        <f t="shared" si="21"/>
        <v>40367.208333333336</v>
      </c>
      <c r="P255" t="b">
        <v>0</v>
      </c>
      <c r="Q255" t="b">
        <v>0</v>
      </c>
      <c r="R255" t="s">
        <v>33</v>
      </c>
      <c r="S255" t="str">
        <f t="shared" si="22"/>
        <v>theater</v>
      </c>
      <c r="T255" t="str">
        <f t="shared" si="23"/>
        <v>plays</v>
      </c>
    </row>
    <row r="256" spans="1:20" ht="31" x14ac:dyDescent="0.35">
      <c r="A256">
        <v>254</v>
      </c>
      <c r="B256" t="s">
        <v>560</v>
      </c>
      <c r="C256" s="3" t="s">
        <v>561</v>
      </c>
      <c r="D256" s="14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 s="14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1" x14ac:dyDescent="0.35">
      <c r="A258">
        <v>416</v>
      </c>
      <c r="B258" t="s">
        <v>882</v>
      </c>
      <c r="C258" s="3" t="s">
        <v>883</v>
      </c>
      <c r="D258" s="14">
        <v>134600</v>
      </c>
      <c r="E258">
        <v>59007</v>
      </c>
      <c r="F258" s="4">
        <f t="shared" ref="F258:F321" si="24">SUM(E258/D258)</f>
        <v>0.43838781575037145</v>
      </c>
      <c r="G258" t="s">
        <v>14</v>
      </c>
      <c r="H258">
        <v>1439</v>
      </c>
      <c r="I258" s="5">
        <f t="shared" ref="I258:I321" si="25">IF(E258=0,0,SUM(E258/H258))</f>
        <v>41.005559416261292</v>
      </c>
      <c r="J258" t="s">
        <v>21</v>
      </c>
      <c r="K258" t="s">
        <v>22</v>
      </c>
      <c r="L258">
        <v>1295244000</v>
      </c>
      <c r="M258" s="9">
        <f t="shared" ref="M258:M321" si="26">(((L258/60)/60)/24)+DATE(1970,1,1)</f>
        <v>40560.25</v>
      </c>
      <c r="N258">
        <v>1296021600</v>
      </c>
      <c r="O258" s="9">
        <f t="shared" ref="O258:O321" si="27">(((((N258/60)/60)/24)+DATE(1970,1,1)))</f>
        <v>40569.25</v>
      </c>
      <c r="P258" t="b">
        <v>0</v>
      </c>
      <c r="Q258" t="b">
        <v>1</v>
      </c>
      <c r="R258" t="s">
        <v>42</v>
      </c>
      <c r="S258" t="str">
        <f t="shared" ref="S258:S321" si="28">_xlfn.TEXTBEFORE(R258,"/")</f>
        <v>film &amp; video</v>
      </c>
      <c r="T258" t="str">
        <f t="shared" ref="T258:T321" si="29">_xlfn.TEXTAFTER(R258,"/")</f>
        <v>documentary</v>
      </c>
    </row>
    <row r="259" spans="1:20" x14ac:dyDescent="0.35">
      <c r="A259">
        <v>257</v>
      </c>
      <c r="B259" t="s">
        <v>566</v>
      </c>
      <c r="C259" s="3" t="s">
        <v>567</v>
      </c>
      <c r="D259" s="14">
        <v>5700</v>
      </c>
      <c r="E259">
        <v>8322</v>
      </c>
      <c r="F259" s="4">
        <f t="shared" si="24"/>
        <v>1.46</v>
      </c>
      <c r="G259" t="s">
        <v>20</v>
      </c>
      <c r="H259">
        <v>92</v>
      </c>
      <c r="I259" s="5">
        <f t="shared" si="25"/>
        <v>90.456521739130437</v>
      </c>
      <c r="J259" t="s">
        <v>21</v>
      </c>
      <c r="K259" t="s">
        <v>22</v>
      </c>
      <c r="L259">
        <v>1362463200</v>
      </c>
      <c r="M259" s="9">
        <f t="shared" si="26"/>
        <v>41338.25</v>
      </c>
      <c r="N259">
        <v>1363669200</v>
      </c>
      <c r="O259" s="9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 s="14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 s="14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 s="14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35">
      <c r="A263">
        <v>217</v>
      </c>
      <c r="B263" t="s">
        <v>487</v>
      </c>
      <c r="C263" s="3" t="s">
        <v>488</v>
      </c>
      <c r="D263" s="14">
        <v>129400</v>
      </c>
      <c r="E263">
        <v>57911</v>
      </c>
      <c r="F263" s="4">
        <f t="shared" si="24"/>
        <v>0.44753477588871715</v>
      </c>
      <c r="G263" t="s">
        <v>14</v>
      </c>
      <c r="H263">
        <v>934</v>
      </c>
      <c r="I263" s="5">
        <f t="shared" si="25"/>
        <v>62.003211991434689</v>
      </c>
      <c r="J263" t="s">
        <v>21</v>
      </c>
      <c r="K263" t="s">
        <v>22</v>
      </c>
      <c r="L263">
        <v>1556427600</v>
      </c>
      <c r="M263" s="9">
        <f t="shared" si="26"/>
        <v>43583.208333333328</v>
      </c>
      <c r="N263">
        <v>1557205200</v>
      </c>
      <c r="O263" s="9">
        <f t="shared" si="27"/>
        <v>43592.208333333328</v>
      </c>
      <c r="P263" t="b">
        <v>0</v>
      </c>
      <c r="Q263" t="b">
        <v>0</v>
      </c>
      <c r="R263" t="s">
        <v>474</v>
      </c>
      <c r="S263" t="str">
        <f t="shared" si="28"/>
        <v>film &amp; video</v>
      </c>
      <c r="T263" t="str">
        <f t="shared" si="29"/>
        <v>science fiction</v>
      </c>
    </row>
    <row r="264" spans="1:20" x14ac:dyDescent="0.35">
      <c r="A264">
        <v>262</v>
      </c>
      <c r="B264" t="s">
        <v>576</v>
      </c>
      <c r="C264" s="3" t="s">
        <v>577</v>
      </c>
      <c r="D264" s="1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 s="14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 s="14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 s="14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168</v>
      </c>
      <c r="B268" t="s">
        <v>388</v>
      </c>
      <c r="C268" s="3" t="s">
        <v>389</v>
      </c>
      <c r="D268" s="14">
        <v>128100</v>
      </c>
      <c r="E268">
        <v>40107</v>
      </c>
      <c r="F268" s="4">
        <f t="shared" si="24"/>
        <v>0.3130913348946136</v>
      </c>
      <c r="G268" t="s">
        <v>14</v>
      </c>
      <c r="H268">
        <v>955</v>
      </c>
      <c r="I268" s="5">
        <f t="shared" si="25"/>
        <v>41.996858638743454</v>
      </c>
      <c r="J268" t="s">
        <v>36</v>
      </c>
      <c r="K268" t="s">
        <v>37</v>
      </c>
      <c r="L268">
        <v>1550815200</v>
      </c>
      <c r="M268" s="9">
        <f t="shared" si="26"/>
        <v>43518.25</v>
      </c>
      <c r="N268">
        <v>1552798800</v>
      </c>
      <c r="O268" s="9">
        <f t="shared" si="27"/>
        <v>43541.208333333328</v>
      </c>
      <c r="P268" t="b">
        <v>0</v>
      </c>
      <c r="Q268" t="b">
        <v>1</v>
      </c>
      <c r="R268" t="s">
        <v>60</v>
      </c>
      <c r="S268" t="str">
        <f t="shared" si="28"/>
        <v>music</v>
      </c>
      <c r="T268" t="str">
        <f t="shared" si="29"/>
        <v>indie rock</v>
      </c>
    </row>
    <row r="269" spans="1:20" x14ac:dyDescent="0.35">
      <c r="A269">
        <v>267</v>
      </c>
      <c r="B269" t="s">
        <v>586</v>
      </c>
      <c r="C269" s="3" t="s">
        <v>587</v>
      </c>
      <c r="D269" s="14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 s="14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 s="14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 s="14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 s="14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 s="1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 s="14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35">
      <c r="A276">
        <v>769</v>
      </c>
      <c r="B276" t="s">
        <v>1573</v>
      </c>
      <c r="C276" s="3" t="s">
        <v>1574</v>
      </c>
      <c r="D276" s="14">
        <v>125600</v>
      </c>
      <c r="E276">
        <v>109106</v>
      </c>
      <c r="F276" s="4">
        <f t="shared" si="24"/>
        <v>0.86867834394904464</v>
      </c>
      <c r="G276" t="s">
        <v>14</v>
      </c>
      <c r="H276">
        <v>3410</v>
      </c>
      <c r="I276" s="5">
        <f t="shared" si="25"/>
        <v>31.995894428152493</v>
      </c>
      <c r="J276" t="s">
        <v>21</v>
      </c>
      <c r="K276" t="s">
        <v>22</v>
      </c>
      <c r="L276">
        <v>1376542800</v>
      </c>
      <c r="M276" s="9">
        <f t="shared" si="26"/>
        <v>41501.208333333336</v>
      </c>
      <c r="N276">
        <v>1378789200</v>
      </c>
      <c r="O276" s="9">
        <f t="shared" si="27"/>
        <v>41527.208333333336</v>
      </c>
      <c r="P276" t="b">
        <v>0</v>
      </c>
      <c r="Q276" t="b">
        <v>0</v>
      </c>
      <c r="R276" t="s">
        <v>89</v>
      </c>
      <c r="S276" t="str">
        <f t="shared" si="28"/>
        <v>games</v>
      </c>
      <c r="T276" t="str">
        <f t="shared" si="29"/>
        <v>video games</v>
      </c>
    </row>
    <row r="277" spans="1:20" ht="31" x14ac:dyDescent="0.35">
      <c r="A277">
        <v>275</v>
      </c>
      <c r="B277" t="s">
        <v>602</v>
      </c>
      <c r="C277" s="3" t="s">
        <v>603</v>
      </c>
      <c r="D277" s="14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516</v>
      </c>
      <c r="B278" t="s">
        <v>1078</v>
      </c>
      <c r="C278" s="3" t="s">
        <v>1079</v>
      </c>
      <c r="D278" s="14">
        <v>125400</v>
      </c>
      <c r="E278">
        <v>53324</v>
      </c>
      <c r="F278" s="4">
        <f t="shared" si="24"/>
        <v>0.42523125996810207</v>
      </c>
      <c r="G278" t="s">
        <v>14</v>
      </c>
      <c r="H278">
        <v>846</v>
      </c>
      <c r="I278" s="5">
        <f t="shared" si="25"/>
        <v>63.030732860520096</v>
      </c>
      <c r="J278" t="s">
        <v>21</v>
      </c>
      <c r="K278" t="s">
        <v>22</v>
      </c>
      <c r="L278">
        <v>1281070800</v>
      </c>
      <c r="M278" s="9">
        <f t="shared" si="26"/>
        <v>40396.208333333336</v>
      </c>
      <c r="N278">
        <v>1284354000</v>
      </c>
      <c r="O278" s="9">
        <f t="shared" si="27"/>
        <v>40434.208333333336</v>
      </c>
      <c r="P278" t="b">
        <v>0</v>
      </c>
      <c r="Q278" t="b">
        <v>0</v>
      </c>
      <c r="R278" t="s">
        <v>68</v>
      </c>
      <c r="S278" t="str">
        <f t="shared" si="28"/>
        <v>publishing</v>
      </c>
      <c r="T278" t="str">
        <f t="shared" si="29"/>
        <v>nonfiction</v>
      </c>
    </row>
    <row r="279" spans="1:20" ht="31" x14ac:dyDescent="0.35">
      <c r="A279">
        <v>277</v>
      </c>
      <c r="B279" t="s">
        <v>606</v>
      </c>
      <c r="C279" s="3" t="s">
        <v>607</v>
      </c>
      <c r="D279" s="14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 s="14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 s="14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 s="14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76</v>
      </c>
      <c r="B283" t="s">
        <v>200</v>
      </c>
      <c r="C283" s="3" t="s">
        <v>201</v>
      </c>
      <c r="D283" s="14">
        <v>122900</v>
      </c>
      <c r="E283">
        <v>95993</v>
      </c>
      <c r="F283" s="4">
        <f t="shared" si="24"/>
        <v>0.78106590724165992</v>
      </c>
      <c r="G283" t="s">
        <v>14</v>
      </c>
      <c r="H283">
        <v>1684</v>
      </c>
      <c r="I283" s="5">
        <f t="shared" si="25"/>
        <v>57.00296912114014</v>
      </c>
      <c r="J283" t="s">
        <v>21</v>
      </c>
      <c r="K283" t="s">
        <v>22</v>
      </c>
      <c r="L283">
        <v>1421992800</v>
      </c>
      <c r="M283" s="9">
        <f t="shared" si="26"/>
        <v>42027.25</v>
      </c>
      <c r="N283">
        <v>1426222800</v>
      </c>
      <c r="O283" s="9">
        <f t="shared" si="27"/>
        <v>42076.208333333328</v>
      </c>
      <c r="P283" t="b">
        <v>1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 s="1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35">
      <c r="A285">
        <v>649</v>
      </c>
      <c r="B285" t="s">
        <v>1340</v>
      </c>
      <c r="C285" s="3" t="s">
        <v>1341</v>
      </c>
      <c r="D285" s="14">
        <v>121700</v>
      </c>
      <c r="E285">
        <v>59003</v>
      </c>
      <c r="F285" s="4">
        <f t="shared" si="24"/>
        <v>0.48482333607230893</v>
      </c>
      <c r="G285" t="s">
        <v>14</v>
      </c>
      <c r="H285">
        <v>602</v>
      </c>
      <c r="I285" s="5">
        <f t="shared" si="25"/>
        <v>98.011627906976742</v>
      </c>
      <c r="J285" t="s">
        <v>98</v>
      </c>
      <c r="K285" t="s">
        <v>99</v>
      </c>
      <c r="L285">
        <v>1287550800</v>
      </c>
      <c r="M285" s="9">
        <f t="shared" si="26"/>
        <v>40471.208333333336</v>
      </c>
      <c r="N285">
        <v>1288501200</v>
      </c>
      <c r="O285" s="9">
        <f t="shared" si="27"/>
        <v>40482.208333333336</v>
      </c>
      <c r="P285" t="b">
        <v>1</v>
      </c>
      <c r="Q285" t="b">
        <v>1</v>
      </c>
      <c r="R285" t="s">
        <v>33</v>
      </c>
      <c r="S285" t="str">
        <f t="shared" si="28"/>
        <v>theater</v>
      </c>
      <c r="T285" t="str">
        <f t="shared" si="29"/>
        <v>plays</v>
      </c>
    </row>
    <row r="286" spans="1:20" ht="31" x14ac:dyDescent="0.35">
      <c r="A286">
        <v>830</v>
      </c>
      <c r="B286" t="s">
        <v>1693</v>
      </c>
      <c r="C286" s="3" t="s">
        <v>1694</v>
      </c>
      <c r="D286" s="14">
        <v>121600</v>
      </c>
      <c r="E286">
        <v>1424</v>
      </c>
      <c r="F286" s="4">
        <f t="shared" si="24"/>
        <v>1.1710526315789473E-2</v>
      </c>
      <c r="G286" t="s">
        <v>14</v>
      </c>
      <c r="H286">
        <v>22</v>
      </c>
      <c r="I286" s="5">
        <f t="shared" si="25"/>
        <v>64.727272727272734</v>
      </c>
      <c r="J286" t="s">
        <v>21</v>
      </c>
      <c r="K286" t="s">
        <v>22</v>
      </c>
      <c r="L286">
        <v>1514959200</v>
      </c>
      <c r="M286" s="9">
        <f t="shared" si="26"/>
        <v>43103.25</v>
      </c>
      <c r="N286">
        <v>1520056800</v>
      </c>
      <c r="O286" s="9">
        <f t="shared" si="27"/>
        <v>43162.25</v>
      </c>
      <c r="P286" t="b">
        <v>0</v>
      </c>
      <c r="Q286" t="b">
        <v>0</v>
      </c>
      <c r="R286" t="s">
        <v>33</v>
      </c>
      <c r="S286" t="str">
        <f t="shared" si="28"/>
        <v>theater</v>
      </c>
      <c r="T286" t="str">
        <f t="shared" si="29"/>
        <v>plays</v>
      </c>
    </row>
    <row r="287" spans="1:20" x14ac:dyDescent="0.35">
      <c r="A287">
        <v>285</v>
      </c>
      <c r="B287" t="s">
        <v>622</v>
      </c>
      <c r="C287" s="3" t="s">
        <v>623</v>
      </c>
      <c r="D287" s="14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 s="14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 s="14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31" x14ac:dyDescent="0.35">
      <c r="A290">
        <v>221</v>
      </c>
      <c r="B290" t="s">
        <v>495</v>
      </c>
      <c r="C290" s="3" t="s">
        <v>496</v>
      </c>
      <c r="D290" s="14">
        <v>121500</v>
      </c>
      <c r="E290">
        <v>119830</v>
      </c>
      <c r="F290" s="4">
        <f t="shared" si="24"/>
        <v>0.9862551440329218</v>
      </c>
      <c r="G290" t="s">
        <v>14</v>
      </c>
      <c r="H290">
        <v>2179</v>
      </c>
      <c r="I290" s="5">
        <f t="shared" si="25"/>
        <v>54.993116108306566</v>
      </c>
      <c r="J290" t="s">
        <v>21</v>
      </c>
      <c r="K290" t="s">
        <v>22</v>
      </c>
      <c r="L290">
        <v>1340254800</v>
      </c>
      <c r="M290" s="9">
        <f t="shared" si="26"/>
        <v>41081.208333333336</v>
      </c>
      <c r="N290">
        <v>1340427600</v>
      </c>
      <c r="O290" s="9">
        <f t="shared" si="27"/>
        <v>41083.208333333336</v>
      </c>
      <c r="P290" t="b">
        <v>1</v>
      </c>
      <c r="Q290" t="b">
        <v>0</v>
      </c>
      <c r="R290" t="s">
        <v>17</v>
      </c>
      <c r="S290" t="str">
        <f t="shared" si="28"/>
        <v>food</v>
      </c>
      <c r="T290" t="str">
        <f t="shared" si="29"/>
        <v>food trucks</v>
      </c>
    </row>
    <row r="291" spans="1:20" x14ac:dyDescent="0.35">
      <c r="A291">
        <v>289</v>
      </c>
      <c r="B291" t="s">
        <v>630</v>
      </c>
      <c r="C291" s="3" t="s">
        <v>631</v>
      </c>
      <c r="D291" s="14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253</v>
      </c>
      <c r="B292" t="s">
        <v>558</v>
      </c>
      <c r="C292" s="3" t="s">
        <v>559</v>
      </c>
      <c r="D292" s="14">
        <v>121500</v>
      </c>
      <c r="E292">
        <v>108161</v>
      </c>
      <c r="F292" s="4">
        <f t="shared" si="24"/>
        <v>0.8902139917695473</v>
      </c>
      <c r="G292" t="s">
        <v>14</v>
      </c>
      <c r="H292">
        <v>1335</v>
      </c>
      <c r="I292" s="5">
        <f t="shared" si="25"/>
        <v>81.019475655430711</v>
      </c>
      <c r="J292" t="s">
        <v>15</v>
      </c>
      <c r="K292" t="s">
        <v>16</v>
      </c>
      <c r="L292">
        <v>1302238800</v>
      </c>
      <c r="M292" s="9">
        <f t="shared" si="26"/>
        <v>40641.208333333336</v>
      </c>
      <c r="N292">
        <v>1303275600</v>
      </c>
      <c r="O292" s="9">
        <f t="shared" si="27"/>
        <v>40653.208333333336</v>
      </c>
      <c r="P292" t="b">
        <v>0</v>
      </c>
      <c r="Q292" t="b">
        <v>0</v>
      </c>
      <c r="R292" t="s">
        <v>53</v>
      </c>
      <c r="S292" t="str">
        <f t="shared" si="28"/>
        <v>film &amp; video</v>
      </c>
      <c r="T292" t="str">
        <f t="shared" si="29"/>
        <v>drama</v>
      </c>
    </row>
    <row r="293" spans="1:20" x14ac:dyDescent="0.35">
      <c r="A293">
        <v>291</v>
      </c>
      <c r="B293" t="s">
        <v>634</v>
      </c>
      <c r="C293" s="3" t="s">
        <v>635</v>
      </c>
      <c r="D293" s="14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433</v>
      </c>
      <c r="B294" t="s">
        <v>915</v>
      </c>
      <c r="C294" s="3" t="s">
        <v>916</v>
      </c>
      <c r="D294" s="14">
        <v>121400</v>
      </c>
      <c r="E294">
        <v>65755</v>
      </c>
      <c r="F294" s="4">
        <f t="shared" si="24"/>
        <v>0.54163920922570019</v>
      </c>
      <c r="G294" t="s">
        <v>14</v>
      </c>
      <c r="H294">
        <v>792</v>
      </c>
      <c r="I294" s="5">
        <f t="shared" si="25"/>
        <v>83.023989898989896</v>
      </c>
      <c r="J294" t="s">
        <v>21</v>
      </c>
      <c r="K294" t="s">
        <v>22</v>
      </c>
      <c r="L294">
        <v>1385359200</v>
      </c>
      <c r="M294" s="9">
        <f t="shared" si="26"/>
        <v>41603.25</v>
      </c>
      <c r="N294">
        <v>1386741600</v>
      </c>
      <c r="O294" s="9">
        <f t="shared" si="27"/>
        <v>41619.25</v>
      </c>
      <c r="P294" t="b">
        <v>0</v>
      </c>
      <c r="Q294" t="b">
        <v>1</v>
      </c>
      <c r="R294" t="s">
        <v>42</v>
      </c>
      <c r="S294" t="str">
        <f t="shared" si="28"/>
        <v>film &amp; video</v>
      </c>
      <c r="T294" t="str">
        <f t="shared" si="29"/>
        <v>documentary</v>
      </c>
    </row>
    <row r="295" spans="1:20" x14ac:dyDescent="0.35">
      <c r="A295">
        <v>293</v>
      </c>
      <c r="B295" t="s">
        <v>638</v>
      </c>
      <c r="C295" s="3" t="s">
        <v>639</v>
      </c>
      <c r="D295" s="14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 s="14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5">
      <c r="A297">
        <v>973</v>
      </c>
      <c r="B297" t="s">
        <v>1975</v>
      </c>
      <c r="C297" s="3" t="s">
        <v>1976</v>
      </c>
      <c r="D297" s="14">
        <v>121100</v>
      </c>
      <c r="E297">
        <v>26176</v>
      </c>
      <c r="F297" s="4">
        <f t="shared" si="24"/>
        <v>0.21615194054500414</v>
      </c>
      <c r="G297" t="s">
        <v>14</v>
      </c>
      <c r="H297">
        <v>252</v>
      </c>
      <c r="I297" s="5">
        <f t="shared" si="25"/>
        <v>103.87301587301587</v>
      </c>
      <c r="J297" t="s">
        <v>21</v>
      </c>
      <c r="K297" t="s">
        <v>22</v>
      </c>
      <c r="L297">
        <v>1291960800</v>
      </c>
      <c r="M297" s="9">
        <f t="shared" si="26"/>
        <v>40522.25</v>
      </c>
      <c r="N297">
        <v>1292133600</v>
      </c>
      <c r="O297" s="9">
        <f t="shared" si="27"/>
        <v>40524.25</v>
      </c>
      <c r="P297" t="b">
        <v>0</v>
      </c>
      <c r="Q297" t="b">
        <v>1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35">
      <c r="A298">
        <v>659</v>
      </c>
      <c r="B298" t="s">
        <v>1360</v>
      </c>
      <c r="C298" s="3" t="s">
        <v>1361</v>
      </c>
      <c r="D298" s="14">
        <v>120700</v>
      </c>
      <c r="E298">
        <v>57010</v>
      </c>
      <c r="F298" s="4">
        <f t="shared" si="24"/>
        <v>0.47232808616404309</v>
      </c>
      <c r="G298" t="s">
        <v>14</v>
      </c>
      <c r="H298">
        <v>750</v>
      </c>
      <c r="I298" s="5">
        <f t="shared" si="25"/>
        <v>76.013333333333335</v>
      </c>
      <c r="J298" t="s">
        <v>40</v>
      </c>
      <c r="K298" t="s">
        <v>41</v>
      </c>
      <c r="L298">
        <v>1296108000</v>
      </c>
      <c r="M298" s="9">
        <f t="shared" si="26"/>
        <v>40570.25</v>
      </c>
      <c r="N298">
        <v>1296194400</v>
      </c>
      <c r="O298" s="9">
        <f t="shared" si="27"/>
        <v>40571.25</v>
      </c>
      <c r="P298" t="b">
        <v>0</v>
      </c>
      <c r="Q298" t="b">
        <v>0</v>
      </c>
      <c r="R298" t="s">
        <v>42</v>
      </c>
      <c r="S298" t="str">
        <f t="shared" si="28"/>
        <v>film &amp; video</v>
      </c>
      <c r="T298" t="str">
        <f t="shared" si="29"/>
        <v>documentary</v>
      </c>
    </row>
    <row r="299" spans="1:20" x14ac:dyDescent="0.35">
      <c r="A299">
        <v>640</v>
      </c>
      <c r="B299" t="s">
        <v>1322</v>
      </c>
      <c r="C299" s="3" t="s">
        <v>1323</v>
      </c>
      <c r="D299" s="14">
        <v>119800</v>
      </c>
      <c r="E299">
        <v>19769</v>
      </c>
      <c r="F299" s="4">
        <f t="shared" si="24"/>
        <v>0.16501669449081802</v>
      </c>
      <c r="G299" t="s">
        <v>14</v>
      </c>
      <c r="H299">
        <v>257</v>
      </c>
      <c r="I299" s="5">
        <f t="shared" si="25"/>
        <v>76.922178988326849</v>
      </c>
      <c r="J299" t="s">
        <v>21</v>
      </c>
      <c r="K299" t="s">
        <v>22</v>
      </c>
      <c r="L299">
        <v>1453096800</v>
      </c>
      <c r="M299" s="9">
        <f t="shared" si="26"/>
        <v>42387.25</v>
      </c>
      <c r="N299">
        <v>1453356000</v>
      </c>
      <c r="O299" s="9">
        <f t="shared" si="27"/>
        <v>42390.25</v>
      </c>
      <c r="P299" t="b">
        <v>0</v>
      </c>
      <c r="Q299" t="b">
        <v>0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 s="14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656</v>
      </c>
      <c r="B301" t="s">
        <v>1354</v>
      </c>
      <c r="C301" s="3" t="s">
        <v>1355</v>
      </c>
      <c r="D301" s="14">
        <v>118400</v>
      </c>
      <c r="E301">
        <v>49879</v>
      </c>
      <c r="F301" s="4">
        <f t="shared" si="24"/>
        <v>0.42127533783783783</v>
      </c>
      <c r="G301" t="s">
        <v>14</v>
      </c>
      <c r="H301">
        <v>504</v>
      </c>
      <c r="I301" s="5">
        <f t="shared" si="25"/>
        <v>98.966269841269835</v>
      </c>
      <c r="J301" t="s">
        <v>26</v>
      </c>
      <c r="K301" t="s">
        <v>27</v>
      </c>
      <c r="L301">
        <v>1514440800</v>
      </c>
      <c r="M301" s="9">
        <f t="shared" si="26"/>
        <v>43097.25</v>
      </c>
      <c r="N301">
        <v>1514872800</v>
      </c>
      <c r="O301" s="9">
        <f t="shared" si="27"/>
        <v>43102.25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308</v>
      </c>
      <c r="B302" t="s">
        <v>668</v>
      </c>
      <c r="C302" s="3" t="s">
        <v>669</v>
      </c>
      <c r="D302" s="14">
        <v>118200</v>
      </c>
      <c r="E302">
        <v>87560</v>
      </c>
      <c r="F302" s="4">
        <f t="shared" si="24"/>
        <v>0.74077834179357027</v>
      </c>
      <c r="G302" t="s">
        <v>14</v>
      </c>
      <c r="H302">
        <v>803</v>
      </c>
      <c r="I302" s="5">
        <f t="shared" si="25"/>
        <v>109.04109589041096</v>
      </c>
      <c r="J302" t="s">
        <v>21</v>
      </c>
      <c r="K302" t="s">
        <v>22</v>
      </c>
      <c r="L302">
        <v>1303102800</v>
      </c>
      <c r="M302" s="9">
        <f t="shared" si="26"/>
        <v>40651.208333333336</v>
      </c>
      <c r="N302">
        <v>1303189200</v>
      </c>
      <c r="O302" s="9">
        <f t="shared" si="27"/>
        <v>40652.208333333336</v>
      </c>
      <c r="P302" t="b">
        <v>0</v>
      </c>
      <c r="Q302" t="b">
        <v>0</v>
      </c>
      <c r="R302" t="s">
        <v>33</v>
      </c>
      <c r="S302" t="str">
        <f t="shared" si="28"/>
        <v>theater</v>
      </c>
      <c r="T302" t="str">
        <f t="shared" si="29"/>
        <v>plays</v>
      </c>
    </row>
    <row r="303" spans="1:20" ht="31" x14ac:dyDescent="0.35">
      <c r="A303">
        <v>301</v>
      </c>
      <c r="B303" t="s">
        <v>654</v>
      </c>
      <c r="C303" s="3" t="s">
        <v>655</v>
      </c>
      <c r="D303" s="14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715</v>
      </c>
      <c r="B304" t="s">
        <v>1468</v>
      </c>
      <c r="C304" s="3" t="s">
        <v>1469</v>
      </c>
      <c r="D304" s="14">
        <v>118000</v>
      </c>
      <c r="E304">
        <v>28870</v>
      </c>
      <c r="F304" s="4">
        <f t="shared" si="24"/>
        <v>0.24466101694915254</v>
      </c>
      <c r="G304" t="s">
        <v>14</v>
      </c>
      <c r="H304">
        <v>656</v>
      </c>
      <c r="I304" s="5">
        <f t="shared" si="25"/>
        <v>44.009146341463413</v>
      </c>
      <c r="J304" t="s">
        <v>21</v>
      </c>
      <c r="K304" t="s">
        <v>22</v>
      </c>
      <c r="L304">
        <v>1281157200</v>
      </c>
      <c r="M304" s="9">
        <f t="shared" si="26"/>
        <v>40397.208333333336</v>
      </c>
      <c r="N304">
        <v>1281589200</v>
      </c>
      <c r="O304" s="9">
        <f t="shared" si="27"/>
        <v>40402.208333333336</v>
      </c>
      <c r="P304" t="b">
        <v>0</v>
      </c>
      <c r="Q304" t="b">
        <v>0</v>
      </c>
      <c r="R304" t="s">
        <v>292</v>
      </c>
      <c r="S304" t="str">
        <f t="shared" si="28"/>
        <v>games</v>
      </c>
      <c r="T304" t="str">
        <f t="shared" si="29"/>
        <v>mobile games</v>
      </c>
    </row>
    <row r="305" spans="1:20" x14ac:dyDescent="0.35">
      <c r="A305">
        <v>732</v>
      </c>
      <c r="B305" t="s">
        <v>1502</v>
      </c>
      <c r="C305" s="3" t="s">
        <v>1503</v>
      </c>
      <c r="D305" s="14">
        <v>117000</v>
      </c>
      <c r="E305">
        <v>107622</v>
      </c>
      <c r="F305" s="4">
        <f t="shared" si="24"/>
        <v>0.91984615384615387</v>
      </c>
      <c r="G305" t="s">
        <v>14</v>
      </c>
      <c r="H305">
        <v>1121</v>
      </c>
      <c r="I305" s="5">
        <f t="shared" si="25"/>
        <v>96.005352363960753</v>
      </c>
      <c r="J305" t="s">
        <v>21</v>
      </c>
      <c r="K305" t="s">
        <v>22</v>
      </c>
      <c r="L305">
        <v>1490158800</v>
      </c>
      <c r="M305" s="9">
        <f t="shared" si="26"/>
        <v>42816.208333333328</v>
      </c>
      <c r="N305">
        <v>1492146000</v>
      </c>
      <c r="O305" s="9">
        <f t="shared" si="27"/>
        <v>42839.208333333328</v>
      </c>
      <c r="P305" t="b">
        <v>0</v>
      </c>
      <c r="Q305" t="b">
        <v>1</v>
      </c>
      <c r="R305" t="s">
        <v>23</v>
      </c>
      <c r="S305" t="str">
        <f t="shared" si="28"/>
        <v>music</v>
      </c>
      <c r="T305" t="str">
        <f t="shared" si="29"/>
        <v>rock</v>
      </c>
    </row>
    <row r="306" spans="1:20" x14ac:dyDescent="0.35">
      <c r="A306">
        <v>304</v>
      </c>
      <c r="B306" t="s">
        <v>660</v>
      </c>
      <c r="C306" s="3" t="s">
        <v>661</v>
      </c>
      <c r="D306" s="14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 s="14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176</v>
      </c>
      <c r="B308" t="s">
        <v>404</v>
      </c>
      <c r="C308" s="3" t="s">
        <v>405</v>
      </c>
      <c r="D308" s="14">
        <v>115000</v>
      </c>
      <c r="E308">
        <v>86060</v>
      </c>
      <c r="F308" s="4">
        <f t="shared" si="24"/>
        <v>0.74834782608695649</v>
      </c>
      <c r="G308" t="s">
        <v>14</v>
      </c>
      <c r="H308">
        <v>782</v>
      </c>
      <c r="I308" s="5">
        <f t="shared" si="25"/>
        <v>110.05115089514067</v>
      </c>
      <c r="J308" t="s">
        <v>21</v>
      </c>
      <c r="K308" t="s">
        <v>22</v>
      </c>
      <c r="L308">
        <v>1472878800</v>
      </c>
      <c r="M308" s="9">
        <f t="shared" si="26"/>
        <v>42616.208333333328</v>
      </c>
      <c r="N308">
        <v>1473656400</v>
      </c>
      <c r="O308" s="9">
        <f t="shared" si="27"/>
        <v>42625.208333333328</v>
      </c>
      <c r="P308" t="b">
        <v>0</v>
      </c>
      <c r="Q308" t="b">
        <v>0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 s="14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" x14ac:dyDescent="0.35">
      <c r="A310">
        <v>341</v>
      </c>
      <c r="B310" t="s">
        <v>734</v>
      </c>
      <c r="C310" s="3" t="s">
        <v>735</v>
      </c>
      <c r="D310" s="14">
        <v>114300</v>
      </c>
      <c r="E310">
        <v>96777</v>
      </c>
      <c r="F310" s="4">
        <f t="shared" si="24"/>
        <v>0.84669291338582675</v>
      </c>
      <c r="G310" t="s">
        <v>14</v>
      </c>
      <c r="H310">
        <v>1257</v>
      </c>
      <c r="I310" s="5">
        <f t="shared" si="25"/>
        <v>76.990453460620529</v>
      </c>
      <c r="J310" t="s">
        <v>21</v>
      </c>
      <c r="K310" t="s">
        <v>22</v>
      </c>
      <c r="L310">
        <v>1440738000</v>
      </c>
      <c r="M310" s="9">
        <f t="shared" si="26"/>
        <v>42244.208333333328</v>
      </c>
      <c r="N310">
        <v>1441342800</v>
      </c>
      <c r="O310" s="9">
        <f t="shared" si="27"/>
        <v>42251.208333333328</v>
      </c>
      <c r="P310" t="b">
        <v>0</v>
      </c>
      <c r="Q310" t="b">
        <v>0</v>
      </c>
      <c r="R310" t="s">
        <v>60</v>
      </c>
      <c r="S310" t="str">
        <f t="shared" si="28"/>
        <v>music</v>
      </c>
      <c r="T310" t="str">
        <f t="shared" si="29"/>
        <v>indie rock</v>
      </c>
    </row>
    <row r="311" spans="1:20" x14ac:dyDescent="0.35">
      <c r="A311">
        <v>309</v>
      </c>
      <c r="B311" t="s">
        <v>670</v>
      </c>
      <c r="C311" s="3" t="s">
        <v>671</v>
      </c>
      <c r="D311" s="14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415</v>
      </c>
      <c r="B312" t="s">
        <v>880</v>
      </c>
      <c r="C312" s="3" t="s">
        <v>881</v>
      </c>
      <c r="D312" s="14">
        <v>113500</v>
      </c>
      <c r="E312">
        <v>12552</v>
      </c>
      <c r="F312" s="4">
        <f t="shared" si="24"/>
        <v>0.11059030837004405</v>
      </c>
      <c r="G312" t="s">
        <v>14</v>
      </c>
      <c r="H312">
        <v>418</v>
      </c>
      <c r="I312" s="5">
        <f t="shared" si="25"/>
        <v>30.028708133971293</v>
      </c>
      <c r="J312" t="s">
        <v>21</v>
      </c>
      <c r="K312" t="s">
        <v>22</v>
      </c>
      <c r="L312">
        <v>1326434400</v>
      </c>
      <c r="M312" s="9">
        <f t="shared" si="26"/>
        <v>40921.25</v>
      </c>
      <c r="N312">
        <v>1327903200</v>
      </c>
      <c r="O312" s="9">
        <f t="shared" si="27"/>
        <v>40938.25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x14ac:dyDescent="0.35">
      <c r="A313">
        <v>311</v>
      </c>
      <c r="B313" t="s">
        <v>674</v>
      </c>
      <c r="C313" s="3" t="s">
        <v>675</v>
      </c>
      <c r="D313" s="14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 s="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 s="14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 s="14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35">
      <c r="A317">
        <v>266</v>
      </c>
      <c r="B317" t="s">
        <v>584</v>
      </c>
      <c r="C317" s="3" t="s">
        <v>585</v>
      </c>
      <c r="D317" s="14">
        <v>111900</v>
      </c>
      <c r="E317">
        <v>85902</v>
      </c>
      <c r="F317" s="4">
        <f t="shared" si="24"/>
        <v>0.76766756032171579</v>
      </c>
      <c r="G317" t="s">
        <v>14</v>
      </c>
      <c r="H317">
        <v>3182</v>
      </c>
      <c r="I317" s="5">
        <f t="shared" si="25"/>
        <v>26.996228786926462</v>
      </c>
      <c r="J317" t="s">
        <v>107</v>
      </c>
      <c r="K317" t="s">
        <v>108</v>
      </c>
      <c r="L317">
        <v>1415340000</v>
      </c>
      <c r="M317" s="9">
        <f t="shared" si="26"/>
        <v>41950.25</v>
      </c>
      <c r="N317">
        <v>1418191200</v>
      </c>
      <c r="O317" s="9">
        <f t="shared" si="27"/>
        <v>41983.25</v>
      </c>
      <c r="P317" t="b">
        <v>0</v>
      </c>
      <c r="Q317" t="b">
        <v>1</v>
      </c>
      <c r="R317" t="s">
        <v>159</v>
      </c>
      <c r="S317" t="str">
        <f t="shared" si="28"/>
        <v>music</v>
      </c>
      <c r="T317" t="str">
        <f t="shared" si="29"/>
        <v>jazz</v>
      </c>
    </row>
    <row r="318" spans="1:20" x14ac:dyDescent="0.35">
      <c r="A318">
        <v>776</v>
      </c>
      <c r="B318" t="s">
        <v>1587</v>
      </c>
      <c r="C318" s="3" t="s">
        <v>1588</v>
      </c>
      <c r="D318" s="14">
        <v>110800</v>
      </c>
      <c r="E318">
        <v>72623</v>
      </c>
      <c r="F318" s="4">
        <f t="shared" si="24"/>
        <v>0.65544223826714798</v>
      </c>
      <c r="G318" t="s">
        <v>14</v>
      </c>
      <c r="H318">
        <v>2201</v>
      </c>
      <c r="I318" s="5">
        <f t="shared" si="25"/>
        <v>32.995456610631528</v>
      </c>
      <c r="J318" t="s">
        <v>21</v>
      </c>
      <c r="K318" t="s">
        <v>22</v>
      </c>
      <c r="L318">
        <v>1562216400</v>
      </c>
      <c r="M318" s="9">
        <f t="shared" si="26"/>
        <v>43650.208333333328</v>
      </c>
      <c r="N318">
        <v>1563771600</v>
      </c>
      <c r="O318" s="9">
        <f t="shared" si="27"/>
        <v>43668.208333333328</v>
      </c>
      <c r="P318" t="b">
        <v>0</v>
      </c>
      <c r="Q318" t="b">
        <v>0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x14ac:dyDescent="0.35">
      <c r="A319">
        <v>387</v>
      </c>
      <c r="B319" t="s">
        <v>826</v>
      </c>
      <c r="C319" s="3" t="s">
        <v>827</v>
      </c>
      <c r="D319" s="14">
        <v>109000</v>
      </c>
      <c r="E319">
        <v>42795</v>
      </c>
      <c r="F319" s="4">
        <f t="shared" si="24"/>
        <v>0.39261467889908258</v>
      </c>
      <c r="G319" t="s">
        <v>14</v>
      </c>
      <c r="H319">
        <v>424</v>
      </c>
      <c r="I319" s="5">
        <f t="shared" si="25"/>
        <v>100.93160377358491</v>
      </c>
      <c r="J319" t="s">
        <v>21</v>
      </c>
      <c r="K319" t="s">
        <v>22</v>
      </c>
      <c r="L319">
        <v>1339477200</v>
      </c>
      <c r="M319" s="9">
        <f t="shared" si="26"/>
        <v>41072.208333333336</v>
      </c>
      <c r="N319">
        <v>1339909200</v>
      </c>
      <c r="O319" s="9">
        <f t="shared" si="27"/>
        <v>41077.208333333336</v>
      </c>
      <c r="P319" t="b">
        <v>0</v>
      </c>
      <c r="Q319" t="b">
        <v>0</v>
      </c>
      <c r="R319" t="s">
        <v>65</v>
      </c>
      <c r="S319" t="str">
        <f t="shared" si="28"/>
        <v>technology</v>
      </c>
      <c r="T319" t="str">
        <f t="shared" si="29"/>
        <v>wearables</v>
      </c>
    </row>
    <row r="320" spans="1:20" x14ac:dyDescent="0.35">
      <c r="A320">
        <v>779</v>
      </c>
      <c r="B320" t="s">
        <v>1593</v>
      </c>
      <c r="C320" s="3" t="s">
        <v>1594</v>
      </c>
      <c r="D320" s="14">
        <v>108700</v>
      </c>
      <c r="E320">
        <v>87293</v>
      </c>
      <c r="F320" s="4">
        <f t="shared" si="24"/>
        <v>0.80306347746090156</v>
      </c>
      <c r="G320" t="s">
        <v>14</v>
      </c>
      <c r="H320">
        <v>831</v>
      </c>
      <c r="I320" s="5">
        <f t="shared" si="25"/>
        <v>105.04572803850782</v>
      </c>
      <c r="J320" t="s">
        <v>21</v>
      </c>
      <c r="K320" t="s">
        <v>22</v>
      </c>
      <c r="L320">
        <v>1439528400</v>
      </c>
      <c r="M320" s="9">
        <f t="shared" si="26"/>
        <v>42230.208333333328</v>
      </c>
      <c r="N320">
        <v>1440306000</v>
      </c>
      <c r="O320" s="9">
        <f t="shared" si="27"/>
        <v>42239.208333333328</v>
      </c>
      <c r="P320" t="b">
        <v>0</v>
      </c>
      <c r="Q320" t="b">
        <v>1</v>
      </c>
      <c r="R320" t="s">
        <v>33</v>
      </c>
      <c r="S320" t="str">
        <f t="shared" si="28"/>
        <v>theater</v>
      </c>
      <c r="T320" t="str">
        <f t="shared" si="29"/>
        <v>plays</v>
      </c>
    </row>
    <row r="321" spans="1:20" x14ac:dyDescent="0.35">
      <c r="A321">
        <v>319</v>
      </c>
      <c r="B321" t="s">
        <v>690</v>
      </c>
      <c r="C321" s="3" t="s">
        <v>691</v>
      </c>
      <c r="D321" s="14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661</v>
      </c>
      <c r="B322" t="s">
        <v>1364</v>
      </c>
      <c r="C322" s="3" t="s">
        <v>1365</v>
      </c>
      <c r="D322" s="14">
        <v>106800</v>
      </c>
      <c r="E322">
        <v>57872</v>
      </c>
      <c r="F322" s="4">
        <f t="shared" ref="F322:F385" si="30">SUM(E322/D322)</f>
        <v>0.54187265917603</v>
      </c>
      <c r="G322" t="s">
        <v>14</v>
      </c>
      <c r="H322">
        <v>752</v>
      </c>
      <c r="I322" s="5">
        <f t="shared" ref="I322:I385" si="31">IF(E322=0,0,SUM(E322/H322))</f>
        <v>76.957446808510639</v>
      </c>
      <c r="J322" t="s">
        <v>36</v>
      </c>
      <c r="K322" t="s">
        <v>37</v>
      </c>
      <c r="L322">
        <v>1332910800</v>
      </c>
      <c r="M322" s="9">
        <f t="shared" ref="M322:M385" si="32">(((L322/60)/60)/24)+DATE(1970,1,1)</f>
        <v>40996.208333333336</v>
      </c>
      <c r="N322">
        <v>1335502800</v>
      </c>
      <c r="O322" s="9">
        <f t="shared" ref="O322:O385" si="33">(((((N322/60)/60)/24)+DATE(1970,1,1)))</f>
        <v>41026.208333333336</v>
      </c>
      <c r="P322" t="b">
        <v>0</v>
      </c>
      <c r="Q322" t="b">
        <v>0</v>
      </c>
      <c r="R322" t="s">
        <v>159</v>
      </c>
      <c r="S322" t="str">
        <f t="shared" ref="S322:S385" si="34">_xlfn.TEXTBEFORE(R322,"/")</f>
        <v>music</v>
      </c>
      <c r="T322" t="str">
        <f t="shared" ref="T322:T385" si="35">_xlfn.TEXTAFTER(R322,"/")</f>
        <v>jazz</v>
      </c>
    </row>
    <row r="323" spans="1:20" x14ac:dyDescent="0.35">
      <c r="A323">
        <v>83</v>
      </c>
      <c r="B323" t="s">
        <v>215</v>
      </c>
      <c r="C323" s="3" t="s">
        <v>216</v>
      </c>
      <c r="D323" s="14">
        <v>106400</v>
      </c>
      <c r="E323">
        <v>39996</v>
      </c>
      <c r="F323" s="4">
        <f t="shared" si="30"/>
        <v>0.37590225563909774</v>
      </c>
      <c r="G323" t="s">
        <v>14</v>
      </c>
      <c r="H323">
        <v>1000</v>
      </c>
      <c r="I323" s="5">
        <f t="shared" si="31"/>
        <v>39.996000000000002</v>
      </c>
      <c r="J323" t="s">
        <v>21</v>
      </c>
      <c r="K323" t="s">
        <v>22</v>
      </c>
      <c r="L323">
        <v>1469682000</v>
      </c>
      <c r="M323" s="9">
        <f t="shared" si="32"/>
        <v>42579.208333333328</v>
      </c>
      <c r="N323">
        <v>1471582800</v>
      </c>
      <c r="O323" s="9">
        <f t="shared" si="33"/>
        <v>42601.208333333328</v>
      </c>
      <c r="P323" t="b">
        <v>0</v>
      </c>
      <c r="Q323" t="b">
        <v>0</v>
      </c>
      <c r="R323" t="s">
        <v>50</v>
      </c>
      <c r="S323" t="str">
        <f t="shared" si="34"/>
        <v>music</v>
      </c>
      <c r="T323" t="str">
        <f t="shared" si="35"/>
        <v>electric music</v>
      </c>
    </row>
    <row r="324" spans="1:20" ht="31" x14ac:dyDescent="0.35">
      <c r="A324">
        <v>322</v>
      </c>
      <c r="B324" t="s">
        <v>696</v>
      </c>
      <c r="C324" s="3" t="s">
        <v>697</v>
      </c>
      <c r="D324" s="1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" x14ac:dyDescent="0.35">
      <c r="A325">
        <v>530</v>
      </c>
      <c r="B325" t="s">
        <v>1105</v>
      </c>
      <c r="C325" s="3" t="s">
        <v>1106</v>
      </c>
      <c r="D325" s="14">
        <v>105000</v>
      </c>
      <c r="E325">
        <v>96328</v>
      </c>
      <c r="F325" s="4">
        <f t="shared" si="30"/>
        <v>0.91740952380952379</v>
      </c>
      <c r="G325" t="s">
        <v>14</v>
      </c>
      <c r="H325">
        <v>1784</v>
      </c>
      <c r="I325" s="5">
        <f t="shared" si="31"/>
        <v>53.995515695067262</v>
      </c>
      <c r="J325" t="s">
        <v>21</v>
      </c>
      <c r="K325" t="s">
        <v>22</v>
      </c>
      <c r="L325">
        <v>1283230800</v>
      </c>
      <c r="M325" s="9">
        <f t="shared" si="32"/>
        <v>40421.208333333336</v>
      </c>
      <c r="N325">
        <v>1284440400</v>
      </c>
      <c r="O325" s="9">
        <f t="shared" si="33"/>
        <v>40435.208333333336</v>
      </c>
      <c r="P325" t="b">
        <v>0</v>
      </c>
      <c r="Q325" t="b">
        <v>1</v>
      </c>
      <c r="R325" t="s">
        <v>119</v>
      </c>
      <c r="S325" t="str">
        <f t="shared" si="34"/>
        <v>publishing</v>
      </c>
      <c r="T325" t="str">
        <f t="shared" si="35"/>
        <v>fiction</v>
      </c>
    </row>
    <row r="326" spans="1:20" x14ac:dyDescent="0.35">
      <c r="A326">
        <v>324</v>
      </c>
      <c r="B326" t="s">
        <v>700</v>
      </c>
      <c r="C326" s="3" t="s">
        <v>701</v>
      </c>
      <c r="D326" s="14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211</v>
      </c>
      <c r="B327" t="s">
        <v>475</v>
      </c>
      <c r="C327" s="3" t="s">
        <v>476</v>
      </c>
      <c r="D327" s="14">
        <v>104400</v>
      </c>
      <c r="E327">
        <v>99100</v>
      </c>
      <c r="F327" s="4">
        <f t="shared" si="30"/>
        <v>0.9492337164750958</v>
      </c>
      <c r="G327" t="s">
        <v>14</v>
      </c>
      <c r="H327">
        <v>1625</v>
      </c>
      <c r="I327" s="5">
        <f t="shared" si="31"/>
        <v>60.984615384615381</v>
      </c>
      <c r="J327" t="s">
        <v>21</v>
      </c>
      <c r="K327" t="s">
        <v>22</v>
      </c>
      <c r="L327">
        <v>1377579600</v>
      </c>
      <c r="M327" s="9">
        <f t="shared" si="32"/>
        <v>41513.208333333336</v>
      </c>
      <c r="N327">
        <v>1379653200</v>
      </c>
      <c r="O327" s="9">
        <f t="shared" si="33"/>
        <v>41537.208333333336</v>
      </c>
      <c r="P327" t="b">
        <v>0</v>
      </c>
      <c r="Q327" t="b">
        <v>0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35">
      <c r="A328">
        <v>127</v>
      </c>
      <c r="B328" t="s">
        <v>305</v>
      </c>
      <c r="C328" s="3" t="s">
        <v>306</v>
      </c>
      <c r="D328" s="14">
        <v>103200</v>
      </c>
      <c r="E328">
        <v>53067</v>
      </c>
      <c r="F328" s="4">
        <f t="shared" si="30"/>
        <v>0.51421511627906979</v>
      </c>
      <c r="G328" t="s">
        <v>14</v>
      </c>
      <c r="H328">
        <v>672</v>
      </c>
      <c r="I328" s="5">
        <f t="shared" si="31"/>
        <v>78.96875</v>
      </c>
      <c r="J328" t="s">
        <v>15</v>
      </c>
      <c r="K328" t="s">
        <v>16</v>
      </c>
      <c r="L328">
        <v>1273640400</v>
      </c>
      <c r="M328" s="9">
        <f t="shared" si="32"/>
        <v>40310.208333333336</v>
      </c>
      <c r="N328">
        <v>1273899600</v>
      </c>
      <c r="O328" s="9">
        <f t="shared" si="33"/>
        <v>40313.208333333336</v>
      </c>
      <c r="P328" t="b">
        <v>0</v>
      </c>
      <c r="Q328" t="b">
        <v>0</v>
      </c>
      <c r="R328" t="s">
        <v>33</v>
      </c>
      <c r="S328" t="str">
        <f t="shared" si="34"/>
        <v>theater</v>
      </c>
      <c r="T328" t="str">
        <f t="shared" si="35"/>
        <v>plays</v>
      </c>
    </row>
    <row r="329" spans="1:20" x14ac:dyDescent="0.35">
      <c r="A329">
        <v>936</v>
      </c>
      <c r="B329" t="s">
        <v>1246</v>
      </c>
      <c r="C329" s="3" t="s">
        <v>1904</v>
      </c>
      <c r="D329" s="14">
        <v>103200</v>
      </c>
      <c r="E329">
        <v>1690</v>
      </c>
      <c r="F329" s="4">
        <f t="shared" si="30"/>
        <v>1.6375968992248063E-2</v>
      </c>
      <c r="G329" t="s">
        <v>14</v>
      </c>
      <c r="H329">
        <v>21</v>
      </c>
      <c r="I329" s="5">
        <f t="shared" si="31"/>
        <v>80.476190476190482</v>
      </c>
      <c r="J329" t="s">
        <v>21</v>
      </c>
      <c r="K329" t="s">
        <v>22</v>
      </c>
      <c r="L329">
        <v>1563771600</v>
      </c>
      <c r="M329" s="9">
        <f t="shared" si="32"/>
        <v>43668.208333333328</v>
      </c>
      <c r="N329">
        <v>1564030800</v>
      </c>
      <c r="O329" s="9">
        <f t="shared" si="33"/>
        <v>43671.208333333328</v>
      </c>
      <c r="P329" t="b">
        <v>1</v>
      </c>
      <c r="Q329" t="b">
        <v>0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 s="14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 s="14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 s="14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 s="14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 s="1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 s="14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 s="14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 s="14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" x14ac:dyDescent="0.35">
      <c r="A338">
        <v>392</v>
      </c>
      <c r="B338" t="s">
        <v>836</v>
      </c>
      <c r="C338" s="3" t="s">
        <v>837</v>
      </c>
      <c r="D338" s="14">
        <v>102900</v>
      </c>
      <c r="E338">
        <v>67546</v>
      </c>
      <c r="F338" s="4">
        <f t="shared" si="30"/>
        <v>0.65642371234207963</v>
      </c>
      <c r="G338" t="s">
        <v>14</v>
      </c>
      <c r="H338">
        <v>1608</v>
      </c>
      <c r="I338" s="5">
        <f t="shared" si="31"/>
        <v>42.006218905472636</v>
      </c>
      <c r="J338" t="s">
        <v>21</v>
      </c>
      <c r="K338" t="s">
        <v>22</v>
      </c>
      <c r="L338">
        <v>1294293600</v>
      </c>
      <c r="M338" s="9">
        <f t="shared" si="32"/>
        <v>40549.25</v>
      </c>
      <c r="N338">
        <v>1294466400</v>
      </c>
      <c r="O338" s="9">
        <f t="shared" si="33"/>
        <v>40551.25</v>
      </c>
      <c r="P338" t="b">
        <v>0</v>
      </c>
      <c r="Q338" t="b">
        <v>0</v>
      </c>
      <c r="R338" t="s">
        <v>65</v>
      </c>
      <c r="S338" t="str">
        <f t="shared" si="34"/>
        <v>technology</v>
      </c>
      <c r="T338" t="str">
        <f t="shared" si="35"/>
        <v>wearables</v>
      </c>
    </row>
    <row r="339" spans="1:20" x14ac:dyDescent="0.35">
      <c r="A339">
        <v>337</v>
      </c>
      <c r="B339" t="s">
        <v>726</v>
      </c>
      <c r="C339" s="3" t="s">
        <v>727</v>
      </c>
      <c r="D339" s="14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 s="14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 s="14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428</v>
      </c>
      <c r="B342" t="s">
        <v>905</v>
      </c>
      <c r="C342" s="3" t="s">
        <v>906</v>
      </c>
      <c r="D342" s="14">
        <v>101400</v>
      </c>
      <c r="E342">
        <v>47037</v>
      </c>
      <c r="F342" s="4">
        <f t="shared" si="30"/>
        <v>0.46387573964497042</v>
      </c>
      <c r="G342" t="s">
        <v>14</v>
      </c>
      <c r="H342">
        <v>747</v>
      </c>
      <c r="I342" s="5">
        <f t="shared" si="31"/>
        <v>62.967871485943775</v>
      </c>
      <c r="J342" t="s">
        <v>21</v>
      </c>
      <c r="K342" t="s">
        <v>22</v>
      </c>
      <c r="L342">
        <v>1297404000</v>
      </c>
      <c r="M342" s="9">
        <f t="shared" si="32"/>
        <v>40585.25</v>
      </c>
      <c r="N342">
        <v>1298008800</v>
      </c>
      <c r="O342" s="9">
        <f t="shared" si="33"/>
        <v>40592.25</v>
      </c>
      <c r="P342" t="b">
        <v>0</v>
      </c>
      <c r="Q342" t="b">
        <v>0</v>
      </c>
      <c r="R342" t="s">
        <v>71</v>
      </c>
      <c r="S342" t="str">
        <f t="shared" si="34"/>
        <v>film &amp; video</v>
      </c>
      <c r="T342" t="str">
        <f t="shared" si="35"/>
        <v>animation</v>
      </c>
    </row>
    <row r="343" spans="1:20" x14ac:dyDescent="0.35">
      <c r="A343">
        <v>32</v>
      </c>
      <c r="B343" t="s">
        <v>105</v>
      </c>
      <c r="C343" s="3" t="s">
        <v>106</v>
      </c>
      <c r="D343" s="14">
        <v>101000</v>
      </c>
      <c r="E343">
        <v>87676</v>
      </c>
      <c r="F343" s="4">
        <f t="shared" si="30"/>
        <v>0.86807920792079207</v>
      </c>
      <c r="G343" t="s">
        <v>14</v>
      </c>
      <c r="H343">
        <v>2307</v>
      </c>
      <c r="I343" s="5">
        <f t="shared" si="31"/>
        <v>38.004334633723452</v>
      </c>
      <c r="J343" t="s">
        <v>107</v>
      </c>
      <c r="K343" t="s">
        <v>108</v>
      </c>
      <c r="L343">
        <v>1515564000</v>
      </c>
      <c r="M343" s="9">
        <f t="shared" si="32"/>
        <v>43110.25</v>
      </c>
      <c r="N343">
        <v>1517896800</v>
      </c>
      <c r="O343" s="9">
        <f t="shared" si="33"/>
        <v>43137.25</v>
      </c>
      <c r="P343" t="b">
        <v>0</v>
      </c>
      <c r="Q343" t="b">
        <v>0</v>
      </c>
      <c r="R343" t="s">
        <v>42</v>
      </c>
      <c r="S343" t="str">
        <f t="shared" si="34"/>
        <v>film &amp; video</v>
      </c>
      <c r="T343" t="str">
        <f t="shared" si="35"/>
        <v>documentary</v>
      </c>
    </row>
    <row r="344" spans="1:20" x14ac:dyDescent="0.35">
      <c r="A344">
        <v>134</v>
      </c>
      <c r="B344" t="s">
        <v>320</v>
      </c>
      <c r="C344" s="3" t="s">
        <v>321</v>
      </c>
      <c r="D344" s="14">
        <v>99500</v>
      </c>
      <c r="E344">
        <v>89288</v>
      </c>
      <c r="F344" s="4">
        <f t="shared" si="30"/>
        <v>0.89736683417085428</v>
      </c>
      <c r="G344" t="s">
        <v>14</v>
      </c>
      <c r="H344">
        <v>940</v>
      </c>
      <c r="I344" s="5">
        <f t="shared" si="31"/>
        <v>94.987234042553197</v>
      </c>
      <c r="J344" t="s">
        <v>98</v>
      </c>
      <c r="K344" t="s">
        <v>99</v>
      </c>
      <c r="L344">
        <v>1308459600</v>
      </c>
      <c r="M344" s="9">
        <f t="shared" si="32"/>
        <v>40713.208333333336</v>
      </c>
      <c r="N344">
        <v>1312693200</v>
      </c>
      <c r="O344" s="9">
        <f t="shared" si="33"/>
        <v>40762.208333333336</v>
      </c>
      <c r="P344" t="b">
        <v>0</v>
      </c>
      <c r="Q344" t="b">
        <v>1</v>
      </c>
      <c r="R344" t="s">
        <v>42</v>
      </c>
      <c r="S344" t="str">
        <f t="shared" si="34"/>
        <v>film &amp; video</v>
      </c>
      <c r="T344" t="str">
        <f t="shared" si="35"/>
        <v>documentary</v>
      </c>
    </row>
    <row r="345" spans="1:20" x14ac:dyDescent="0.35">
      <c r="A345">
        <v>646</v>
      </c>
      <c r="B345" t="s">
        <v>1334</v>
      </c>
      <c r="C345" s="3" t="s">
        <v>1335</v>
      </c>
      <c r="D345" s="14">
        <v>98700</v>
      </c>
      <c r="E345">
        <v>87448</v>
      </c>
      <c r="F345" s="4">
        <f t="shared" si="30"/>
        <v>0.88599797365754818</v>
      </c>
      <c r="G345" t="s">
        <v>14</v>
      </c>
      <c r="H345">
        <v>2915</v>
      </c>
      <c r="I345" s="5">
        <f t="shared" si="31"/>
        <v>29.999313893653515</v>
      </c>
      <c r="J345" t="s">
        <v>21</v>
      </c>
      <c r="K345" t="s">
        <v>22</v>
      </c>
      <c r="L345">
        <v>1363150800</v>
      </c>
      <c r="M345" s="9">
        <f t="shared" si="32"/>
        <v>41346.208333333336</v>
      </c>
      <c r="N345">
        <v>1364101200</v>
      </c>
      <c r="O345" s="9">
        <f t="shared" si="33"/>
        <v>41357.208333333336</v>
      </c>
      <c r="P345" t="b">
        <v>0</v>
      </c>
      <c r="Q345" t="b">
        <v>0</v>
      </c>
      <c r="R345" t="s">
        <v>89</v>
      </c>
      <c r="S345" t="str">
        <f t="shared" si="34"/>
        <v>games</v>
      </c>
      <c r="T345" t="str">
        <f t="shared" si="35"/>
        <v>video games</v>
      </c>
    </row>
    <row r="346" spans="1:20" x14ac:dyDescent="0.35">
      <c r="A346">
        <v>98</v>
      </c>
      <c r="B346" t="s">
        <v>245</v>
      </c>
      <c r="C346" s="3" t="s">
        <v>246</v>
      </c>
      <c r="D346" s="14">
        <v>97800</v>
      </c>
      <c r="E346">
        <v>32951</v>
      </c>
      <c r="F346" s="4">
        <f t="shared" si="30"/>
        <v>0.33692229038854804</v>
      </c>
      <c r="G346" t="s">
        <v>14</v>
      </c>
      <c r="H346">
        <v>1220</v>
      </c>
      <c r="I346" s="5">
        <f t="shared" si="31"/>
        <v>27.009016393442622</v>
      </c>
      <c r="J346" t="s">
        <v>26</v>
      </c>
      <c r="K346" t="s">
        <v>27</v>
      </c>
      <c r="L346">
        <v>1437973200</v>
      </c>
      <c r="M346" s="9">
        <f t="shared" si="32"/>
        <v>42212.208333333328</v>
      </c>
      <c r="N346">
        <v>1438318800</v>
      </c>
      <c r="O346" s="9">
        <f t="shared" si="33"/>
        <v>42216.208333333328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399</v>
      </c>
      <c r="B347" t="s">
        <v>849</v>
      </c>
      <c r="C347" s="3" t="s">
        <v>850</v>
      </c>
      <c r="D347" s="14">
        <v>97300</v>
      </c>
      <c r="E347">
        <v>62127</v>
      </c>
      <c r="F347" s="4">
        <f t="shared" si="30"/>
        <v>0.63850976361767731</v>
      </c>
      <c r="G347" t="s">
        <v>14</v>
      </c>
      <c r="H347">
        <v>941</v>
      </c>
      <c r="I347" s="5">
        <f t="shared" si="31"/>
        <v>66.022316684378325</v>
      </c>
      <c r="J347" t="s">
        <v>21</v>
      </c>
      <c r="K347" t="s">
        <v>22</v>
      </c>
      <c r="L347">
        <v>1296626400</v>
      </c>
      <c r="M347" s="9">
        <f t="shared" si="32"/>
        <v>40576.25</v>
      </c>
      <c r="N347">
        <v>1297231200</v>
      </c>
      <c r="O347" s="9">
        <f t="shared" si="33"/>
        <v>40583.25</v>
      </c>
      <c r="P347" t="b">
        <v>0</v>
      </c>
      <c r="Q347" t="b">
        <v>0</v>
      </c>
      <c r="R347" t="s">
        <v>60</v>
      </c>
      <c r="S347" t="str">
        <f t="shared" si="34"/>
        <v>music</v>
      </c>
      <c r="T347" t="str">
        <f t="shared" si="35"/>
        <v>indie rock</v>
      </c>
    </row>
    <row r="348" spans="1:20" x14ac:dyDescent="0.35">
      <c r="A348">
        <v>767</v>
      </c>
      <c r="B348" t="s">
        <v>1569</v>
      </c>
      <c r="C348" s="3" t="s">
        <v>1570</v>
      </c>
      <c r="D348" s="14">
        <v>97200</v>
      </c>
      <c r="E348">
        <v>55372</v>
      </c>
      <c r="F348" s="4">
        <f t="shared" si="30"/>
        <v>0.56967078189300413</v>
      </c>
      <c r="G348" t="s">
        <v>14</v>
      </c>
      <c r="H348">
        <v>513</v>
      </c>
      <c r="I348" s="5">
        <f t="shared" si="31"/>
        <v>107.93762183235867</v>
      </c>
      <c r="J348" t="s">
        <v>21</v>
      </c>
      <c r="K348" t="s">
        <v>22</v>
      </c>
      <c r="L348">
        <v>1444107600</v>
      </c>
      <c r="M348" s="9">
        <f t="shared" si="32"/>
        <v>42283.208333333328</v>
      </c>
      <c r="N348">
        <v>1447999200</v>
      </c>
      <c r="O348" s="9">
        <f t="shared" si="33"/>
        <v>42328.25</v>
      </c>
      <c r="P348" t="b">
        <v>0</v>
      </c>
      <c r="Q348" t="b">
        <v>0</v>
      </c>
      <c r="R348" t="s">
        <v>206</v>
      </c>
      <c r="S348" t="str">
        <f t="shared" si="34"/>
        <v>publishing</v>
      </c>
      <c r="T348" t="str">
        <f t="shared" si="35"/>
        <v>translations</v>
      </c>
    </row>
    <row r="349" spans="1:20" x14ac:dyDescent="0.35">
      <c r="A349">
        <v>347</v>
      </c>
      <c r="B349" t="s">
        <v>746</v>
      </c>
      <c r="C349" s="3" t="s">
        <v>747</v>
      </c>
      <c r="D349" s="14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524</v>
      </c>
      <c r="B350" t="s">
        <v>1093</v>
      </c>
      <c r="C350" s="3" t="s">
        <v>1094</v>
      </c>
      <c r="D350" s="14">
        <v>96700</v>
      </c>
      <c r="E350">
        <v>81136</v>
      </c>
      <c r="F350" s="4">
        <f t="shared" si="30"/>
        <v>0.83904860392967939</v>
      </c>
      <c r="G350" t="s">
        <v>14</v>
      </c>
      <c r="H350">
        <v>1979</v>
      </c>
      <c r="I350" s="5">
        <f t="shared" si="31"/>
        <v>40.998484082870135</v>
      </c>
      <c r="J350" t="s">
        <v>21</v>
      </c>
      <c r="K350" t="s">
        <v>22</v>
      </c>
      <c r="L350">
        <v>1272258000</v>
      </c>
      <c r="M350" s="9">
        <f t="shared" si="32"/>
        <v>40294.208333333336</v>
      </c>
      <c r="N350">
        <v>1273381200</v>
      </c>
      <c r="O350" s="9">
        <f t="shared" si="33"/>
        <v>40307.208333333336</v>
      </c>
      <c r="P350" t="b">
        <v>0</v>
      </c>
      <c r="Q350" t="b">
        <v>0</v>
      </c>
      <c r="R350" t="s">
        <v>33</v>
      </c>
      <c r="S350" t="str">
        <f t="shared" si="34"/>
        <v>theater</v>
      </c>
      <c r="T350" t="str">
        <f t="shared" si="35"/>
        <v>plays</v>
      </c>
    </row>
    <row r="351" spans="1:20" x14ac:dyDescent="0.35">
      <c r="A351">
        <v>578</v>
      </c>
      <c r="B351" t="s">
        <v>1200</v>
      </c>
      <c r="C351" s="3" t="s">
        <v>1201</v>
      </c>
      <c r="D351" s="14">
        <v>96500</v>
      </c>
      <c r="E351">
        <v>16168</v>
      </c>
      <c r="F351" s="4">
        <f t="shared" si="30"/>
        <v>0.1675440414507772</v>
      </c>
      <c r="G351" t="s">
        <v>14</v>
      </c>
      <c r="H351">
        <v>245</v>
      </c>
      <c r="I351" s="5">
        <f t="shared" si="31"/>
        <v>65.991836734693877</v>
      </c>
      <c r="J351" t="s">
        <v>21</v>
      </c>
      <c r="K351" t="s">
        <v>22</v>
      </c>
      <c r="L351">
        <v>1322719200</v>
      </c>
      <c r="M351" s="9">
        <f t="shared" si="32"/>
        <v>40878.25</v>
      </c>
      <c r="N351">
        <v>1322978400</v>
      </c>
      <c r="O351" s="9">
        <f t="shared" si="33"/>
        <v>40881.25</v>
      </c>
      <c r="P351" t="b">
        <v>0</v>
      </c>
      <c r="Q351" t="b">
        <v>0</v>
      </c>
      <c r="R351" t="s">
        <v>474</v>
      </c>
      <c r="S351" t="str">
        <f t="shared" si="34"/>
        <v>film &amp; video</v>
      </c>
      <c r="T351" t="str">
        <f t="shared" si="35"/>
        <v>science fiction</v>
      </c>
    </row>
    <row r="352" spans="1:20" ht="31" x14ac:dyDescent="0.35">
      <c r="A352">
        <v>970</v>
      </c>
      <c r="B352" t="s">
        <v>1969</v>
      </c>
      <c r="C352" s="3" t="s">
        <v>1970</v>
      </c>
      <c r="D352" s="14">
        <v>94900</v>
      </c>
      <c r="E352">
        <v>57659</v>
      </c>
      <c r="F352" s="4">
        <f t="shared" si="30"/>
        <v>0.60757639620653314</v>
      </c>
      <c r="G352" t="s">
        <v>14</v>
      </c>
      <c r="H352">
        <v>594</v>
      </c>
      <c r="I352" s="5">
        <f t="shared" si="31"/>
        <v>97.069023569023571</v>
      </c>
      <c r="J352" t="s">
        <v>21</v>
      </c>
      <c r="K352" t="s">
        <v>22</v>
      </c>
      <c r="L352">
        <v>1304917200</v>
      </c>
      <c r="M352" s="9">
        <f t="shared" si="32"/>
        <v>40672.208333333336</v>
      </c>
      <c r="N352">
        <v>1305003600</v>
      </c>
      <c r="O352" s="9">
        <f t="shared" si="33"/>
        <v>40673.208333333336</v>
      </c>
      <c r="P352" t="b">
        <v>0</v>
      </c>
      <c r="Q352" t="b">
        <v>0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x14ac:dyDescent="0.35">
      <c r="A353">
        <v>351</v>
      </c>
      <c r="B353" t="s">
        <v>754</v>
      </c>
      <c r="C353" s="3" t="s">
        <v>755</v>
      </c>
      <c r="D353" s="14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21</v>
      </c>
      <c r="B354" t="s">
        <v>79</v>
      </c>
      <c r="C354" s="3" t="s">
        <v>80</v>
      </c>
      <c r="D354" s="14">
        <v>94000</v>
      </c>
      <c r="E354">
        <v>38533</v>
      </c>
      <c r="F354" s="4">
        <f t="shared" si="30"/>
        <v>0.40992553191489361</v>
      </c>
      <c r="G354" t="s">
        <v>14</v>
      </c>
      <c r="H354">
        <v>558</v>
      </c>
      <c r="I354" s="5">
        <f t="shared" si="31"/>
        <v>69.055555555555557</v>
      </c>
      <c r="J354" t="s">
        <v>21</v>
      </c>
      <c r="K354" t="s">
        <v>22</v>
      </c>
      <c r="L354">
        <v>1313384400</v>
      </c>
      <c r="M354" s="9">
        <f t="shared" si="32"/>
        <v>40770.208333333336</v>
      </c>
      <c r="N354">
        <v>1316322000</v>
      </c>
      <c r="O354" s="9">
        <f t="shared" si="33"/>
        <v>40804.208333333336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 s="14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 s="14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 s="14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777</v>
      </c>
      <c r="B358" t="s">
        <v>1589</v>
      </c>
      <c r="C358" s="3" t="s">
        <v>1590</v>
      </c>
      <c r="D358" s="14">
        <v>93800</v>
      </c>
      <c r="E358">
        <v>45987</v>
      </c>
      <c r="F358" s="4">
        <f t="shared" si="30"/>
        <v>0.49026652452025588</v>
      </c>
      <c r="G358" t="s">
        <v>14</v>
      </c>
      <c r="H358">
        <v>676</v>
      </c>
      <c r="I358" s="5">
        <f t="shared" si="31"/>
        <v>68.028106508875737</v>
      </c>
      <c r="J358" t="s">
        <v>21</v>
      </c>
      <c r="K358" t="s">
        <v>22</v>
      </c>
      <c r="L358">
        <v>1316754000</v>
      </c>
      <c r="M358" s="9">
        <f t="shared" si="32"/>
        <v>40809.208333333336</v>
      </c>
      <c r="N358">
        <v>1319259600</v>
      </c>
      <c r="O358" s="9">
        <f t="shared" si="33"/>
        <v>40838.208333333336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 s="14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811</v>
      </c>
      <c r="B360" t="s">
        <v>1656</v>
      </c>
      <c r="C360" s="3" t="s">
        <v>1657</v>
      </c>
      <c r="D360" s="14">
        <v>92500</v>
      </c>
      <c r="E360">
        <v>71320</v>
      </c>
      <c r="F360" s="4">
        <f t="shared" si="30"/>
        <v>0.77102702702702708</v>
      </c>
      <c r="G360" t="s">
        <v>14</v>
      </c>
      <c r="H360">
        <v>679</v>
      </c>
      <c r="I360" s="5">
        <f t="shared" si="31"/>
        <v>105.03681885125184</v>
      </c>
      <c r="J360" t="s">
        <v>21</v>
      </c>
      <c r="K360" t="s">
        <v>22</v>
      </c>
      <c r="L360">
        <v>1452319200</v>
      </c>
      <c r="M360" s="9">
        <f t="shared" si="32"/>
        <v>42378.25</v>
      </c>
      <c r="N360">
        <v>1452492000</v>
      </c>
      <c r="O360" s="9">
        <f t="shared" si="33"/>
        <v>42380.25</v>
      </c>
      <c r="P360" t="b">
        <v>0</v>
      </c>
      <c r="Q360" t="b">
        <v>1</v>
      </c>
      <c r="R360" t="s">
        <v>89</v>
      </c>
      <c r="S360" t="str">
        <f t="shared" si="34"/>
        <v>games</v>
      </c>
      <c r="T360" t="str">
        <f t="shared" si="35"/>
        <v>video games</v>
      </c>
    </row>
    <row r="361" spans="1:20" x14ac:dyDescent="0.35">
      <c r="A361">
        <v>359</v>
      </c>
      <c r="B361" t="s">
        <v>770</v>
      </c>
      <c r="C361" s="3" t="s">
        <v>771</v>
      </c>
      <c r="D361" s="14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 s="14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 s="14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 s="1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 s="14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 s="14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 s="14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 s="14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139</v>
      </c>
      <c r="B369" t="s">
        <v>330</v>
      </c>
      <c r="C369" s="3" t="s">
        <v>331</v>
      </c>
      <c r="D369" s="14">
        <v>92100</v>
      </c>
      <c r="E369">
        <v>19246</v>
      </c>
      <c r="F369" s="4">
        <f t="shared" si="30"/>
        <v>0.20896851248642778</v>
      </c>
      <c r="G369" t="s">
        <v>14</v>
      </c>
      <c r="H369">
        <v>326</v>
      </c>
      <c r="I369" s="5">
        <f t="shared" si="31"/>
        <v>59.036809815950917</v>
      </c>
      <c r="J369" t="s">
        <v>21</v>
      </c>
      <c r="K369" t="s">
        <v>22</v>
      </c>
      <c r="L369">
        <v>1429592400</v>
      </c>
      <c r="M369" s="9">
        <f t="shared" si="32"/>
        <v>42115.208333333328</v>
      </c>
      <c r="N369">
        <v>1430974800</v>
      </c>
      <c r="O369" s="9">
        <f t="shared" si="33"/>
        <v>42131.208333333328</v>
      </c>
      <c r="P369" t="b">
        <v>0</v>
      </c>
      <c r="Q369" t="b">
        <v>1</v>
      </c>
      <c r="R369" t="s">
        <v>65</v>
      </c>
      <c r="S369" t="str">
        <f t="shared" si="34"/>
        <v>technology</v>
      </c>
      <c r="T369" t="str">
        <f t="shared" si="35"/>
        <v>wearables</v>
      </c>
    </row>
    <row r="370" spans="1:20" x14ac:dyDescent="0.35">
      <c r="A370">
        <v>368</v>
      </c>
      <c r="B370" t="s">
        <v>788</v>
      </c>
      <c r="C370" s="3" t="s">
        <v>789</v>
      </c>
      <c r="D370" s="14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 s="14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 s="14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483</v>
      </c>
      <c r="B373" t="s">
        <v>1013</v>
      </c>
      <c r="C373" s="3" t="s">
        <v>1014</v>
      </c>
      <c r="D373" s="14">
        <v>91400</v>
      </c>
      <c r="E373">
        <v>48236</v>
      </c>
      <c r="F373" s="4">
        <f t="shared" si="30"/>
        <v>0.52774617067833696</v>
      </c>
      <c r="G373" t="s">
        <v>14</v>
      </c>
      <c r="H373">
        <v>554</v>
      </c>
      <c r="I373" s="5">
        <f t="shared" si="31"/>
        <v>87.068592057761734</v>
      </c>
      <c r="J373" t="s">
        <v>21</v>
      </c>
      <c r="K373" t="s">
        <v>22</v>
      </c>
      <c r="L373">
        <v>1576130400</v>
      </c>
      <c r="M373" s="9">
        <f t="shared" si="32"/>
        <v>43811.25</v>
      </c>
      <c r="N373">
        <v>1576735200</v>
      </c>
      <c r="O373" s="9">
        <f t="shared" si="33"/>
        <v>43818.25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 s="1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 s="14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485</v>
      </c>
      <c r="B376" t="s">
        <v>1017</v>
      </c>
      <c r="C376" s="3" t="s">
        <v>1018</v>
      </c>
      <c r="D376" s="14">
        <v>90600</v>
      </c>
      <c r="E376">
        <v>27844</v>
      </c>
      <c r="F376" s="4">
        <f t="shared" si="30"/>
        <v>0.30732891832229581</v>
      </c>
      <c r="G376" t="s">
        <v>14</v>
      </c>
      <c r="H376">
        <v>648</v>
      </c>
      <c r="I376" s="5">
        <f t="shared" si="31"/>
        <v>42.969135802469133</v>
      </c>
      <c r="J376" t="s">
        <v>40</v>
      </c>
      <c r="K376" t="s">
        <v>41</v>
      </c>
      <c r="L376">
        <v>1560142800</v>
      </c>
      <c r="M376" s="9">
        <f t="shared" si="32"/>
        <v>43626.208333333328</v>
      </c>
      <c r="N376">
        <v>1563685200</v>
      </c>
      <c r="O376" s="9">
        <f t="shared" si="33"/>
        <v>43667.208333333328</v>
      </c>
      <c r="P376" t="b">
        <v>0</v>
      </c>
      <c r="Q376" t="b">
        <v>0</v>
      </c>
      <c r="R376" t="s">
        <v>33</v>
      </c>
      <c r="S376" t="str">
        <f t="shared" si="34"/>
        <v>theater</v>
      </c>
      <c r="T376" t="str">
        <f t="shared" si="35"/>
        <v>plays</v>
      </c>
    </row>
    <row r="377" spans="1:20" x14ac:dyDescent="0.35">
      <c r="A377">
        <v>448</v>
      </c>
      <c r="B377" t="s">
        <v>944</v>
      </c>
      <c r="C377" s="3" t="s">
        <v>945</v>
      </c>
      <c r="D377" s="14">
        <v>89900</v>
      </c>
      <c r="E377">
        <v>45384</v>
      </c>
      <c r="F377" s="4">
        <f t="shared" si="30"/>
        <v>0.50482758620689661</v>
      </c>
      <c r="G377" t="s">
        <v>14</v>
      </c>
      <c r="H377">
        <v>605</v>
      </c>
      <c r="I377" s="5">
        <f t="shared" si="31"/>
        <v>75.014876033057845</v>
      </c>
      <c r="J377" t="s">
        <v>21</v>
      </c>
      <c r="K377" t="s">
        <v>22</v>
      </c>
      <c r="L377">
        <v>1365915600</v>
      </c>
      <c r="M377" s="9">
        <f t="shared" si="32"/>
        <v>41378.208333333336</v>
      </c>
      <c r="N377">
        <v>1366088400</v>
      </c>
      <c r="O377" s="9">
        <f t="shared" si="33"/>
        <v>41380.208333333336</v>
      </c>
      <c r="P377" t="b">
        <v>0</v>
      </c>
      <c r="Q377" t="b">
        <v>1</v>
      </c>
      <c r="R377" t="s">
        <v>89</v>
      </c>
      <c r="S377" t="str">
        <f t="shared" si="34"/>
        <v>games</v>
      </c>
      <c r="T377" t="str">
        <f t="shared" si="35"/>
        <v>video games</v>
      </c>
    </row>
    <row r="378" spans="1:20" x14ac:dyDescent="0.35">
      <c r="A378">
        <v>376</v>
      </c>
      <c r="B378" t="s">
        <v>804</v>
      </c>
      <c r="C378" s="3" t="s">
        <v>805</v>
      </c>
      <c r="D378" s="14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505</v>
      </c>
      <c r="B379" t="s">
        <v>1057</v>
      </c>
      <c r="C379" s="3" t="s">
        <v>1058</v>
      </c>
      <c r="D379" s="14">
        <v>89900</v>
      </c>
      <c r="E379">
        <v>12497</v>
      </c>
      <c r="F379" s="4">
        <f t="shared" si="30"/>
        <v>0.13901001112347053</v>
      </c>
      <c r="G379" t="s">
        <v>14</v>
      </c>
      <c r="H379">
        <v>347</v>
      </c>
      <c r="I379" s="5">
        <f t="shared" si="31"/>
        <v>36.014409221902014</v>
      </c>
      <c r="J379" t="s">
        <v>21</v>
      </c>
      <c r="K379" t="s">
        <v>22</v>
      </c>
      <c r="L379">
        <v>1362722400</v>
      </c>
      <c r="M379" s="9">
        <f t="shared" si="32"/>
        <v>41341.25</v>
      </c>
      <c r="N379">
        <v>1366347600</v>
      </c>
      <c r="O379" s="9">
        <f t="shared" si="33"/>
        <v>41383.208333333336</v>
      </c>
      <c r="P379" t="b">
        <v>0</v>
      </c>
      <c r="Q379" t="b">
        <v>1</v>
      </c>
      <c r="R379" t="s">
        <v>133</v>
      </c>
      <c r="S379" t="str">
        <f t="shared" si="34"/>
        <v>publishing</v>
      </c>
      <c r="T379" t="str">
        <f t="shared" si="35"/>
        <v>radio &amp; podcasts</v>
      </c>
    </row>
    <row r="380" spans="1:20" x14ac:dyDescent="0.35">
      <c r="A380">
        <v>534</v>
      </c>
      <c r="B380" t="s">
        <v>1113</v>
      </c>
      <c r="C380" s="3" t="s">
        <v>1114</v>
      </c>
      <c r="D380" s="14">
        <v>89100</v>
      </c>
      <c r="E380">
        <v>13385</v>
      </c>
      <c r="F380" s="4">
        <f t="shared" si="30"/>
        <v>0.15022446689113356</v>
      </c>
      <c r="G380" t="s">
        <v>14</v>
      </c>
      <c r="H380">
        <v>243</v>
      </c>
      <c r="I380" s="5">
        <f t="shared" si="31"/>
        <v>55.08230452674897</v>
      </c>
      <c r="J380" t="s">
        <v>21</v>
      </c>
      <c r="K380" t="s">
        <v>22</v>
      </c>
      <c r="L380">
        <v>1534482000</v>
      </c>
      <c r="M380" s="9">
        <f t="shared" si="32"/>
        <v>43329.208333333328</v>
      </c>
      <c r="N380">
        <v>1534568400</v>
      </c>
      <c r="O380" s="9">
        <f t="shared" si="33"/>
        <v>43330.208333333328</v>
      </c>
      <c r="P380" t="b">
        <v>0</v>
      </c>
      <c r="Q380" t="b">
        <v>1</v>
      </c>
      <c r="R380" t="s">
        <v>53</v>
      </c>
      <c r="S380" t="str">
        <f t="shared" si="34"/>
        <v>film &amp; video</v>
      </c>
      <c r="T380" t="str">
        <f t="shared" si="35"/>
        <v>drama</v>
      </c>
    </row>
    <row r="381" spans="1:20" x14ac:dyDescent="0.35">
      <c r="A381">
        <v>186</v>
      </c>
      <c r="B381" t="s">
        <v>424</v>
      </c>
      <c r="C381" s="3" t="s">
        <v>425</v>
      </c>
      <c r="D381" s="14">
        <v>88800</v>
      </c>
      <c r="E381">
        <v>28358</v>
      </c>
      <c r="F381" s="4">
        <f t="shared" si="30"/>
        <v>0.31934684684684683</v>
      </c>
      <c r="G381" t="s">
        <v>14</v>
      </c>
      <c r="H381">
        <v>886</v>
      </c>
      <c r="I381" s="5">
        <f t="shared" si="31"/>
        <v>32.006772009029348</v>
      </c>
      <c r="J381" t="s">
        <v>21</v>
      </c>
      <c r="K381" t="s">
        <v>22</v>
      </c>
      <c r="L381">
        <v>1400821200</v>
      </c>
      <c r="M381" s="9">
        <f t="shared" si="32"/>
        <v>41782.208333333336</v>
      </c>
      <c r="N381">
        <v>1402117200</v>
      </c>
      <c r="O381" s="9">
        <f t="shared" si="33"/>
        <v>41797.208333333336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 s="14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 s="14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35">
      <c r="A384">
        <v>223</v>
      </c>
      <c r="B384" t="s">
        <v>499</v>
      </c>
      <c r="C384" s="3" t="s">
        <v>500</v>
      </c>
      <c r="D384" s="14">
        <v>87300</v>
      </c>
      <c r="E384">
        <v>81897</v>
      </c>
      <c r="F384" s="4">
        <f t="shared" si="30"/>
        <v>0.93810996563573879</v>
      </c>
      <c r="G384" t="s">
        <v>14</v>
      </c>
      <c r="H384">
        <v>931</v>
      </c>
      <c r="I384" s="5">
        <f t="shared" si="31"/>
        <v>87.966702470461868</v>
      </c>
      <c r="J384" t="s">
        <v>21</v>
      </c>
      <c r="K384" t="s">
        <v>22</v>
      </c>
      <c r="L384">
        <v>1458104400</v>
      </c>
      <c r="M384" s="9">
        <f t="shared" si="32"/>
        <v>42445.208333333328</v>
      </c>
      <c r="N384">
        <v>1459314000</v>
      </c>
      <c r="O384" s="9">
        <f t="shared" si="33"/>
        <v>42459.208333333328</v>
      </c>
      <c r="P384" t="b">
        <v>0</v>
      </c>
      <c r="Q384" t="b">
        <v>0</v>
      </c>
      <c r="R384" t="s">
        <v>33</v>
      </c>
      <c r="S384" t="str">
        <f t="shared" si="34"/>
        <v>theater</v>
      </c>
      <c r="T384" t="str">
        <f t="shared" si="35"/>
        <v>plays</v>
      </c>
    </row>
    <row r="385" spans="1:20" x14ac:dyDescent="0.35">
      <c r="A385">
        <v>383</v>
      </c>
      <c r="B385" t="s">
        <v>818</v>
      </c>
      <c r="C385" s="3" t="s">
        <v>819</v>
      </c>
      <c r="D385" s="14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 s="14">
        <v>114400</v>
      </c>
      <c r="E386">
        <v>196779</v>
      </c>
      <c r="F386" s="4">
        <f t="shared" ref="F386:F449" si="36">SUM(E386/D386)</f>
        <v>1.7200961538461539</v>
      </c>
      <c r="G386" t="s">
        <v>20</v>
      </c>
      <c r="H386">
        <v>4799</v>
      </c>
      <c r="I386" s="5">
        <f t="shared" ref="I386:I449" si="37">IF(E386=0,0,SUM(E386/H386))</f>
        <v>41.004167534903104</v>
      </c>
      <c r="J386" t="s">
        <v>21</v>
      </c>
      <c r="K386" t="s">
        <v>22</v>
      </c>
      <c r="L386">
        <v>1486706400</v>
      </c>
      <c r="M386" s="9">
        <f t="shared" ref="M386:M449" si="38">(((L386/60)/60)/24)+DATE(1970,1,1)</f>
        <v>42776.25</v>
      </c>
      <c r="N386">
        <v>1489039200</v>
      </c>
      <c r="O386" s="9">
        <f t="shared" ref="O386:O449" si="39">(((((N386/60)/60)/24)+DATE(1970,1,1)))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 s="14">
        <v>38900</v>
      </c>
      <c r="E387">
        <v>56859</v>
      </c>
      <c r="F387" s="4">
        <f t="shared" si="36"/>
        <v>1.4616709511568124</v>
      </c>
      <c r="G387" t="s">
        <v>20</v>
      </c>
      <c r="H387">
        <v>1137</v>
      </c>
      <c r="I387" s="5">
        <f t="shared" si="37"/>
        <v>50.007915567282325</v>
      </c>
      <c r="J387" t="s">
        <v>21</v>
      </c>
      <c r="K387" t="s">
        <v>22</v>
      </c>
      <c r="L387">
        <v>1553835600</v>
      </c>
      <c r="M387" s="9">
        <f t="shared" si="38"/>
        <v>43553.208333333328</v>
      </c>
      <c r="N387">
        <v>1556600400</v>
      </c>
      <c r="O387" s="9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x14ac:dyDescent="0.35">
      <c r="A388">
        <v>835</v>
      </c>
      <c r="B388" t="s">
        <v>1703</v>
      </c>
      <c r="C388" s="3" t="s">
        <v>1704</v>
      </c>
      <c r="D388" s="14">
        <v>86200</v>
      </c>
      <c r="E388">
        <v>77355</v>
      </c>
      <c r="F388" s="4">
        <f t="shared" si="36"/>
        <v>0.89738979118329465</v>
      </c>
      <c r="G388" t="s">
        <v>14</v>
      </c>
      <c r="H388">
        <v>1758</v>
      </c>
      <c r="I388" s="5">
        <f t="shared" si="37"/>
        <v>44.001706484641637</v>
      </c>
      <c r="J388" t="s">
        <v>21</v>
      </c>
      <c r="K388" t="s">
        <v>22</v>
      </c>
      <c r="L388">
        <v>1425103200</v>
      </c>
      <c r="M388" s="9">
        <f t="shared" si="38"/>
        <v>42063.25</v>
      </c>
      <c r="N388">
        <v>1425621600</v>
      </c>
      <c r="O388" s="9">
        <f t="shared" si="39"/>
        <v>42069.25</v>
      </c>
      <c r="P388" t="b">
        <v>0</v>
      </c>
      <c r="Q388" t="b">
        <v>0</v>
      </c>
      <c r="R388" t="s">
        <v>28</v>
      </c>
      <c r="S388" t="str">
        <f t="shared" si="40"/>
        <v>technology</v>
      </c>
      <c r="T388" t="str">
        <f t="shared" si="41"/>
        <v>web</v>
      </c>
    </row>
    <row r="389" spans="1:20" x14ac:dyDescent="0.35">
      <c r="A389">
        <v>629</v>
      </c>
      <c r="B389" t="s">
        <v>1300</v>
      </c>
      <c r="C389" s="3" t="s">
        <v>1301</v>
      </c>
      <c r="D389" s="14">
        <v>85900</v>
      </c>
      <c r="E389">
        <v>55476</v>
      </c>
      <c r="F389" s="4">
        <f t="shared" si="36"/>
        <v>0.64582072176949945</v>
      </c>
      <c r="G389" t="s">
        <v>14</v>
      </c>
      <c r="H389">
        <v>750</v>
      </c>
      <c r="I389" s="5">
        <f t="shared" si="37"/>
        <v>73.968000000000004</v>
      </c>
      <c r="J389" t="s">
        <v>21</v>
      </c>
      <c r="K389" t="s">
        <v>22</v>
      </c>
      <c r="L389">
        <v>1467781200</v>
      </c>
      <c r="M389" s="9">
        <f t="shared" si="38"/>
        <v>42557.208333333328</v>
      </c>
      <c r="N389">
        <v>1467954000</v>
      </c>
      <c r="O389" s="9">
        <f t="shared" si="39"/>
        <v>42559.208333333328</v>
      </c>
      <c r="P389" t="b">
        <v>0</v>
      </c>
      <c r="Q389" t="b">
        <v>1</v>
      </c>
      <c r="R389" t="s">
        <v>33</v>
      </c>
      <c r="S389" t="str">
        <f t="shared" si="40"/>
        <v>theater</v>
      </c>
      <c r="T389" t="str">
        <f t="shared" si="41"/>
        <v>plays</v>
      </c>
    </row>
    <row r="390" spans="1:20" x14ac:dyDescent="0.35">
      <c r="A390">
        <v>388</v>
      </c>
      <c r="B390" t="s">
        <v>828</v>
      </c>
      <c r="C390" s="3" t="s">
        <v>829</v>
      </c>
      <c r="D390" s="14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 s="14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 s="14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543</v>
      </c>
      <c r="B393" t="s">
        <v>1131</v>
      </c>
      <c r="C393" s="3" t="s">
        <v>1132</v>
      </c>
      <c r="D393" s="14">
        <v>84900</v>
      </c>
      <c r="E393">
        <v>13864</v>
      </c>
      <c r="F393" s="4">
        <f t="shared" si="36"/>
        <v>0.1632979976442874</v>
      </c>
      <c r="G393" t="s">
        <v>14</v>
      </c>
      <c r="H393">
        <v>180</v>
      </c>
      <c r="I393" s="5">
        <f t="shared" si="37"/>
        <v>77.022222222222226</v>
      </c>
      <c r="J393" t="s">
        <v>21</v>
      </c>
      <c r="K393" t="s">
        <v>22</v>
      </c>
      <c r="L393">
        <v>1378875600</v>
      </c>
      <c r="M393" s="9">
        <f t="shared" si="38"/>
        <v>41528.208333333336</v>
      </c>
      <c r="N393">
        <v>1380171600</v>
      </c>
      <c r="O393" s="9">
        <f t="shared" si="39"/>
        <v>41543.208333333336</v>
      </c>
      <c r="P393" t="b">
        <v>0</v>
      </c>
      <c r="Q393" t="b">
        <v>0</v>
      </c>
      <c r="R393" t="s">
        <v>89</v>
      </c>
      <c r="S393" t="str">
        <f t="shared" si="40"/>
        <v>games</v>
      </c>
      <c r="T393" t="str">
        <f t="shared" si="41"/>
        <v>video games</v>
      </c>
    </row>
    <row r="394" spans="1:20" x14ac:dyDescent="0.35">
      <c r="A394">
        <v>799</v>
      </c>
      <c r="B394" t="s">
        <v>1633</v>
      </c>
      <c r="C394" s="3" t="s">
        <v>1634</v>
      </c>
      <c r="D394" s="14">
        <v>84500</v>
      </c>
      <c r="E394">
        <v>73522</v>
      </c>
      <c r="F394" s="4">
        <f t="shared" si="36"/>
        <v>0.87008284023668636</v>
      </c>
      <c r="G394" t="s">
        <v>14</v>
      </c>
      <c r="H394">
        <v>1225</v>
      </c>
      <c r="I394" s="5">
        <f t="shared" si="37"/>
        <v>60.017959183673469</v>
      </c>
      <c r="J394" t="s">
        <v>40</v>
      </c>
      <c r="K394" t="s">
        <v>41</v>
      </c>
      <c r="L394">
        <v>1454133600</v>
      </c>
      <c r="M394" s="9">
        <f t="shared" si="38"/>
        <v>42399.25</v>
      </c>
      <c r="N394">
        <v>1454479200</v>
      </c>
      <c r="O394" s="9">
        <f t="shared" si="39"/>
        <v>42403.25</v>
      </c>
      <c r="P394" t="b">
        <v>0</v>
      </c>
      <c r="Q394" t="b">
        <v>0</v>
      </c>
      <c r="R394" t="s">
        <v>33</v>
      </c>
      <c r="S394" t="str">
        <f t="shared" si="40"/>
        <v>theater</v>
      </c>
      <c r="T394" t="str">
        <f t="shared" si="41"/>
        <v>plays</v>
      </c>
    </row>
    <row r="395" spans="1:20" x14ac:dyDescent="0.35">
      <c r="A395">
        <v>393</v>
      </c>
      <c r="B395" t="s">
        <v>838</v>
      </c>
      <c r="C395" s="3" t="s">
        <v>839</v>
      </c>
      <c r="D395" s="14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 s="14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 s="14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 s="14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 s="14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35">
      <c r="A400">
        <v>398</v>
      </c>
      <c r="B400" t="s">
        <v>847</v>
      </c>
      <c r="C400" s="3" t="s">
        <v>848</v>
      </c>
      <c r="D400" s="14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320</v>
      </c>
      <c r="B401" t="s">
        <v>692</v>
      </c>
      <c r="C401" s="3" t="s">
        <v>693</v>
      </c>
      <c r="D401" s="14">
        <v>84400</v>
      </c>
      <c r="E401">
        <v>8092</v>
      </c>
      <c r="F401" s="4">
        <f t="shared" si="36"/>
        <v>9.5876777251184833E-2</v>
      </c>
      <c r="G401" t="s">
        <v>14</v>
      </c>
      <c r="H401">
        <v>80</v>
      </c>
      <c r="I401" s="5">
        <f t="shared" si="37"/>
        <v>101.15</v>
      </c>
      <c r="J401" t="s">
        <v>21</v>
      </c>
      <c r="K401" t="s">
        <v>22</v>
      </c>
      <c r="L401">
        <v>1305003600</v>
      </c>
      <c r="M401" s="9">
        <f t="shared" si="38"/>
        <v>40673.208333333336</v>
      </c>
      <c r="N401">
        <v>1305781200</v>
      </c>
      <c r="O401" s="9">
        <f t="shared" si="39"/>
        <v>40682.208333333336</v>
      </c>
      <c r="P401" t="b">
        <v>0</v>
      </c>
      <c r="Q401" t="b">
        <v>0</v>
      </c>
      <c r="R401" t="s">
        <v>119</v>
      </c>
      <c r="S401" t="str">
        <f t="shared" si="40"/>
        <v>publishing</v>
      </c>
      <c r="T401" t="str">
        <f t="shared" si="41"/>
        <v>fiction</v>
      </c>
    </row>
    <row r="402" spans="1:20" x14ac:dyDescent="0.35">
      <c r="A402">
        <v>261</v>
      </c>
      <c r="B402" t="s">
        <v>574</v>
      </c>
      <c r="C402" s="3" t="s">
        <v>575</v>
      </c>
      <c r="D402" s="14">
        <v>84300</v>
      </c>
      <c r="E402">
        <v>26303</v>
      </c>
      <c r="F402" s="4">
        <f t="shared" si="36"/>
        <v>0.31201660735468567</v>
      </c>
      <c r="G402" t="s">
        <v>14</v>
      </c>
      <c r="H402">
        <v>454</v>
      </c>
      <c r="I402" s="5">
        <f t="shared" si="37"/>
        <v>57.936123348017624</v>
      </c>
      <c r="J402" t="s">
        <v>21</v>
      </c>
      <c r="K402" t="s">
        <v>22</v>
      </c>
      <c r="L402">
        <v>1282712400</v>
      </c>
      <c r="M402" s="9">
        <f t="shared" si="38"/>
        <v>40415.208333333336</v>
      </c>
      <c r="N402">
        <v>1283058000</v>
      </c>
      <c r="O402" s="9">
        <f t="shared" si="39"/>
        <v>40419.208333333336</v>
      </c>
      <c r="P402" t="b">
        <v>0</v>
      </c>
      <c r="Q402" t="b">
        <v>1</v>
      </c>
      <c r="R402" t="s">
        <v>23</v>
      </c>
      <c r="S402" t="str">
        <f t="shared" si="40"/>
        <v>music</v>
      </c>
      <c r="T402" t="str">
        <f t="shared" si="41"/>
        <v>rock</v>
      </c>
    </row>
    <row r="403" spans="1:20" x14ac:dyDescent="0.35">
      <c r="A403">
        <v>401</v>
      </c>
      <c r="B403" t="s">
        <v>853</v>
      </c>
      <c r="C403" s="3" t="s">
        <v>854</v>
      </c>
      <c r="D403" s="14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575</v>
      </c>
      <c r="B404" t="s">
        <v>1194</v>
      </c>
      <c r="C404" s="3" t="s">
        <v>1195</v>
      </c>
      <c r="D404" s="14">
        <v>83300</v>
      </c>
      <c r="E404">
        <v>52421</v>
      </c>
      <c r="F404" s="4">
        <f t="shared" si="36"/>
        <v>0.62930372148859548</v>
      </c>
      <c r="G404" t="s">
        <v>14</v>
      </c>
      <c r="H404">
        <v>558</v>
      </c>
      <c r="I404" s="5">
        <f t="shared" si="37"/>
        <v>93.944444444444443</v>
      </c>
      <c r="J404" t="s">
        <v>21</v>
      </c>
      <c r="K404" t="s">
        <v>22</v>
      </c>
      <c r="L404">
        <v>1400562000</v>
      </c>
      <c r="M404" s="9">
        <f t="shared" si="38"/>
        <v>41779.208333333336</v>
      </c>
      <c r="N404">
        <v>1400821200</v>
      </c>
      <c r="O404" s="9">
        <f t="shared" si="39"/>
        <v>41782.208333333336</v>
      </c>
      <c r="P404" t="b">
        <v>0</v>
      </c>
      <c r="Q404" t="b">
        <v>1</v>
      </c>
      <c r="R404" t="s">
        <v>33</v>
      </c>
      <c r="S404" t="str">
        <f t="shared" si="40"/>
        <v>theater</v>
      </c>
      <c r="T404" t="str">
        <f t="shared" si="41"/>
        <v>plays</v>
      </c>
    </row>
    <row r="405" spans="1:20" x14ac:dyDescent="0.35">
      <c r="A405">
        <v>638</v>
      </c>
      <c r="B405" t="s">
        <v>1318</v>
      </c>
      <c r="C405" s="3" t="s">
        <v>1319</v>
      </c>
      <c r="D405" s="14">
        <v>81600</v>
      </c>
      <c r="E405">
        <v>9318</v>
      </c>
      <c r="F405" s="4">
        <f t="shared" si="36"/>
        <v>0.11419117647058824</v>
      </c>
      <c r="G405" t="s">
        <v>14</v>
      </c>
      <c r="H405">
        <v>94</v>
      </c>
      <c r="I405" s="5">
        <f t="shared" si="37"/>
        <v>99.127659574468083</v>
      </c>
      <c r="J405" t="s">
        <v>21</v>
      </c>
      <c r="K405" t="s">
        <v>22</v>
      </c>
      <c r="L405">
        <v>1280206800</v>
      </c>
      <c r="M405" s="9">
        <f t="shared" si="38"/>
        <v>40386.208333333336</v>
      </c>
      <c r="N405">
        <v>1281243600</v>
      </c>
      <c r="O405" s="9">
        <f t="shared" si="39"/>
        <v>40398.208333333336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 s="14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881</v>
      </c>
      <c r="B407" t="s">
        <v>1794</v>
      </c>
      <c r="C407" s="3" t="s">
        <v>1795</v>
      </c>
      <c r="D407" s="14">
        <v>81300</v>
      </c>
      <c r="E407">
        <v>31665</v>
      </c>
      <c r="F407" s="4">
        <f t="shared" si="36"/>
        <v>0.38948339483394834</v>
      </c>
      <c r="G407" t="s">
        <v>14</v>
      </c>
      <c r="H407">
        <v>452</v>
      </c>
      <c r="I407" s="5">
        <f t="shared" si="37"/>
        <v>70.055309734513273</v>
      </c>
      <c r="J407" t="s">
        <v>21</v>
      </c>
      <c r="K407" t="s">
        <v>22</v>
      </c>
      <c r="L407">
        <v>1436418000</v>
      </c>
      <c r="M407" s="9">
        <f t="shared" si="38"/>
        <v>42194.208333333328</v>
      </c>
      <c r="N407">
        <v>1438923600</v>
      </c>
      <c r="O407" s="9">
        <f t="shared" si="39"/>
        <v>42223.208333333328</v>
      </c>
      <c r="P407" t="b">
        <v>0</v>
      </c>
      <c r="Q407" t="b">
        <v>1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 s="14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 s="14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 s="14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15</v>
      </c>
      <c r="B411" t="s">
        <v>63</v>
      </c>
      <c r="C411" s="3" t="s">
        <v>64</v>
      </c>
      <c r="D411" s="14">
        <v>81200</v>
      </c>
      <c r="E411">
        <v>38414</v>
      </c>
      <c r="F411" s="4">
        <f t="shared" si="36"/>
        <v>0.47307881773399013</v>
      </c>
      <c r="G411" t="s">
        <v>14</v>
      </c>
      <c r="H411">
        <v>452</v>
      </c>
      <c r="I411" s="5">
        <f t="shared" si="37"/>
        <v>84.986725663716811</v>
      </c>
      <c r="J411" t="s">
        <v>21</v>
      </c>
      <c r="K411" t="s">
        <v>22</v>
      </c>
      <c r="L411">
        <v>1575957600</v>
      </c>
      <c r="M411" s="9">
        <f t="shared" si="38"/>
        <v>43809.25</v>
      </c>
      <c r="N411">
        <v>1576303200</v>
      </c>
      <c r="O411" s="9">
        <f t="shared" si="39"/>
        <v>43813.25</v>
      </c>
      <c r="P411" t="b">
        <v>0</v>
      </c>
      <c r="Q411" t="b">
        <v>0</v>
      </c>
      <c r="R411" t="s">
        <v>65</v>
      </c>
      <c r="S411" t="str">
        <f t="shared" si="40"/>
        <v>technology</v>
      </c>
      <c r="T411" t="str">
        <f t="shared" si="41"/>
        <v>wearables</v>
      </c>
    </row>
    <row r="412" spans="1:20" x14ac:dyDescent="0.35">
      <c r="A412">
        <v>410</v>
      </c>
      <c r="B412" t="s">
        <v>870</v>
      </c>
      <c r="C412" s="3" t="s">
        <v>871</v>
      </c>
      <c r="D412" s="14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 s="14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 s="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 s="14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664</v>
      </c>
      <c r="B416" t="s">
        <v>708</v>
      </c>
      <c r="C416" s="3" t="s">
        <v>1370</v>
      </c>
      <c r="D416" s="14">
        <v>79400</v>
      </c>
      <c r="E416">
        <v>26571</v>
      </c>
      <c r="F416" s="4">
        <f t="shared" si="36"/>
        <v>0.33464735516372796</v>
      </c>
      <c r="G416" t="s">
        <v>14</v>
      </c>
      <c r="H416">
        <v>1063</v>
      </c>
      <c r="I416" s="5">
        <f t="shared" si="37"/>
        <v>24.99623706491063</v>
      </c>
      <c r="J416" t="s">
        <v>21</v>
      </c>
      <c r="K416" t="s">
        <v>22</v>
      </c>
      <c r="L416">
        <v>1329717600</v>
      </c>
      <c r="M416" s="9">
        <f t="shared" si="38"/>
        <v>40959.25</v>
      </c>
      <c r="N416">
        <v>1330581600</v>
      </c>
      <c r="O416" s="9">
        <f t="shared" si="39"/>
        <v>40969.25</v>
      </c>
      <c r="P416" t="b">
        <v>0</v>
      </c>
      <c r="Q416" t="b">
        <v>0</v>
      </c>
      <c r="R416" t="s">
        <v>159</v>
      </c>
      <c r="S416" t="str">
        <f t="shared" si="40"/>
        <v>music</v>
      </c>
      <c r="T416" t="str">
        <f t="shared" si="41"/>
        <v>jazz</v>
      </c>
    </row>
    <row r="417" spans="1:20" x14ac:dyDescent="0.35">
      <c r="A417">
        <v>542</v>
      </c>
      <c r="B417" t="s">
        <v>1129</v>
      </c>
      <c r="C417" s="3" t="s">
        <v>1130</v>
      </c>
      <c r="D417" s="14">
        <v>77000</v>
      </c>
      <c r="E417">
        <v>1930</v>
      </c>
      <c r="F417" s="4">
        <f t="shared" si="36"/>
        <v>2.5064935064935064E-2</v>
      </c>
      <c r="G417" t="s">
        <v>14</v>
      </c>
      <c r="H417">
        <v>49</v>
      </c>
      <c r="I417" s="5">
        <f t="shared" si="37"/>
        <v>39.387755102040813</v>
      </c>
      <c r="J417" t="s">
        <v>40</v>
      </c>
      <c r="K417" t="s">
        <v>41</v>
      </c>
      <c r="L417">
        <v>1453442400</v>
      </c>
      <c r="M417" s="9">
        <f t="shared" si="38"/>
        <v>42391.25</v>
      </c>
      <c r="N417">
        <v>1456034400</v>
      </c>
      <c r="O417" s="9">
        <f t="shared" si="39"/>
        <v>42421.25</v>
      </c>
      <c r="P417" t="b">
        <v>0</v>
      </c>
      <c r="Q417" t="b">
        <v>0</v>
      </c>
      <c r="R417" t="s">
        <v>60</v>
      </c>
      <c r="S417" t="str">
        <f t="shared" si="40"/>
        <v>music</v>
      </c>
      <c r="T417" t="str">
        <f t="shared" si="41"/>
        <v>indie rock</v>
      </c>
    </row>
    <row r="418" spans="1:20" x14ac:dyDescent="0.35">
      <c r="A418">
        <v>302</v>
      </c>
      <c r="B418" t="s">
        <v>656</v>
      </c>
      <c r="C418" s="3" t="s">
        <v>657</v>
      </c>
      <c r="D418" s="14">
        <v>76100</v>
      </c>
      <c r="E418">
        <v>24234</v>
      </c>
      <c r="F418" s="4">
        <f t="shared" si="36"/>
        <v>0.31844940867279897</v>
      </c>
      <c r="G418" t="s">
        <v>14</v>
      </c>
      <c r="H418">
        <v>245</v>
      </c>
      <c r="I418" s="5">
        <f t="shared" si="37"/>
        <v>98.914285714285711</v>
      </c>
      <c r="J418" t="s">
        <v>21</v>
      </c>
      <c r="K418" t="s">
        <v>22</v>
      </c>
      <c r="L418">
        <v>1535864400</v>
      </c>
      <c r="M418" s="9">
        <f t="shared" si="38"/>
        <v>43345.208333333328</v>
      </c>
      <c r="N418">
        <v>1537074000</v>
      </c>
      <c r="O418" s="9">
        <f t="shared" si="39"/>
        <v>43359.208333333328</v>
      </c>
      <c r="P418" t="b">
        <v>0</v>
      </c>
      <c r="Q418" t="b">
        <v>0</v>
      </c>
      <c r="R418" t="s">
        <v>33</v>
      </c>
      <c r="S418" t="str">
        <f t="shared" si="40"/>
        <v>theater</v>
      </c>
      <c r="T418" t="str">
        <f t="shared" si="41"/>
        <v>plays</v>
      </c>
    </row>
    <row r="419" spans="1:20" x14ac:dyDescent="0.35">
      <c r="A419">
        <v>204</v>
      </c>
      <c r="B419" t="s">
        <v>460</v>
      </c>
      <c r="C419" s="3" t="s">
        <v>461</v>
      </c>
      <c r="D419" s="14">
        <v>75000</v>
      </c>
      <c r="E419">
        <v>2529</v>
      </c>
      <c r="F419" s="4">
        <f t="shared" si="36"/>
        <v>3.372E-2</v>
      </c>
      <c r="G419" t="s">
        <v>14</v>
      </c>
      <c r="H419">
        <v>40</v>
      </c>
      <c r="I419" s="5">
        <f t="shared" si="37"/>
        <v>63.225000000000001</v>
      </c>
      <c r="J419" t="s">
        <v>21</v>
      </c>
      <c r="K419" t="s">
        <v>22</v>
      </c>
      <c r="L419">
        <v>1301806800</v>
      </c>
      <c r="M419" s="9">
        <f t="shared" si="38"/>
        <v>40636.208333333336</v>
      </c>
      <c r="N419">
        <v>1302670800</v>
      </c>
      <c r="O419" s="9">
        <f t="shared" si="39"/>
        <v>40646.208333333336</v>
      </c>
      <c r="P419" t="b">
        <v>0</v>
      </c>
      <c r="Q419" t="b">
        <v>0</v>
      </c>
      <c r="R419" t="s">
        <v>159</v>
      </c>
      <c r="S419" t="str">
        <f t="shared" si="40"/>
        <v>music</v>
      </c>
      <c r="T419" t="str">
        <f t="shared" si="41"/>
        <v>jazz</v>
      </c>
    </row>
    <row r="420" spans="1:20" x14ac:dyDescent="0.35">
      <c r="A420">
        <v>738</v>
      </c>
      <c r="B420" t="s">
        <v>1032</v>
      </c>
      <c r="C420" s="3" t="s">
        <v>1514</v>
      </c>
      <c r="D420" s="14">
        <v>74700</v>
      </c>
      <c r="E420">
        <v>1557</v>
      </c>
      <c r="F420" s="4">
        <f t="shared" si="36"/>
        <v>2.0843373493975904E-2</v>
      </c>
      <c r="G420" t="s">
        <v>14</v>
      </c>
      <c r="H420">
        <v>15</v>
      </c>
      <c r="I420" s="5">
        <f t="shared" si="37"/>
        <v>103.8</v>
      </c>
      <c r="J420" t="s">
        <v>21</v>
      </c>
      <c r="K420" t="s">
        <v>22</v>
      </c>
      <c r="L420">
        <v>1416117600</v>
      </c>
      <c r="M420" s="9">
        <f t="shared" si="38"/>
        <v>41959.25</v>
      </c>
      <c r="N420">
        <v>1418018400</v>
      </c>
      <c r="O420" s="9">
        <f t="shared" si="39"/>
        <v>41981.25</v>
      </c>
      <c r="P420" t="b">
        <v>0</v>
      </c>
      <c r="Q420" t="b">
        <v>1</v>
      </c>
      <c r="R420" t="s">
        <v>33</v>
      </c>
      <c r="S420" t="str">
        <f t="shared" si="40"/>
        <v>theater</v>
      </c>
      <c r="T420" t="str">
        <f t="shared" si="41"/>
        <v>plays</v>
      </c>
    </row>
    <row r="421" spans="1:20" x14ac:dyDescent="0.35">
      <c r="A421">
        <v>419</v>
      </c>
      <c r="B421" t="s">
        <v>887</v>
      </c>
      <c r="C421" s="3" t="s">
        <v>888</v>
      </c>
      <c r="D421" s="14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 s="14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336</v>
      </c>
      <c r="B423" t="s">
        <v>724</v>
      </c>
      <c r="C423" s="3" t="s">
        <v>725</v>
      </c>
      <c r="D423" s="14">
        <v>70700</v>
      </c>
      <c r="E423">
        <v>68602</v>
      </c>
      <c r="F423" s="4">
        <f t="shared" si="36"/>
        <v>0.97032531824611035</v>
      </c>
      <c r="G423" t="s">
        <v>14</v>
      </c>
      <c r="H423">
        <v>1072</v>
      </c>
      <c r="I423" s="5">
        <f t="shared" si="37"/>
        <v>63.994402985074629</v>
      </c>
      <c r="J423" t="s">
        <v>21</v>
      </c>
      <c r="K423" t="s">
        <v>22</v>
      </c>
      <c r="L423">
        <v>1292392800</v>
      </c>
      <c r="M423" s="9">
        <f t="shared" si="38"/>
        <v>40527.25</v>
      </c>
      <c r="N423">
        <v>1292479200</v>
      </c>
      <c r="O423" s="9">
        <f t="shared" si="39"/>
        <v>40528.25</v>
      </c>
      <c r="P423" t="b">
        <v>0</v>
      </c>
      <c r="Q423" t="b">
        <v>1</v>
      </c>
      <c r="R423" t="s">
        <v>23</v>
      </c>
      <c r="S423" t="str">
        <f t="shared" si="40"/>
        <v>music</v>
      </c>
      <c r="T423" t="str">
        <f t="shared" si="41"/>
        <v>rock</v>
      </c>
    </row>
    <row r="424" spans="1:20" ht="31" x14ac:dyDescent="0.35">
      <c r="A424">
        <v>422</v>
      </c>
      <c r="B424" t="s">
        <v>893</v>
      </c>
      <c r="C424" s="3" t="s">
        <v>894</v>
      </c>
      <c r="D424" s="1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913</v>
      </c>
      <c r="B425" t="s">
        <v>1858</v>
      </c>
      <c r="C425" s="3" t="s">
        <v>1859</v>
      </c>
      <c r="D425" s="14">
        <v>70200</v>
      </c>
      <c r="E425">
        <v>35536</v>
      </c>
      <c r="F425" s="4">
        <f t="shared" si="36"/>
        <v>0.50621082621082625</v>
      </c>
      <c r="G425" t="s">
        <v>14</v>
      </c>
      <c r="H425">
        <v>523</v>
      </c>
      <c r="I425" s="5">
        <f t="shared" si="37"/>
        <v>67.946462715105156</v>
      </c>
      <c r="J425" t="s">
        <v>26</v>
      </c>
      <c r="K425" t="s">
        <v>27</v>
      </c>
      <c r="L425">
        <v>1557637200</v>
      </c>
      <c r="M425" s="9">
        <f t="shared" si="38"/>
        <v>43597.208333333328</v>
      </c>
      <c r="N425">
        <v>1558760400</v>
      </c>
      <c r="O425" s="9">
        <f t="shared" si="39"/>
        <v>43610.208333333328</v>
      </c>
      <c r="P425" t="b">
        <v>0</v>
      </c>
      <c r="Q425" t="b">
        <v>0</v>
      </c>
      <c r="R425" t="s">
        <v>53</v>
      </c>
      <c r="S425" t="str">
        <f t="shared" si="40"/>
        <v>film &amp; video</v>
      </c>
      <c r="T425" t="str">
        <f t="shared" si="41"/>
        <v>drama</v>
      </c>
    </row>
    <row r="426" spans="1:20" x14ac:dyDescent="0.35">
      <c r="A426">
        <v>998</v>
      </c>
      <c r="B426" t="s">
        <v>2023</v>
      </c>
      <c r="C426" s="3" t="s">
        <v>2024</v>
      </c>
      <c r="D426" s="14">
        <v>66600</v>
      </c>
      <c r="E426">
        <v>37823</v>
      </c>
      <c r="F426" s="4">
        <f t="shared" si="36"/>
        <v>0.5679129129129129</v>
      </c>
      <c r="G426" t="s">
        <v>14</v>
      </c>
      <c r="H426">
        <v>374</v>
      </c>
      <c r="I426" s="5">
        <f t="shared" si="37"/>
        <v>101.13101604278074</v>
      </c>
      <c r="J426" t="s">
        <v>21</v>
      </c>
      <c r="K426" t="s">
        <v>22</v>
      </c>
      <c r="L426">
        <v>1265868000</v>
      </c>
      <c r="M426" s="9">
        <f t="shared" si="38"/>
        <v>40220.25</v>
      </c>
      <c r="N426">
        <v>1267077600</v>
      </c>
      <c r="O426" s="9">
        <f t="shared" si="39"/>
        <v>40234.25</v>
      </c>
      <c r="P426" t="b">
        <v>0</v>
      </c>
      <c r="Q426" t="b">
        <v>1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 s="14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 s="14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 s="14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198</v>
      </c>
      <c r="B430" t="s">
        <v>448</v>
      </c>
      <c r="C430" s="3" t="s">
        <v>449</v>
      </c>
      <c r="D430" s="14">
        <v>63200</v>
      </c>
      <c r="E430">
        <v>6041</v>
      </c>
      <c r="F430" s="4">
        <f t="shared" si="36"/>
        <v>9.5585443037974685E-2</v>
      </c>
      <c r="G430" t="s">
        <v>14</v>
      </c>
      <c r="H430">
        <v>168</v>
      </c>
      <c r="I430" s="5">
        <f t="shared" si="37"/>
        <v>35.958333333333336</v>
      </c>
      <c r="J430" t="s">
        <v>21</v>
      </c>
      <c r="K430" t="s">
        <v>22</v>
      </c>
      <c r="L430">
        <v>1281070800</v>
      </c>
      <c r="M430" s="9">
        <f t="shared" si="38"/>
        <v>40396.208333333336</v>
      </c>
      <c r="N430">
        <v>1283576400</v>
      </c>
      <c r="O430" s="9">
        <f t="shared" si="39"/>
        <v>40425.208333333336</v>
      </c>
      <c r="P430" t="b">
        <v>0</v>
      </c>
      <c r="Q430" t="b">
        <v>0</v>
      </c>
      <c r="R430" t="s">
        <v>50</v>
      </c>
      <c r="S430" t="str">
        <f t="shared" si="40"/>
        <v>music</v>
      </c>
      <c r="T430" t="str">
        <f t="shared" si="41"/>
        <v>electric music</v>
      </c>
    </row>
    <row r="431" spans="1:20" x14ac:dyDescent="0.35">
      <c r="A431">
        <v>429</v>
      </c>
      <c r="B431" t="s">
        <v>907</v>
      </c>
      <c r="C431" s="3" t="s">
        <v>908</v>
      </c>
      <c r="D431" s="14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19</v>
      </c>
      <c r="B432" t="s">
        <v>75</v>
      </c>
      <c r="C432" s="3" t="s">
        <v>76</v>
      </c>
      <c r="D432" s="14">
        <v>62500</v>
      </c>
      <c r="E432">
        <v>30331</v>
      </c>
      <c r="F432" s="4">
        <f t="shared" si="36"/>
        <v>0.48529600000000001</v>
      </c>
      <c r="G432" t="s">
        <v>14</v>
      </c>
      <c r="H432">
        <v>674</v>
      </c>
      <c r="I432" s="5">
        <f t="shared" si="37"/>
        <v>45.001483679525222</v>
      </c>
      <c r="J432" t="s">
        <v>21</v>
      </c>
      <c r="K432" t="s">
        <v>22</v>
      </c>
      <c r="L432">
        <v>1551679200</v>
      </c>
      <c r="M432" s="9">
        <f t="shared" si="38"/>
        <v>43528.25</v>
      </c>
      <c r="N432">
        <v>1553490000</v>
      </c>
      <c r="O432" s="9">
        <f t="shared" si="39"/>
        <v>43549.208333333328</v>
      </c>
      <c r="P432" t="b">
        <v>0</v>
      </c>
      <c r="Q432" t="b">
        <v>1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 s="14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787</v>
      </c>
      <c r="B434" t="s">
        <v>1609</v>
      </c>
      <c r="C434" s="3" t="s">
        <v>1610</v>
      </c>
      <c r="D434" s="14">
        <v>61200</v>
      </c>
      <c r="E434">
        <v>60994</v>
      </c>
      <c r="F434" s="4">
        <f t="shared" si="36"/>
        <v>0.99663398692810456</v>
      </c>
      <c r="G434" t="s">
        <v>14</v>
      </c>
      <c r="H434">
        <v>859</v>
      </c>
      <c r="I434" s="5">
        <f t="shared" si="37"/>
        <v>71.005820721769496</v>
      </c>
      <c r="J434" t="s">
        <v>15</v>
      </c>
      <c r="K434" t="s">
        <v>16</v>
      </c>
      <c r="L434">
        <v>1305954000</v>
      </c>
      <c r="M434" s="9">
        <f t="shared" si="38"/>
        <v>40684.208333333336</v>
      </c>
      <c r="N434">
        <v>1306731600</v>
      </c>
      <c r="O434" s="9">
        <f t="shared" si="39"/>
        <v>40693.208333333336</v>
      </c>
      <c r="P434" t="b">
        <v>0</v>
      </c>
      <c r="Q434" t="b">
        <v>0</v>
      </c>
      <c r="R434" t="s">
        <v>23</v>
      </c>
      <c r="S434" t="str">
        <f t="shared" si="40"/>
        <v>music</v>
      </c>
      <c r="T434" t="str">
        <f t="shared" si="41"/>
        <v>rock</v>
      </c>
    </row>
    <row r="435" spans="1:20" x14ac:dyDescent="0.35">
      <c r="A435">
        <v>391</v>
      </c>
      <c r="B435" t="s">
        <v>834</v>
      </c>
      <c r="C435" s="3" t="s">
        <v>835</v>
      </c>
      <c r="D435" s="14">
        <v>60400</v>
      </c>
      <c r="E435">
        <v>4393</v>
      </c>
      <c r="F435" s="4">
        <f t="shared" si="36"/>
        <v>7.27317880794702E-2</v>
      </c>
      <c r="G435" t="s">
        <v>14</v>
      </c>
      <c r="H435">
        <v>151</v>
      </c>
      <c r="I435" s="5">
        <f t="shared" si="37"/>
        <v>29.09271523178808</v>
      </c>
      <c r="J435" t="s">
        <v>21</v>
      </c>
      <c r="K435" t="s">
        <v>22</v>
      </c>
      <c r="L435">
        <v>1389679200</v>
      </c>
      <c r="M435" s="9">
        <f t="shared" si="38"/>
        <v>41653.25</v>
      </c>
      <c r="N435">
        <v>1389852000</v>
      </c>
      <c r="O435" s="9">
        <f t="shared" si="39"/>
        <v>41655.25</v>
      </c>
      <c r="P435" t="b">
        <v>0</v>
      </c>
      <c r="Q435" t="b">
        <v>0</v>
      </c>
      <c r="R435" t="s">
        <v>68</v>
      </c>
      <c r="S435" t="str">
        <f t="shared" si="40"/>
        <v>publishing</v>
      </c>
      <c r="T435" t="str">
        <f t="shared" si="41"/>
        <v>nonfiction</v>
      </c>
    </row>
    <row r="436" spans="1:20" x14ac:dyDescent="0.35">
      <c r="A436">
        <v>434</v>
      </c>
      <c r="B436" t="s">
        <v>917</v>
      </c>
      <c r="C436" s="3" t="s">
        <v>918</v>
      </c>
      <c r="D436" s="14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 s="14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 s="14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 s="14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 s="14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 s="14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 s="14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79</v>
      </c>
      <c r="B443" t="s">
        <v>207</v>
      </c>
      <c r="C443" s="3" t="s">
        <v>208</v>
      </c>
      <c r="D443" s="14">
        <v>57800</v>
      </c>
      <c r="E443">
        <v>40228</v>
      </c>
      <c r="F443" s="4">
        <f t="shared" si="36"/>
        <v>0.6959861591695502</v>
      </c>
      <c r="G443" t="s">
        <v>14</v>
      </c>
      <c r="H443">
        <v>838</v>
      </c>
      <c r="I443" s="5">
        <f t="shared" si="37"/>
        <v>48.004773269689736</v>
      </c>
      <c r="J443" t="s">
        <v>21</v>
      </c>
      <c r="K443" t="s">
        <v>22</v>
      </c>
      <c r="L443">
        <v>1529125200</v>
      </c>
      <c r="M443" s="9">
        <f t="shared" si="38"/>
        <v>43267.208333333328</v>
      </c>
      <c r="N443">
        <v>1529557200</v>
      </c>
      <c r="O443" s="9">
        <f t="shared" si="39"/>
        <v>43272.208333333328</v>
      </c>
      <c r="P443" t="b">
        <v>0</v>
      </c>
      <c r="Q443" t="b">
        <v>0</v>
      </c>
      <c r="R443" t="s">
        <v>33</v>
      </c>
      <c r="S443" t="str">
        <f t="shared" si="40"/>
        <v>theater</v>
      </c>
      <c r="T443" t="str">
        <f t="shared" si="41"/>
        <v>plays</v>
      </c>
    </row>
    <row r="444" spans="1:20" x14ac:dyDescent="0.35">
      <c r="A444">
        <v>442</v>
      </c>
      <c r="B444" t="s">
        <v>933</v>
      </c>
      <c r="C444" s="3" t="s">
        <v>934</v>
      </c>
      <c r="D444" s="1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 s="14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 s="14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 s="14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" x14ac:dyDescent="0.35">
      <c r="A448">
        <v>522</v>
      </c>
      <c r="B448" t="s">
        <v>1089</v>
      </c>
      <c r="C448" s="3" t="s">
        <v>1090</v>
      </c>
      <c r="D448" s="14">
        <v>50500</v>
      </c>
      <c r="E448">
        <v>16389</v>
      </c>
      <c r="F448" s="4">
        <f t="shared" si="36"/>
        <v>0.32453465346534655</v>
      </c>
      <c r="G448" t="s">
        <v>14</v>
      </c>
      <c r="H448">
        <v>191</v>
      </c>
      <c r="I448" s="5">
        <f t="shared" si="37"/>
        <v>85.806282722513089</v>
      </c>
      <c r="J448" t="s">
        <v>21</v>
      </c>
      <c r="K448" t="s">
        <v>22</v>
      </c>
      <c r="L448">
        <v>1341291600</v>
      </c>
      <c r="M448" s="9">
        <f t="shared" si="38"/>
        <v>41093.208333333336</v>
      </c>
      <c r="N448">
        <v>1342328400</v>
      </c>
      <c r="O448" s="9">
        <f t="shared" si="39"/>
        <v>41105.208333333336</v>
      </c>
      <c r="P448" t="b">
        <v>0</v>
      </c>
      <c r="Q448" t="b">
        <v>0</v>
      </c>
      <c r="R448" t="s">
        <v>100</v>
      </c>
      <c r="S448" t="str">
        <f t="shared" si="40"/>
        <v>film &amp; video</v>
      </c>
      <c r="T448" t="str">
        <f t="shared" si="41"/>
        <v>shorts</v>
      </c>
    </row>
    <row r="449" spans="1:20" ht="31" x14ac:dyDescent="0.35">
      <c r="A449">
        <v>447</v>
      </c>
      <c r="B449" t="s">
        <v>942</v>
      </c>
      <c r="C449" s="3" t="s">
        <v>943</v>
      </c>
      <c r="D449" s="14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377</v>
      </c>
      <c r="B450" t="s">
        <v>806</v>
      </c>
      <c r="C450" s="3" t="s">
        <v>807</v>
      </c>
      <c r="D450" s="14">
        <v>49700</v>
      </c>
      <c r="E450">
        <v>5098</v>
      </c>
      <c r="F450" s="4">
        <f t="shared" ref="F450:F513" si="42">SUM(E450/D450)</f>
        <v>0.10257545271629778</v>
      </c>
      <c r="G450" t="s">
        <v>14</v>
      </c>
      <c r="H450">
        <v>127</v>
      </c>
      <c r="I450" s="5">
        <f t="shared" ref="I450:I513" si="43">IF(E450=0,0,SUM(E450/H450))</f>
        <v>40.14173228346457</v>
      </c>
      <c r="J450" t="s">
        <v>21</v>
      </c>
      <c r="K450" t="s">
        <v>22</v>
      </c>
      <c r="L450">
        <v>1571720400</v>
      </c>
      <c r="M450" s="9">
        <f t="shared" ref="M450:M513" si="44">(((L450/60)/60)/24)+DATE(1970,1,1)</f>
        <v>43760.208333333328</v>
      </c>
      <c r="N450">
        <v>1572933600</v>
      </c>
      <c r="O450" s="9">
        <f t="shared" ref="O450:O513" si="45">(((((N450/60)/60)/24)+DATE(1970,1,1)))</f>
        <v>43774.25</v>
      </c>
      <c r="P450" t="b">
        <v>0</v>
      </c>
      <c r="Q450" t="b">
        <v>0</v>
      </c>
      <c r="R450" t="s">
        <v>33</v>
      </c>
      <c r="S450" t="str">
        <f t="shared" ref="S450:S513" si="46">_xlfn.TEXTBEFORE(R450,"/")</f>
        <v>theater</v>
      </c>
      <c r="T450" t="str">
        <f t="shared" ref="T450:T513" si="47">_xlfn.TEXTAFTER(R450,"/")</f>
        <v>plays</v>
      </c>
    </row>
    <row r="451" spans="1:20" x14ac:dyDescent="0.35">
      <c r="A451">
        <v>449</v>
      </c>
      <c r="B451" t="s">
        <v>946</v>
      </c>
      <c r="C451" s="3" t="s">
        <v>947</v>
      </c>
      <c r="D451" s="14">
        <v>900</v>
      </c>
      <c r="E451">
        <v>8703</v>
      </c>
      <c r="F451" s="4">
        <f t="shared" si="42"/>
        <v>9.67</v>
      </c>
      <c r="G451" t="s">
        <v>20</v>
      </c>
      <c r="H451">
        <v>86</v>
      </c>
      <c r="I451" s="5">
        <f t="shared" si="43"/>
        <v>101.19767441860465</v>
      </c>
      <c r="J451" t="s">
        <v>36</v>
      </c>
      <c r="K451" t="s">
        <v>37</v>
      </c>
      <c r="L451">
        <v>1551852000</v>
      </c>
      <c r="M451" s="9">
        <f t="shared" si="44"/>
        <v>43530.25</v>
      </c>
      <c r="N451">
        <v>1553317200</v>
      </c>
      <c r="O451" s="9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5">
      <c r="A452">
        <v>760</v>
      </c>
      <c r="B452" t="s">
        <v>1556</v>
      </c>
      <c r="C452" s="3" t="s">
        <v>1557</v>
      </c>
      <c r="D452" s="14">
        <v>48300</v>
      </c>
      <c r="E452">
        <v>16592</v>
      </c>
      <c r="F452" s="4">
        <f t="shared" si="42"/>
        <v>0.34351966873706002</v>
      </c>
      <c r="G452" t="s">
        <v>14</v>
      </c>
      <c r="H452">
        <v>210</v>
      </c>
      <c r="I452" s="5">
        <f t="shared" si="43"/>
        <v>79.009523809523813</v>
      </c>
      <c r="J452" t="s">
        <v>107</v>
      </c>
      <c r="K452" t="s">
        <v>108</v>
      </c>
      <c r="L452">
        <v>1564635600</v>
      </c>
      <c r="M452" s="9">
        <f t="shared" si="44"/>
        <v>43678.208333333328</v>
      </c>
      <c r="N452">
        <v>1567141200</v>
      </c>
      <c r="O452" s="9">
        <f t="shared" si="45"/>
        <v>43707.208333333328</v>
      </c>
      <c r="P452" t="b">
        <v>0</v>
      </c>
      <c r="Q452" t="b">
        <v>1</v>
      </c>
      <c r="R452" t="s">
        <v>89</v>
      </c>
      <c r="S452" t="str">
        <f t="shared" si="46"/>
        <v>games</v>
      </c>
      <c r="T452" t="str">
        <f t="shared" si="47"/>
        <v>video games</v>
      </c>
    </row>
    <row r="453" spans="1:20" x14ac:dyDescent="0.35">
      <c r="A453">
        <v>451</v>
      </c>
      <c r="B453" t="s">
        <v>950</v>
      </c>
      <c r="C453" s="3" t="s">
        <v>951</v>
      </c>
      <c r="D453" s="14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35">
      <c r="A454">
        <v>342</v>
      </c>
      <c r="B454" t="s">
        <v>736</v>
      </c>
      <c r="C454" s="3" t="s">
        <v>737</v>
      </c>
      <c r="D454" s="14">
        <v>47900</v>
      </c>
      <c r="E454">
        <v>31864</v>
      </c>
      <c r="F454" s="4">
        <f t="shared" si="42"/>
        <v>0.66521920668058454</v>
      </c>
      <c r="G454" t="s">
        <v>14</v>
      </c>
      <c r="H454">
        <v>328</v>
      </c>
      <c r="I454" s="5">
        <f t="shared" si="43"/>
        <v>97.146341463414629</v>
      </c>
      <c r="J454" t="s">
        <v>21</v>
      </c>
      <c r="K454" t="s">
        <v>22</v>
      </c>
      <c r="L454">
        <v>1374296400</v>
      </c>
      <c r="M454" s="9">
        <f t="shared" si="44"/>
        <v>41475.208333333336</v>
      </c>
      <c r="N454">
        <v>1375333200</v>
      </c>
      <c r="O454" s="9">
        <f t="shared" si="45"/>
        <v>41487.208333333336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ht="31" x14ac:dyDescent="0.35">
      <c r="A455">
        <v>766</v>
      </c>
      <c r="B455" t="s">
        <v>1567</v>
      </c>
      <c r="C455" s="3" t="s">
        <v>1568</v>
      </c>
      <c r="D455" s="14">
        <v>43800</v>
      </c>
      <c r="E455">
        <v>13653</v>
      </c>
      <c r="F455" s="4">
        <f t="shared" si="42"/>
        <v>0.31171232876712329</v>
      </c>
      <c r="G455" t="s">
        <v>14</v>
      </c>
      <c r="H455">
        <v>248</v>
      </c>
      <c r="I455" s="5">
        <f t="shared" si="43"/>
        <v>55.052419354838712</v>
      </c>
      <c r="J455" t="s">
        <v>26</v>
      </c>
      <c r="K455" t="s">
        <v>27</v>
      </c>
      <c r="L455">
        <v>1537333200</v>
      </c>
      <c r="M455" s="9">
        <f t="shared" si="44"/>
        <v>43362.208333333328</v>
      </c>
      <c r="N455">
        <v>1537419600</v>
      </c>
      <c r="O455" s="9">
        <f t="shared" si="45"/>
        <v>43363.208333333328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941</v>
      </c>
      <c r="B456" t="s">
        <v>1913</v>
      </c>
      <c r="C456" s="3" t="s">
        <v>1914</v>
      </c>
      <c r="D456" s="14">
        <v>43000</v>
      </c>
      <c r="E456">
        <v>5615</v>
      </c>
      <c r="F456" s="4">
        <f t="shared" si="42"/>
        <v>0.1305813953488372</v>
      </c>
      <c r="G456" t="s">
        <v>14</v>
      </c>
      <c r="H456">
        <v>78</v>
      </c>
      <c r="I456" s="5">
        <f t="shared" si="43"/>
        <v>71.987179487179489</v>
      </c>
      <c r="J456" t="s">
        <v>21</v>
      </c>
      <c r="K456" t="s">
        <v>22</v>
      </c>
      <c r="L456">
        <v>1294552800</v>
      </c>
      <c r="M456" s="9">
        <f t="shared" si="44"/>
        <v>40552.25</v>
      </c>
      <c r="N456">
        <v>1297576800</v>
      </c>
      <c r="O456" s="9">
        <f t="shared" si="45"/>
        <v>40587.25</v>
      </c>
      <c r="P456" t="b">
        <v>1</v>
      </c>
      <c r="Q456" t="b">
        <v>0</v>
      </c>
      <c r="R456" t="s">
        <v>33</v>
      </c>
      <c r="S456" t="str">
        <f t="shared" si="46"/>
        <v>theater</v>
      </c>
      <c r="T456" t="str">
        <f t="shared" si="47"/>
        <v>plays</v>
      </c>
    </row>
    <row r="457" spans="1:20" x14ac:dyDescent="0.35">
      <c r="A457">
        <v>455</v>
      </c>
      <c r="B457" t="s">
        <v>958</v>
      </c>
      <c r="C457" s="3" t="s">
        <v>959</v>
      </c>
      <c r="D457" s="14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 s="14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192</v>
      </c>
      <c r="B459" t="s">
        <v>436</v>
      </c>
      <c r="C459" s="3" t="s">
        <v>437</v>
      </c>
      <c r="D459" s="14">
        <v>42600</v>
      </c>
      <c r="E459">
        <v>8517</v>
      </c>
      <c r="F459" s="4">
        <f t="shared" si="42"/>
        <v>0.19992957746478873</v>
      </c>
      <c r="G459" t="s">
        <v>14</v>
      </c>
      <c r="H459">
        <v>243</v>
      </c>
      <c r="I459" s="5">
        <f t="shared" si="43"/>
        <v>35.049382716049379</v>
      </c>
      <c r="J459" t="s">
        <v>21</v>
      </c>
      <c r="K459" t="s">
        <v>22</v>
      </c>
      <c r="L459">
        <v>1403845200</v>
      </c>
      <c r="M459" s="9">
        <f t="shared" si="44"/>
        <v>41817.208333333336</v>
      </c>
      <c r="N459">
        <v>1404190800</v>
      </c>
      <c r="O459" s="9">
        <f t="shared" si="45"/>
        <v>41821.208333333336</v>
      </c>
      <c r="P459" t="b">
        <v>0</v>
      </c>
      <c r="Q459" t="b">
        <v>0</v>
      </c>
      <c r="R459" t="s">
        <v>23</v>
      </c>
      <c r="S459" t="str">
        <f t="shared" si="46"/>
        <v>music</v>
      </c>
      <c r="T459" t="str">
        <f t="shared" si="47"/>
        <v>rock</v>
      </c>
    </row>
    <row r="460" spans="1:20" x14ac:dyDescent="0.35">
      <c r="A460">
        <v>458</v>
      </c>
      <c r="B460" t="s">
        <v>964</v>
      </c>
      <c r="C460" s="3" t="s">
        <v>965</v>
      </c>
      <c r="D460" s="14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236</v>
      </c>
      <c r="B461" t="s">
        <v>524</v>
      </c>
      <c r="C461" s="3" t="s">
        <v>525</v>
      </c>
      <c r="D461" s="14">
        <v>39500</v>
      </c>
      <c r="E461">
        <v>4323</v>
      </c>
      <c r="F461" s="4">
        <f t="shared" si="42"/>
        <v>0.10944303797468355</v>
      </c>
      <c r="G461" t="s">
        <v>14</v>
      </c>
      <c r="H461">
        <v>57</v>
      </c>
      <c r="I461" s="5">
        <f t="shared" si="43"/>
        <v>75.84210526315789</v>
      </c>
      <c r="J461" t="s">
        <v>26</v>
      </c>
      <c r="K461" t="s">
        <v>27</v>
      </c>
      <c r="L461">
        <v>1561438800</v>
      </c>
      <c r="M461" s="9">
        <f t="shared" si="44"/>
        <v>43641.208333333328</v>
      </c>
      <c r="N461">
        <v>1562043600</v>
      </c>
      <c r="O461" s="9">
        <f t="shared" si="45"/>
        <v>43648.208333333328</v>
      </c>
      <c r="P461" t="b">
        <v>0</v>
      </c>
      <c r="Q461" t="b">
        <v>1</v>
      </c>
      <c r="R461" t="s">
        <v>23</v>
      </c>
      <c r="S461" t="str">
        <f t="shared" si="46"/>
        <v>music</v>
      </c>
      <c r="T461" t="str">
        <f t="shared" si="47"/>
        <v>rock</v>
      </c>
    </row>
    <row r="462" spans="1:20" x14ac:dyDescent="0.35">
      <c r="A462">
        <v>460</v>
      </c>
      <c r="B462" t="s">
        <v>968</v>
      </c>
      <c r="C462" s="3" t="s">
        <v>969</v>
      </c>
      <c r="D462" s="14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 s="14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340</v>
      </c>
      <c r="B464" t="s">
        <v>732</v>
      </c>
      <c r="C464" s="3" t="s">
        <v>733</v>
      </c>
      <c r="D464" s="14">
        <v>37100</v>
      </c>
      <c r="E464">
        <v>34964</v>
      </c>
      <c r="F464" s="4">
        <f t="shared" si="42"/>
        <v>0.94242587601078165</v>
      </c>
      <c r="G464" t="s">
        <v>14</v>
      </c>
      <c r="H464">
        <v>393</v>
      </c>
      <c r="I464" s="5">
        <f t="shared" si="43"/>
        <v>88.966921119592882</v>
      </c>
      <c r="J464" t="s">
        <v>21</v>
      </c>
      <c r="K464" t="s">
        <v>22</v>
      </c>
      <c r="L464">
        <v>1323669600</v>
      </c>
      <c r="M464" s="9">
        <f t="shared" si="44"/>
        <v>40889.25</v>
      </c>
      <c r="N464">
        <v>1323756000</v>
      </c>
      <c r="O464" s="9">
        <f t="shared" si="45"/>
        <v>40890.25</v>
      </c>
      <c r="P464" t="b">
        <v>0</v>
      </c>
      <c r="Q464" t="b">
        <v>0</v>
      </c>
      <c r="R464" t="s">
        <v>122</v>
      </c>
      <c r="S464" t="str">
        <f t="shared" si="46"/>
        <v>photography</v>
      </c>
      <c r="T464" t="str">
        <f t="shared" si="47"/>
        <v>photography books</v>
      </c>
    </row>
    <row r="465" spans="1:20" ht="31" x14ac:dyDescent="0.35">
      <c r="A465">
        <v>463</v>
      </c>
      <c r="B465" t="s">
        <v>974</v>
      </c>
      <c r="C465" s="3" t="s">
        <v>975</v>
      </c>
      <c r="D465" s="14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 s="14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 s="14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 s="14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 s="14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919</v>
      </c>
      <c r="B470" t="s">
        <v>1870</v>
      </c>
      <c r="C470" s="3" t="s">
        <v>1871</v>
      </c>
      <c r="D470" s="14">
        <v>35600</v>
      </c>
      <c r="E470">
        <v>20915</v>
      </c>
      <c r="F470" s="4">
        <f t="shared" si="42"/>
        <v>0.58750000000000002</v>
      </c>
      <c r="G470" t="s">
        <v>14</v>
      </c>
      <c r="H470">
        <v>225</v>
      </c>
      <c r="I470" s="5">
        <f t="shared" si="43"/>
        <v>92.955555555555549</v>
      </c>
      <c r="J470" t="s">
        <v>26</v>
      </c>
      <c r="K470" t="s">
        <v>27</v>
      </c>
      <c r="L470">
        <v>1507957200</v>
      </c>
      <c r="M470" s="9">
        <f t="shared" si="44"/>
        <v>43022.208333333328</v>
      </c>
      <c r="N470">
        <v>1510725600</v>
      </c>
      <c r="O470" s="9">
        <f t="shared" si="45"/>
        <v>43054.25</v>
      </c>
      <c r="P470" t="b">
        <v>0</v>
      </c>
      <c r="Q470" t="b">
        <v>1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 s="14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 s="14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 s="14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405</v>
      </c>
      <c r="B474" t="s">
        <v>861</v>
      </c>
      <c r="C474" s="3" t="s">
        <v>862</v>
      </c>
      <c r="D474" s="14">
        <v>29600</v>
      </c>
      <c r="E474">
        <v>26527</v>
      </c>
      <c r="F474" s="4">
        <f t="shared" si="42"/>
        <v>0.89618243243243245</v>
      </c>
      <c r="G474" t="s">
        <v>14</v>
      </c>
      <c r="H474">
        <v>435</v>
      </c>
      <c r="I474" s="5">
        <f t="shared" si="43"/>
        <v>60.981609195402299</v>
      </c>
      <c r="J474" t="s">
        <v>21</v>
      </c>
      <c r="K474" t="s">
        <v>22</v>
      </c>
      <c r="L474">
        <v>1528088400</v>
      </c>
      <c r="M474" s="9">
        <f t="shared" si="44"/>
        <v>43255.208333333328</v>
      </c>
      <c r="N474">
        <v>1532408400</v>
      </c>
      <c r="O474" s="9">
        <f t="shared" si="45"/>
        <v>43305.208333333328</v>
      </c>
      <c r="P474" t="b">
        <v>0</v>
      </c>
      <c r="Q474" t="b">
        <v>0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x14ac:dyDescent="0.35">
      <c r="A475">
        <v>473</v>
      </c>
      <c r="B475" t="s">
        <v>993</v>
      </c>
      <c r="C475" s="3" t="s">
        <v>994</v>
      </c>
      <c r="D475" s="14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 s="14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 s="14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35">
      <c r="A478">
        <v>14</v>
      </c>
      <c r="B478" t="s">
        <v>61</v>
      </c>
      <c r="C478" s="3" t="s">
        <v>62</v>
      </c>
      <c r="D478" s="14">
        <v>28200</v>
      </c>
      <c r="E478">
        <v>18829</v>
      </c>
      <c r="F478" s="4">
        <f t="shared" si="42"/>
        <v>0.66769503546099296</v>
      </c>
      <c r="G478" t="s">
        <v>14</v>
      </c>
      <c r="H478">
        <v>200</v>
      </c>
      <c r="I478" s="5">
        <f t="shared" si="43"/>
        <v>94.144999999999996</v>
      </c>
      <c r="J478" t="s">
        <v>21</v>
      </c>
      <c r="K478" t="s">
        <v>22</v>
      </c>
      <c r="L478">
        <v>1331013600</v>
      </c>
      <c r="M478" s="9">
        <f t="shared" si="44"/>
        <v>40974.25</v>
      </c>
      <c r="N478">
        <v>1333342800</v>
      </c>
      <c r="O478" s="9">
        <f t="shared" si="45"/>
        <v>41001.208333333336</v>
      </c>
      <c r="P478" t="b">
        <v>0</v>
      </c>
      <c r="Q478" t="b">
        <v>0</v>
      </c>
      <c r="R478" t="s">
        <v>60</v>
      </c>
      <c r="S478" t="str">
        <f t="shared" si="46"/>
        <v>music</v>
      </c>
      <c r="T478" t="str">
        <f t="shared" si="47"/>
        <v>indie rock</v>
      </c>
    </row>
    <row r="479" spans="1:20" ht="31" x14ac:dyDescent="0.35">
      <c r="A479">
        <v>668</v>
      </c>
      <c r="B479" t="s">
        <v>1377</v>
      </c>
      <c r="C479" s="3" t="s">
        <v>1378</v>
      </c>
      <c r="D479" s="14">
        <v>27500</v>
      </c>
      <c r="E479">
        <v>5593</v>
      </c>
      <c r="F479" s="4">
        <f t="shared" si="42"/>
        <v>0.20338181818181819</v>
      </c>
      <c r="G479" t="s">
        <v>14</v>
      </c>
      <c r="H479">
        <v>76</v>
      </c>
      <c r="I479" s="5">
        <f t="shared" si="43"/>
        <v>73.59210526315789</v>
      </c>
      <c r="J479" t="s">
        <v>21</v>
      </c>
      <c r="K479" t="s">
        <v>22</v>
      </c>
      <c r="L479">
        <v>1343797200</v>
      </c>
      <c r="M479" s="9">
        <f t="shared" si="44"/>
        <v>41122.208333333336</v>
      </c>
      <c r="N479">
        <v>1344834000</v>
      </c>
      <c r="O479" s="9">
        <f t="shared" si="45"/>
        <v>41134.208333333336</v>
      </c>
      <c r="P479" t="b">
        <v>0</v>
      </c>
      <c r="Q479" t="b">
        <v>0</v>
      </c>
      <c r="R479" t="s">
        <v>33</v>
      </c>
      <c r="S479" t="str">
        <f t="shared" si="46"/>
        <v>theater</v>
      </c>
      <c r="T479" t="str">
        <f t="shared" si="47"/>
        <v>plays</v>
      </c>
    </row>
    <row r="480" spans="1:20" x14ac:dyDescent="0.35">
      <c r="A480">
        <v>478</v>
      </c>
      <c r="B480" t="s">
        <v>1003</v>
      </c>
      <c r="C480" s="3" t="s">
        <v>1004</v>
      </c>
      <c r="D480" s="14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 s="14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 s="14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35">
      <c r="A483">
        <v>103</v>
      </c>
      <c r="B483" t="s">
        <v>255</v>
      </c>
      <c r="C483" s="3" t="s">
        <v>256</v>
      </c>
      <c r="D483" s="14">
        <v>10000</v>
      </c>
      <c r="E483">
        <v>2461</v>
      </c>
      <c r="F483" s="4">
        <f t="shared" si="42"/>
        <v>0.24610000000000001</v>
      </c>
      <c r="G483" t="s">
        <v>14</v>
      </c>
      <c r="H483">
        <v>37</v>
      </c>
      <c r="I483" s="5">
        <f t="shared" si="43"/>
        <v>66.513513513513516</v>
      </c>
      <c r="J483" t="s">
        <v>107</v>
      </c>
      <c r="K483" t="s">
        <v>108</v>
      </c>
      <c r="L483">
        <v>1287896400</v>
      </c>
      <c r="M483" s="9">
        <f t="shared" si="44"/>
        <v>40475.208333333336</v>
      </c>
      <c r="N483">
        <v>1288674000</v>
      </c>
      <c r="O483" s="9">
        <f t="shared" si="45"/>
        <v>40484.208333333336</v>
      </c>
      <c r="P483" t="b">
        <v>0</v>
      </c>
      <c r="Q483" t="b">
        <v>0</v>
      </c>
      <c r="R483" t="s">
        <v>50</v>
      </c>
      <c r="S483" t="str">
        <f t="shared" si="46"/>
        <v>music</v>
      </c>
      <c r="T483" t="str">
        <f t="shared" si="47"/>
        <v>electric music</v>
      </c>
    </row>
    <row r="484" spans="1:20" x14ac:dyDescent="0.35">
      <c r="A484">
        <v>657</v>
      </c>
      <c r="B484" t="s">
        <v>1356</v>
      </c>
      <c r="C484" s="3" t="s">
        <v>1357</v>
      </c>
      <c r="D484" s="14">
        <v>10000</v>
      </c>
      <c r="E484">
        <v>824</v>
      </c>
      <c r="F484" s="4">
        <f t="shared" si="42"/>
        <v>8.2400000000000001E-2</v>
      </c>
      <c r="G484" t="s">
        <v>14</v>
      </c>
      <c r="H484">
        <v>14</v>
      </c>
      <c r="I484" s="5">
        <f t="shared" si="43"/>
        <v>58.857142857142854</v>
      </c>
      <c r="J484" t="s">
        <v>21</v>
      </c>
      <c r="K484" t="s">
        <v>22</v>
      </c>
      <c r="L484">
        <v>1514354400</v>
      </c>
      <c r="M484" s="9">
        <f t="shared" si="44"/>
        <v>43096.25</v>
      </c>
      <c r="N484">
        <v>1515736800</v>
      </c>
      <c r="O484" s="9">
        <f t="shared" si="45"/>
        <v>43112.25</v>
      </c>
      <c r="P484" t="b">
        <v>0</v>
      </c>
      <c r="Q484" t="b">
        <v>0</v>
      </c>
      <c r="R484" t="s">
        <v>474</v>
      </c>
      <c r="S484" t="str">
        <f t="shared" si="46"/>
        <v>film &amp; video</v>
      </c>
      <c r="T484" t="str">
        <f t="shared" si="47"/>
        <v>science fiction</v>
      </c>
    </row>
    <row r="485" spans="1:20" x14ac:dyDescent="0.35">
      <c r="A485">
        <v>663</v>
      </c>
      <c r="B485" t="s">
        <v>1368</v>
      </c>
      <c r="C485" s="3" t="s">
        <v>1369</v>
      </c>
      <c r="D485" s="14">
        <v>10000</v>
      </c>
      <c r="E485">
        <v>7724</v>
      </c>
      <c r="F485" s="4">
        <f t="shared" si="42"/>
        <v>0.77239999999999998</v>
      </c>
      <c r="G485" t="s">
        <v>14</v>
      </c>
      <c r="H485">
        <v>87</v>
      </c>
      <c r="I485" s="5">
        <f t="shared" si="43"/>
        <v>88.781609195402297</v>
      </c>
      <c r="J485" t="s">
        <v>21</v>
      </c>
      <c r="K485" t="s">
        <v>22</v>
      </c>
      <c r="L485">
        <v>1286427600</v>
      </c>
      <c r="M485" s="9">
        <f t="shared" si="44"/>
        <v>40458.208333333336</v>
      </c>
      <c r="N485">
        <v>1288414800</v>
      </c>
      <c r="O485" s="9">
        <f t="shared" si="45"/>
        <v>40481.208333333336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 s="14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35">
      <c r="A487">
        <v>739</v>
      </c>
      <c r="B487" t="s">
        <v>1515</v>
      </c>
      <c r="C487" s="3" t="s">
        <v>1516</v>
      </c>
      <c r="D487" s="14">
        <v>10000</v>
      </c>
      <c r="E487">
        <v>6100</v>
      </c>
      <c r="F487" s="4">
        <f t="shared" si="42"/>
        <v>0.61</v>
      </c>
      <c r="G487" t="s">
        <v>14</v>
      </c>
      <c r="H487">
        <v>191</v>
      </c>
      <c r="I487" s="5">
        <f t="shared" si="43"/>
        <v>31.937172774869111</v>
      </c>
      <c r="J487" t="s">
        <v>21</v>
      </c>
      <c r="K487" t="s">
        <v>22</v>
      </c>
      <c r="L487">
        <v>1340946000</v>
      </c>
      <c r="M487" s="9">
        <f t="shared" si="44"/>
        <v>41089.208333333336</v>
      </c>
      <c r="N487">
        <v>1341032400</v>
      </c>
      <c r="O487" s="9">
        <f t="shared" si="45"/>
        <v>41090.208333333336</v>
      </c>
      <c r="P487" t="b">
        <v>0</v>
      </c>
      <c r="Q487" t="b">
        <v>0</v>
      </c>
      <c r="R487" t="s">
        <v>60</v>
      </c>
      <c r="S487" t="str">
        <f t="shared" si="46"/>
        <v>music</v>
      </c>
      <c r="T487" t="str">
        <f t="shared" si="47"/>
        <v>indie rock</v>
      </c>
    </row>
    <row r="488" spans="1:20" x14ac:dyDescent="0.35">
      <c r="A488">
        <v>944</v>
      </c>
      <c r="B488" t="s">
        <v>1918</v>
      </c>
      <c r="C488" s="3" t="s">
        <v>1919</v>
      </c>
      <c r="D488" s="14">
        <v>10000</v>
      </c>
      <c r="E488">
        <v>8142</v>
      </c>
      <c r="F488" s="4">
        <f t="shared" si="42"/>
        <v>0.81420000000000003</v>
      </c>
      <c r="G488" t="s">
        <v>14</v>
      </c>
      <c r="H488">
        <v>263</v>
      </c>
      <c r="I488" s="5">
        <f t="shared" si="43"/>
        <v>30.958174904942965</v>
      </c>
      <c r="J488" t="s">
        <v>26</v>
      </c>
      <c r="K488" t="s">
        <v>27</v>
      </c>
      <c r="L488">
        <v>1486706400</v>
      </c>
      <c r="M488" s="9">
        <f t="shared" si="44"/>
        <v>42776.25</v>
      </c>
      <c r="N488">
        <v>1488348000</v>
      </c>
      <c r="O488" s="9">
        <f t="shared" si="45"/>
        <v>42795.25</v>
      </c>
      <c r="P488" t="b">
        <v>0</v>
      </c>
      <c r="Q488" t="b">
        <v>0</v>
      </c>
      <c r="R488" t="s">
        <v>122</v>
      </c>
      <c r="S488" t="str">
        <f t="shared" si="46"/>
        <v>photography</v>
      </c>
      <c r="T488" t="str">
        <f t="shared" si="47"/>
        <v>photography books</v>
      </c>
    </row>
    <row r="489" spans="1:20" x14ac:dyDescent="0.35">
      <c r="A489">
        <v>487</v>
      </c>
      <c r="B489" t="s">
        <v>1021</v>
      </c>
      <c r="C489" s="3" t="s">
        <v>1022</v>
      </c>
      <c r="D489" s="14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 s="14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 s="14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 s="14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 s="14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 s="1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 s="14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35">
      <c r="A496">
        <v>494</v>
      </c>
      <c r="B496" t="s">
        <v>1036</v>
      </c>
      <c r="C496" s="3" t="s">
        <v>1037</v>
      </c>
      <c r="D496" s="14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 s="14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39</v>
      </c>
      <c r="B498" t="s">
        <v>123</v>
      </c>
      <c r="C498" s="3" t="s">
        <v>124</v>
      </c>
      <c r="D498" s="14">
        <v>9900</v>
      </c>
      <c r="E498">
        <v>5027</v>
      </c>
      <c r="F498" s="4">
        <f t="shared" si="42"/>
        <v>0.50777777777777777</v>
      </c>
      <c r="G498" t="s">
        <v>14</v>
      </c>
      <c r="H498">
        <v>88</v>
      </c>
      <c r="I498" s="5">
        <f t="shared" si="43"/>
        <v>57.125</v>
      </c>
      <c r="J498" t="s">
        <v>36</v>
      </c>
      <c r="K498" t="s">
        <v>37</v>
      </c>
      <c r="L498">
        <v>1361772000</v>
      </c>
      <c r="M498" s="9">
        <f t="shared" si="44"/>
        <v>41330.25</v>
      </c>
      <c r="N498">
        <v>1362978000</v>
      </c>
      <c r="O498" s="9">
        <f t="shared" si="45"/>
        <v>41344.208333333336</v>
      </c>
      <c r="P498" t="b">
        <v>0</v>
      </c>
      <c r="Q498" t="b">
        <v>0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x14ac:dyDescent="0.35">
      <c r="A499">
        <v>367</v>
      </c>
      <c r="B499" t="s">
        <v>786</v>
      </c>
      <c r="C499" s="3" t="s">
        <v>787</v>
      </c>
      <c r="D499" s="14">
        <v>9900</v>
      </c>
      <c r="E499">
        <v>1870</v>
      </c>
      <c r="F499" s="4">
        <f t="shared" si="42"/>
        <v>0.18888888888888888</v>
      </c>
      <c r="G499" t="s">
        <v>14</v>
      </c>
      <c r="H499">
        <v>75</v>
      </c>
      <c r="I499" s="5">
        <f t="shared" si="43"/>
        <v>24.933333333333334</v>
      </c>
      <c r="J499" t="s">
        <v>21</v>
      </c>
      <c r="K499" t="s">
        <v>22</v>
      </c>
      <c r="L499">
        <v>1413608400</v>
      </c>
      <c r="M499" s="9">
        <f t="shared" si="44"/>
        <v>41930.208333333336</v>
      </c>
      <c r="N499">
        <v>1415685600</v>
      </c>
      <c r="O499" s="9">
        <f t="shared" si="45"/>
        <v>41954.25</v>
      </c>
      <c r="P499" t="b">
        <v>0</v>
      </c>
      <c r="Q499" t="b">
        <v>1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ht="31" x14ac:dyDescent="0.35">
      <c r="A500">
        <v>562</v>
      </c>
      <c r="B500" t="s">
        <v>1168</v>
      </c>
      <c r="C500" s="3" t="s">
        <v>1169</v>
      </c>
      <c r="D500" s="14">
        <v>9900</v>
      </c>
      <c r="E500">
        <v>1269</v>
      </c>
      <c r="F500" s="4">
        <f t="shared" si="42"/>
        <v>0.12818181818181817</v>
      </c>
      <c r="G500" t="s">
        <v>14</v>
      </c>
      <c r="H500">
        <v>26</v>
      </c>
      <c r="I500" s="5">
        <f t="shared" si="43"/>
        <v>48.807692307692307</v>
      </c>
      <c r="J500" t="s">
        <v>98</v>
      </c>
      <c r="K500" t="s">
        <v>99</v>
      </c>
      <c r="L500">
        <v>1552366800</v>
      </c>
      <c r="M500" s="9">
        <f t="shared" si="44"/>
        <v>43536.208333333328</v>
      </c>
      <c r="N500">
        <v>1552539600</v>
      </c>
      <c r="O500" s="9">
        <f t="shared" si="45"/>
        <v>43538.208333333328</v>
      </c>
      <c r="P500" t="b">
        <v>0</v>
      </c>
      <c r="Q500" t="b">
        <v>0</v>
      </c>
      <c r="R500" t="s">
        <v>23</v>
      </c>
      <c r="S500" t="str">
        <f t="shared" si="46"/>
        <v>music</v>
      </c>
      <c r="T500" t="str">
        <f t="shared" si="47"/>
        <v>rock</v>
      </c>
    </row>
    <row r="501" spans="1:20" x14ac:dyDescent="0.35">
      <c r="A501">
        <v>284</v>
      </c>
      <c r="B501" t="s">
        <v>620</v>
      </c>
      <c r="C501" s="3" t="s">
        <v>621</v>
      </c>
      <c r="D501" s="14">
        <v>9800</v>
      </c>
      <c r="E501">
        <v>8153</v>
      </c>
      <c r="F501" s="4">
        <f t="shared" si="42"/>
        <v>0.83193877551020412</v>
      </c>
      <c r="G501" t="s">
        <v>14</v>
      </c>
      <c r="H501">
        <v>132</v>
      </c>
      <c r="I501" s="5">
        <f t="shared" si="43"/>
        <v>61.765151515151516</v>
      </c>
      <c r="J501" t="s">
        <v>21</v>
      </c>
      <c r="K501" t="s">
        <v>22</v>
      </c>
      <c r="L501">
        <v>1335848400</v>
      </c>
      <c r="M501" s="9">
        <f t="shared" si="44"/>
        <v>41030.208333333336</v>
      </c>
      <c r="N501">
        <v>1336280400</v>
      </c>
      <c r="O501" s="9">
        <f t="shared" si="45"/>
        <v>41035.208333333336</v>
      </c>
      <c r="P501" t="b">
        <v>0</v>
      </c>
      <c r="Q501" t="b">
        <v>0</v>
      </c>
      <c r="R501" t="s">
        <v>28</v>
      </c>
      <c r="S501" t="str">
        <f t="shared" si="46"/>
        <v>technology</v>
      </c>
      <c r="T501" t="str">
        <f t="shared" si="47"/>
        <v>web</v>
      </c>
    </row>
    <row r="502" spans="1:20" x14ac:dyDescent="0.35">
      <c r="A502">
        <v>497</v>
      </c>
      <c r="B502" t="s">
        <v>1042</v>
      </c>
      <c r="C502" s="3" t="s">
        <v>1043</v>
      </c>
      <c r="D502" s="14">
        <v>9800</v>
      </c>
      <c r="E502">
        <v>3349</v>
      </c>
      <c r="F502" s="4">
        <f t="shared" si="42"/>
        <v>0.34173469387755101</v>
      </c>
      <c r="G502" t="s">
        <v>14</v>
      </c>
      <c r="H502">
        <v>120</v>
      </c>
      <c r="I502" s="5">
        <f t="shared" si="43"/>
        <v>27.908333333333335</v>
      </c>
      <c r="J502" t="s">
        <v>21</v>
      </c>
      <c r="K502" t="s">
        <v>22</v>
      </c>
      <c r="L502">
        <v>1482213600</v>
      </c>
      <c r="M502" s="9">
        <f t="shared" si="44"/>
        <v>42724.25</v>
      </c>
      <c r="N502">
        <v>1482213600</v>
      </c>
      <c r="O502" s="9">
        <f t="shared" si="45"/>
        <v>42724.25</v>
      </c>
      <c r="P502" t="b">
        <v>0</v>
      </c>
      <c r="Q502" t="b">
        <v>1</v>
      </c>
      <c r="R502" t="s">
        <v>65</v>
      </c>
      <c r="S502" t="str">
        <f t="shared" si="46"/>
        <v>technology</v>
      </c>
      <c r="T502" t="str">
        <f t="shared" si="47"/>
        <v>wearables</v>
      </c>
    </row>
    <row r="503" spans="1:20" x14ac:dyDescent="0.35">
      <c r="A503">
        <v>539</v>
      </c>
      <c r="B503" t="s">
        <v>1123</v>
      </c>
      <c r="C503" s="3" t="s">
        <v>1124</v>
      </c>
      <c r="D503" s="14">
        <v>9800</v>
      </c>
      <c r="E503">
        <v>7120</v>
      </c>
      <c r="F503" s="4">
        <f t="shared" si="42"/>
        <v>0.72653061224489801</v>
      </c>
      <c r="G503" t="s">
        <v>14</v>
      </c>
      <c r="H503">
        <v>77</v>
      </c>
      <c r="I503" s="5">
        <f t="shared" si="43"/>
        <v>92.467532467532465</v>
      </c>
      <c r="J503" t="s">
        <v>21</v>
      </c>
      <c r="K503" t="s">
        <v>22</v>
      </c>
      <c r="L503">
        <v>1561957200</v>
      </c>
      <c r="M503" s="9">
        <f t="shared" si="44"/>
        <v>43647.208333333328</v>
      </c>
      <c r="N503">
        <v>1562475600</v>
      </c>
      <c r="O503" s="9">
        <f t="shared" si="45"/>
        <v>43653.208333333328</v>
      </c>
      <c r="P503" t="b">
        <v>0</v>
      </c>
      <c r="Q503" t="b">
        <v>1</v>
      </c>
      <c r="R503" t="s">
        <v>17</v>
      </c>
      <c r="S503" t="str">
        <f t="shared" si="46"/>
        <v>food</v>
      </c>
      <c r="T503" t="str">
        <f t="shared" si="47"/>
        <v>food trucks</v>
      </c>
    </row>
    <row r="504" spans="1:20" x14ac:dyDescent="0.35">
      <c r="A504">
        <v>502</v>
      </c>
      <c r="B504" t="s">
        <v>477</v>
      </c>
      <c r="C504" s="3" t="s">
        <v>1052</v>
      </c>
      <c r="D504" s="1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 s="14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358</v>
      </c>
      <c r="B506" t="s">
        <v>768</v>
      </c>
      <c r="C506" s="3" t="s">
        <v>769</v>
      </c>
      <c r="D506" s="14">
        <v>9700</v>
      </c>
      <c r="E506">
        <v>1146</v>
      </c>
      <c r="F506" s="4">
        <f t="shared" si="42"/>
        <v>0.11814432989690722</v>
      </c>
      <c r="G506" t="s">
        <v>14</v>
      </c>
      <c r="H506">
        <v>23</v>
      </c>
      <c r="I506" s="5">
        <f t="shared" si="43"/>
        <v>49.826086956521742</v>
      </c>
      <c r="J506" t="s">
        <v>15</v>
      </c>
      <c r="K506" t="s">
        <v>16</v>
      </c>
      <c r="L506">
        <v>1533877200</v>
      </c>
      <c r="M506" s="9">
        <f t="shared" si="44"/>
        <v>43322.208333333328</v>
      </c>
      <c r="N506">
        <v>1534136400</v>
      </c>
      <c r="O506" s="9">
        <f t="shared" si="45"/>
        <v>43325.208333333328</v>
      </c>
      <c r="P506" t="b">
        <v>1</v>
      </c>
      <c r="Q506" t="b">
        <v>0</v>
      </c>
      <c r="R506" t="s">
        <v>122</v>
      </c>
      <c r="S506" t="str">
        <f t="shared" si="46"/>
        <v>photography</v>
      </c>
      <c r="T506" t="str">
        <f t="shared" si="47"/>
        <v>photography books</v>
      </c>
    </row>
    <row r="507" spans="1:20" ht="31" x14ac:dyDescent="0.35">
      <c r="A507">
        <v>576</v>
      </c>
      <c r="B507" t="s">
        <v>1196</v>
      </c>
      <c r="C507" s="3" t="s">
        <v>1197</v>
      </c>
      <c r="D507" s="14">
        <v>9700</v>
      </c>
      <c r="E507">
        <v>6298</v>
      </c>
      <c r="F507" s="4">
        <f t="shared" si="42"/>
        <v>0.6492783505154639</v>
      </c>
      <c r="G507" t="s">
        <v>14</v>
      </c>
      <c r="H507">
        <v>64</v>
      </c>
      <c r="I507" s="5">
        <f t="shared" si="43"/>
        <v>98.40625</v>
      </c>
      <c r="J507" t="s">
        <v>21</v>
      </c>
      <c r="K507" t="s">
        <v>22</v>
      </c>
      <c r="L507">
        <v>1509512400</v>
      </c>
      <c r="M507" s="9">
        <f t="shared" si="44"/>
        <v>43040.208333333328</v>
      </c>
      <c r="N507">
        <v>1510984800</v>
      </c>
      <c r="O507" s="9">
        <f t="shared" si="45"/>
        <v>43057.25</v>
      </c>
      <c r="P507" t="b">
        <v>0</v>
      </c>
      <c r="Q507" t="b">
        <v>0</v>
      </c>
      <c r="R507" t="s">
        <v>33</v>
      </c>
      <c r="S507" t="str">
        <f t="shared" si="46"/>
        <v>theater</v>
      </c>
      <c r="T507" t="str">
        <f t="shared" si="47"/>
        <v>plays</v>
      </c>
    </row>
    <row r="508" spans="1:20" x14ac:dyDescent="0.35">
      <c r="A508">
        <v>506</v>
      </c>
      <c r="B508" t="s">
        <v>1059</v>
      </c>
      <c r="C508" s="3" t="s">
        <v>1060</v>
      </c>
      <c r="D508" s="14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805</v>
      </c>
      <c r="B509" t="s">
        <v>1645</v>
      </c>
      <c r="C509" s="3" t="s">
        <v>1646</v>
      </c>
      <c r="D509" s="14">
        <v>9700</v>
      </c>
      <c r="E509">
        <v>4932</v>
      </c>
      <c r="F509" s="4">
        <f t="shared" si="42"/>
        <v>0.50845360824742269</v>
      </c>
      <c r="G509" t="s">
        <v>14</v>
      </c>
      <c r="H509">
        <v>67</v>
      </c>
      <c r="I509" s="5">
        <f t="shared" si="43"/>
        <v>73.611940298507463</v>
      </c>
      <c r="J509" t="s">
        <v>26</v>
      </c>
      <c r="K509" t="s">
        <v>27</v>
      </c>
      <c r="L509">
        <v>1416031200</v>
      </c>
      <c r="M509" s="9">
        <f t="shared" si="44"/>
        <v>41958.25</v>
      </c>
      <c r="N509">
        <v>1420437600</v>
      </c>
      <c r="O509" s="9">
        <f t="shared" si="45"/>
        <v>42009.25</v>
      </c>
      <c r="P509" t="b">
        <v>0</v>
      </c>
      <c r="Q509" t="b">
        <v>0</v>
      </c>
      <c r="R509" t="s">
        <v>42</v>
      </c>
      <c r="S509" t="str">
        <f t="shared" si="46"/>
        <v>film &amp; video</v>
      </c>
      <c r="T509" t="str">
        <f t="shared" si="47"/>
        <v>documentary</v>
      </c>
    </row>
    <row r="510" spans="1:20" x14ac:dyDescent="0.35">
      <c r="A510">
        <v>508</v>
      </c>
      <c r="B510" t="s">
        <v>1063</v>
      </c>
      <c r="C510" s="3" t="s">
        <v>1064</v>
      </c>
      <c r="D510" s="14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" x14ac:dyDescent="0.35">
      <c r="A511">
        <v>138</v>
      </c>
      <c r="B511" t="s">
        <v>328</v>
      </c>
      <c r="C511" s="3" t="s">
        <v>329</v>
      </c>
      <c r="D511" s="14">
        <v>9600</v>
      </c>
      <c r="E511">
        <v>9216</v>
      </c>
      <c r="F511" s="4">
        <f t="shared" si="42"/>
        <v>0.96</v>
      </c>
      <c r="G511" t="s">
        <v>14</v>
      </c>
      <c r="H511">
        <v>115</v>
      </c>
      <c r="I511" s="5">
        <f t="shared" si="43"/>
        <v>80.139130434782615</v>
      </c>
      <c r="J511" t="s">
        <v>21</v>
      </c>
      <c r="K511" t="s">
        <v>22</v>
      </c>
      <c r="L511">
        <v>1348808400</v>
      </c>
      <c r="M511" s="9">
        <f t="shared" si="44"/>
        <v>41180.208333333336</v>
      </c>
      <c r="N511">
        <v>1349326800</v>
      </c>
      <c r="O511" s="9">
        <f t="shared" si="45"/>
        <v>41186.208333333336</v>
      </c>
      <c r="P511" t="b">
        <v>0</v>
      </c>
      <c r="Q511" t="b">
        <v>0</v>
      </c>
      <c r="R511" t="s">
        <v>292</v>
      </c>
      <c r="S511" t="str">
        <f t="shared" si="46"/>
        <v>games</v>
      </c>
      <c r="T511" t="str">
        <f t="shared" si="47"/>
        <v>mobile games</v>
      </c>
    </row>
    <row r="512" spans="1:20" x14ac:dyDescent="0.35">
      <c r="A512">
        <v>510</v>
      </c>
      <c r="B512" t="s">
        <v>1066</v>
      </c>
      <c r="C512" s="3" t="s">
        <v>1067</v>
      </c>
      <c r="D512" s="14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316</v>
      </c>
      <c r="B513" t="s">
        <v>684</v>
      </c>
      <c r="C513" s="3" t="s">
        <v>685</v>
      </c>
      <c r="D513" s="14">
        <v>9600</v>
      </c>
      <c r="E513">
        <v>6401</v>
      </c>
      <c r="F513" s="4">
        <f t="shared" si="42"/>
        <v>0.66677083333333331</v>
      </c>
      <c r="G513" t="s">
        <v>14</v>
      </c>
      <c r="H513">
        <v>108</v>
      </c>
      <c r="I513" s="5">
        <f t="shared" si="43"/>
        <v>59.268518518518519</v>
      </c>
      <c r="J513" t="s">
        <v>107</v>
      </c>
      <c r="K513" t="s">
        <v>108</v>
      </c>
      <c r="L513">
        <v>1574143200</v>
      </c>
      <c r="M513" s="9">
        <f t="shared" si="44"/>
        <v>43788.25</v>
      </c>
      <c r="N513">
        <v>1574229600</v>
      </c>
      <c r="O513" s="9">
        <f t="shared" si="45"/>
        <v>43789.25</v>
      </c>
      <c r="P513" t="b">
        <v>0</v>
      </c>
      <c r="Q513" t="b">
        <v>1</v>
      </c>
      <c r="R513" t="s">
        <v>17</v>
      </c>
      <c r="S513" t="str">
        <f t="shared" si="46"/>
        <v>food</v>
      </c>
      <c r="T513" t="str">
        <f t="shared" si="47"/>
        <v>food trucks</v>
      </c>
    </row>
    <row r="514" spans="1:20" x14ac:dyDescent="0.35">
      <c r="A514">
        <v>512</v>
      </c>
      <c r="B514" t="s">
        <v>1070</v>
      </c>
      <c r="C514" s="3" t="s">
        <v>1071</v>
      </c>
      <c r="D514" s="14">
        <v>9100</v>
      </c>
      <c r="E514">
        <v>12678</v>
      </c>
      <c r="F514" s="4">
        <f t="shared" ref="F514:F577" si="48">SUM(E514/D514)</f>
        <v>1.3931868131868133</v>
      </c>
      <c r="G514" t="s">
        <v>20</v>
      </c>
      <c r="H514">
        <v>239</v>
      </c>
      <c r="I514" s="5">
        <f t="shared" ref="I514:I577" si="49">IF(E514=0,0,SUM(E514/H514))</f>
        <v>53.046025104602514</v>
      </c>
      <c r="J514" t="s">
        <v>21</v>
      </c>
      <c r="K514" t="s">
        <v>22</v>
      </c>
      <c r="L514">
        <v>1404536400</v>
      </c>
      <c r="M514" s="9">
        <f t="shared" ref="M514:M577" si="50">(((L514/60)/60)/24)+DATE(1970,1,1)</f>
        <v>41825.208333333336</v>
      </c>
      <c r="N514">
        <v>1404622800</v>
      </c>
      <c r="O514" s="9">
        <f t="shared" ref="O514:O577" si="51">(((((N514/60)/60)/24)+DATE(1970,1,1)))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 s="14">
        <v>8300</v>
      </c>
      <c r="E515">
        <v>3260</v>
      </c>
      <c r="F515" s="4">
        <f t="shared" si="48"/>
        <v>0.39277108433734942</v>
      </c>
      <c r="G515" t="s">
        <v>74</v>
      </c>
      <c r="H515">
        <v>35</v>
      </c>
      <c r="I515" s="5">
        <f t="shared" si="49"/>
        <v>93.142857142857139</v>
      </c>
      <c r="J515" t="s">
        <v>21</v>
      </c>
      <c r="K515" t="s">
        <v>22</v>
      </c>
      <c r="L515">
        <v>1284008400</v>
      </c>
      <c r="M515" s="9">
        <f t="shared" si="50"/>
        <v>40430.208333333336</v>
      </c>
      <c r="N515">
        <v>1284181200</v>
      </c>
      <c r="O515" s="9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 s="14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829</v>
      </c>
      <c r="B517" t="s">
        <v>1691</v>
      </c>
      <c r="C517" s="3" t="s">
        <v>1692</v>
      </c>
      <c r="D517" s="14">
        <v>9600</v>
      </c>
      <c r="E517">
        <v>4929</v>
      </c>
      <c r="F517" s="4">
        <f t="shared" si="48"/>
        <v>0.51343749999999999</v>
      </c>
      <c r="G517" t="s">
        <v>14</v>
      </c>
      <c r="H517">
        <v>154</v>
      </c>
      <c r="I517" s="5">
        <f t="shared" si="49"/>
        <v>32.006493506493506</v>
      </c>
      <c r="J517" t="s">
        <v>21</v>
      </c>
      <c r="K517" t="s">
        <v>22</v>
      </c>
      <c r="L517">
        <v>1433826000</v>
      </c>
      <c r="M517" s="9">
        <f t="shared" si="50"/>
        <v>42164.208333333328</v>
      </c>
      <c r="N517">
        <v>1435122000</v>
      </c>
      <c r="O517" s="9">
        <f t="shared" si="51"/>
        <v>42179.208333333328</v>
      </c>
      <c r="P517" t="b">
        <v>0</v>
      </c>
      <c r="Q517" t="b">
        <v>0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942</v>
      </c>
      <c r="B518" t="s">
        <v>1907</v>
      </c>
      <c r="C518" s="3" t="s">
        <v>1915</v>
      </c>
      <c r="D518" s="14">
        <v>9600</v>
      </c>
      <c r="E518">
        <v>6205</v>
      </c>
      <c r="F518" s="4">
        <f t="shared" si="48"/>
        <v>0.64635416666666667</v>
      </c>
      <c r="G518" t="s">
        <v>14</v>
      </c>
      <c r="H518">
        <v>67</v>
      </c>
      <c r="I518" s="5">
        <f t="shared" si="49"/>
        <v>92.611940298507463</v>
      </c>
      <c r="J518" t="s">
        <v>26</v>
      </c>
      <c r="K518" t="s">
        <v>27</v>
      </c>
      <c r="L518">
        <v>1295935200</v>
      </c>
      <c r="M518" s="9">
        <f t="shared" si="50"/>
        <v>40568.25</v>
      </c>
      <c r="N518">
        <v>1296194400</v>
      </c>
      <c r="O518" s="9">
        <f t="shared" si="51"/>
        <v>40571.25</v>
      </c>
      <c r="P518" t="b">
        <v>0</v>
      </c>
      <c r="Q518" t="b">
        <v>0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x14ac:dyDescent="0.35">
      <c r="A519">
        <v>517</v>
      </c>
      <c r="B519" t="s">
        <v>1080</v>
      </c>
      <c r="C519" s="3" t="s">
        <v>1081</v>
      </c>
      <c r="D519" s="14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45</v>
      </c>
      <c r="B520" t="s">
        <v>136</v>
      </c>
      <c r="C520" s="3" t="s">
        <v>137</v>
      </c>
      <c r="D520" s="14">
        <v>9500</v>
      </c>
      <c r="E520">
        <v>4530</v>
      </c>
      <c r="F520" s="4">
        <f t="shared" si="48"/>
        <v>0.4768421052631579</v>
      </c>
      <c r="G520" t="s">
        <v>14</v>
      </c>
      <c r="H520">
        <v>48</v>
      </c>
      <c r="I520" s="5">
        <f t="shared" si="49"/>
        <v>94.375</v>
      </c>
      <c r="J520" t="s">
        <v>21</v>
      </c>
      <c r="K520" t="s">
        <v>22</v>
      </c>
      <c r="L520">
        <v>1478062800</v>
      </c>
      <c r="M520" s="9">
        <f t="shared" si="50"/>
        <v>42676.208333333328</v>
      </c>
      <c r="N520">
        <v>1479362400</v>
      </c>
      <c r="O520" s="9">
        <f t="shared" si="51"/>
        <v>42691.25</v>
      </c>
      <c r="P520" t="b">
        <v>0</v>
      </c>
      <c r="Q520" t="b">
        <v>1</v>
      </c>
      <c r="R520" t="s">
        <v>33</v>
      </c>
      <c r="S520" t="str">
        <f t="shared" si="52"/>
        <v>theater</v>
      </c>
      <c r="T520" t="str">
        <f t="shared" si="53"/>
        <v>plays</v>
      </c>
    </row>
    <row r="521" spans="1:20" x14ac:dyDescent="0.35">
      <c r="A521">
        <v>519</v>
      </c>
      <c r="B521" t="s">
        <v>1084</v>
      </c>
      <c r="C521" s="3" t="s">
        <v>1085</v>
      </c>
      <c r="D521" s="14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 s="14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 s="14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35">
      <c r="A524">
        <v>77</v>
      </c>
      <c r="B524" t="s">
        <v>202</v>
      </c>
      <c r="C524" s="3" t="s">
        <v>203</v>
      </c>
      <c r="D524" s="14">
        <v>9500</v>
      </c>
      <c r="E524">
        <v>4460</v>
      </c>
      <c r="F524" s="4">
        <f t="shared" si="48"/>
        <v>0.46947368421052632</v>
      </c>
      <c r="G524" t="s">
        <v>14</v>
      </c>
      <c r="H524">
        <v>56</v>
      </c>
      <c r="I524" s="5">
        <f t="shared" si="49"/>
        <v>79.642857142857139</v>
      </c>
      <c r="J524" t="s">
        <v>21</v>
      </c>
      <c r="K524" t="s">
        <v>22</v>
      </c>
      <c r="L524">
        <v>1285563600</v>
      </c>
      <c r="M524" s="9">
        <f t="shared" si="50"/>
        <v>40448.208333333336</v>
      </c>
      <c r="N524">
        <v>1286773200</v>
      </c>
      <c r="O524" s="9">
        <f t="shared" si="51"/>
        <v>40462.208333333336</v>
      </c>
      <c r="P524" t="b">
        <v>0</v>
      </c>
      <c r="Q524" t="b">
        <v>1</v>
      </c>
      <c r="R524" t="s">
        <v>71</v>
      </c>
      <c r="S524" t="str">
        <f t="shared" si="52"/>
        <v>film &amp; video</v>
      </c>
      <c r="T524" t="str">
        <f t="shared" si="53"/>
        <v>animation</v>
      </c>
    </row>
    <row r="525" spans="1:20" x14ac:dyDescent="0.35">
      <c r="A525">
        <v>523</v>
      </c>
      <c r="B525" t="s">
        <v>1091</v>
      </c>
      <c r="C525" s="3" t="s">
        <v>1092</v>
      </c>
      <c r="D525" s="14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1" x14ac:dyDescent="0.35">
      <c r="A526">
        <v>315</v>
      </c>
      <c r="B526" t="s">
        <v>682</v>
      </c>
      <c r="C526" s="3" t="s">
        <v>683</v>
      </c>
      <c r="D526" s="14">
        <v>9500</v>
      </c>
      <c r="E526">
        <v>3220</v>
      </c>
      <c r="F526" s="4">
        <f t="shared" si="48"/>
        <v>0.33894736842105261</v>
      </c>
      <c r="G526" t="s">
        <v>14</v>
      </c>
      <c r="H526">
        <v>31</v>
      </c>
      <c r="I526" s="5">
        <f t="shared" si="49"/>
        <v>103.87096774193549</v>
      </c>
      <c r="J526" t="s">
        <v>21</v>
      </c>
      <c r="K526" t="s">
        <v>22</v>
      </c>
      <c r="L526">
        <v>1400907600</v>
      </c>
      <c r="M526" s="9">
        <f t="shared" si="50"/>
        <v>41783.208333333336</v>
      </c>
      <c r="N526">
        <v>1403413200</v>
      </c>
      <c r="O526" s="9">
        <f t="shared" si="51"/>
        <v>41812.208333333336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210</v>
      </c>
      <c r="B527" t="s">
        <v>472</v>
      </c>
      <c r="C527" s="3" t="s">
        <v>473</v>
      </c>
      <c r="D527" s="14">
        <v>9400</v>
      </c>
      <c r="E527">
        <v>6338</v>
      </c>
      <c r="F527" s="4">
        <f t="shared" si="48"/>
        <v>0.67425531914893622</v>
      </c>
      <c r="G527" t="s">
        <v>14</v>
      </c>
      <c r="H527">
        <v>226</v>
      </c>
      <c r="I527" s="5">
        <f t="shared" si="49"/>
        <v>28.044247787610619</v>
      </c>
      <c r="J527" t="s">
        <v>36</v>
      </c>
      <c r="K527" t="s">
        <v>37</v>
      </c>
      <c r="L527">
        <v>1488520800</v>
      </c>
      <c r="M527" s="9">
        <f t="shared" si="50"/>
        <v>42797.25</v>
      </c>
      <c r="N527">
        <v>1490850000</v>
      </c>
      <c r="O527" s="9">
        <f t="shared" si="51"/>
        <v>42824.208333333328</v>
      </c>
      <c r="P527" t="b">
        <v>0</v>
      </c>
      <c r="Q527" t="b">
        <v>0</v>
      </c>
      <c r="R527" t="s">
        <v>474</v>
      </c>
      <c r="S527" t="str">
        <f t="shared" si="52"/>
        <v>film &amp; video</v>
      </c>
      <c r="T527" t="str">
        <f t="shared" si="53"/>
        <v>science fiction</v>
      </c>
    </row>
    <row r="528" spans="1:20" ht="31" x14ac:dyDescent="0.35">
      <c r="A528">
        <v>526</v>
      </c>
      <c r="B528" t="s">
        <v>1097</v>
      </c>
      <c r="C528" s="3" t="s">
        <v>1098</v>
      </c>
      <c r="D528" s="14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421</v>
      </c>
      <c r="B529" t="s">
        <v>891</v>
      </c>
      <c r="C529" s="3" t="s">
        <v>892</v>
      </c>
      <c r="D529" s="14">
        <v>9400</v>
      </c>
      <c r="E529">
        <v>6015</v>
      </c>
      <c r="F529" s="4">
        <f t="shared" si="48"/>
        <v>0.63989361702127656</v>
      </c>
      <c r="G529" t="s">
        <v>14</v>
      </c>
      <c r="H529">
        <v>118</v>
      </c>
      <c r="I529" s="5">
        <f t="shared" si="49"/>
        <v>50.974576271186443</v>
      </c>
      <c r="J529" t="s">
        <v>21</v>
      </c>
      <c r="K529" t="s">
        <v>22</v>
      </c>
      <c r="L529">
        <v>1498712400</v>
      </c>
      <c r="M529" s="9">
        <f t="shared" si="50"/>
        <v>42915.208333333328</v>
      </c>
      <c r="N529">
        <v>1501304400</v>
      </c>
      <c r="O529" s="9">
        <f t="shared" si="51"/>
        <v>42945.208333333328</v>
      </c>
      <c r="P529" t="b">
        <v>0</v>
      </c>
      <c r="Q529" t="b">
        <v>1</v>
      </c>
      <c r="R529" t="s">
        <v>65</v>
      </c>
      <c r="S529" t="str">
        <f t="shared" si="52"/>
        <v>technology</v>
      </c>
      <c r="T529" t="str">
        <f t="shared" si="53"/>
        <v>wearables</v>
      </c>
    </row>
    <row r="530" spans="1:20" x14ac:dyDescent="0.35">
      <c r="A530">
        <v>587</v>
      </c>
      <c r="B530" t="s">
        <v>1216</v>
      </c>
      <c r="C530" s="3" t="s">
        <v>1217</v>
      </c>
      <c r="D530" s="14">
        <v>9400</v>
      </c>
      <c r="E530">
        <v>6852</v>
      </c>
      <c r="F530" s="4">
        <f t="shared" si="48"/>
        <v>0.72893617021276591</v>
      </c>
      <c r="G530" t="s">
        <v>14</v>
      </c>
      <c r="H530">
        <v>156</v>
      </c>
      <c r="I530" s="5">
        <f t="shared" si="49"/>
        <v>43.92307692307692</v>
      </c>
      <c r="J530" t="s">
        <v>15</v>
      </c>
      <c r="K530" t="s">
        <v>16</v>
      </c>
      <c r="L530">
        <v>1547877600</v>
      </c>
      <c r="M530" s="9">
        <f t="shared" si="50"/>
        <v>43484.25</v>
      </c>
      <c r="N530">
        <v>1552366800</v>
      </c>
      <c r="O530" s="9">
        <f t="shared" si="51"/>
        <v>43536.208333333328</v>
      </c>
      <c r="P530" t="b">
        <v>0</v>
      </c>
      <c r="Q530" t="b">
        <v>1</v>
      </c>
      <c r="R530" t="s">
        <v>17</v>
      </c>
      <c r="S530" t="str">
        <f t="shared" si="52"/>
        <v>food</v>
      </c>
      <c r="T530" t="str">
        <f t="shared" si="53"/>
        <v>food trucks</v>
      </c>
    </row>
    <row r="531" spans="1:20" ht="31" x14ac:dyDescent="0.35">
      <c r="A531">
        <v>775</v>
      </c>
      <c r="B531" t="s">
        <v>1585</v>
      </c>
      <c r="C531" s="3" t="s">
        <v>1586</v>
      </c>
      <c r="D531" s="14">
        <v>9400</v>
      </c>
      <c r="E531">
        <v>968</v>
      </c>
      <c r="F531" s="4">
        <f t="shared" si="48"/>
        <v>0.10297872340425532</v>
      </c>
      <c r="G531" t="s">
        <v>14</v>
      </c>
      <c r="H531">
        <v>10</v>
      </c>
      <c r="I531" s="5">
        <f t="shared" si="49"/>
        <v>96.8</v>
      </c>
      <c r="J531" t="s">
        <v>21</v>
      </c>
      <c r="K531" t="s">
        <v>22</v>
      </c>
      <c r="L531">
        <v>1415253600</v>
      </c>
      <c r="M531" s="9">
        <f t="shared" si="50"/>
        <v>41949.25</v>
      </c>
      <c r="N531">
        <v>1416117600</v>
      </c>
      <c r="O531" s="9">
        <f t="shared" si="51"/>
        <v>41959.25</v>
      </c>
      <c r="P531" t="b">
        <v>0</v>
      </c>
      <c r="Q531" t="b">
        <v>0</v>
      </c>
      <c r="R531" t="s">
        <v>23</v>
      </c>
      <c r="S531" t="str">
        <f t="shared" si="52"/>
        <v>music</v>
      </c>
      <c r="T531" t="str">
        <f t="shared" si="53"/>
        <v>rock</v>
      </c>
    </row>
    <row r="532" spans="1:20" x14ac:dyDescent="0.35">
      <c r="A532">
        <v>988</v>
      </c>
      <c r="B532" t="s">
        <v>2004</v>
      </c>
      <c r="C532" s="3" t="s">
        <v>2005</v>
      </c>
      <c r="D532" s="14">
        <v>9400</v>
      </c>
      <c r="E532">
        <v>4899</v>
      </c>
      <c r="F532" s="4">
        <f t="shared" si="48"/>
        <v>0.52117021276595743</v>
      </c>
      <c r="G532" t="s">
        <v>14</v>
      </c>
      <c r="H532">
        <v>64</v>
      </c>
      <c r="I532" s="5">
        <f t="shared" si="49"/>
        <v>76.546875</v>
      </c>
      <c r="J532" t="s">
        <v>21</v>
      </c>
      <c r="K532" t="s">
        <v>22</v>
      </c>
      <c r="L532">
        <v>1478930400</v>
      </c>
      <c r="M532" s="9">
        <f t="shared" si="50"/>
        <v>42686.25</v>
      </c>
      <c r="N532">
        <v>1480744800</v>
      </c>
      <c r="O532" s="9">
        <f t="shared" si="51"/>
        <v>42707.25</v>
      </c>
      <c r="P532" t="b">
        <v>0</v>
      </c>
      <c r="Q532" t="b">
        <v>0</v>
      </c>
      <c r="R532" t="s">
        <v>133</v>
      </c>
      <c r="S532" t="str">
        <f t="shared" si="52"/>
        <v>publishing</v>
      </c>
      <c r="T532" t="str">
        <f t="shared" si="53"/>
        <v>radio &amp; podcasts</v>
      </c>
    </row>
    <row r="533" spans="1:20" ht="31" x14ac:dyDescent="0.35">
      <c r="A533">
        <v>531</v>
      </c>
      <c r="B533" t="s">
        <v>1107</v>
      </c>
      <c r="C533" s="3" t="s">
        <v>1108</v>
      </c>
      <c r="D533" s="14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 s="1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 s="14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356</v>
      </c>
      <c r="B536" t="s">
        <v>764</v>
      </c>
      <c r="C536" s="3" t="s">
        <v>765</v>
      </c>
      <c r="D536" s="14">
        <v>9300</v>
      </c>
      <c r="E536">
        <v>3431</v>
      </c>
      <c r="F536" s="4">
        <f t="shared" si="48"/>
        <v>0.36892473118279567</v>
      </c>
      <c r="G536" t="s">
        <v>14</v>
      </c>
      <c r="H536">
        <v>40</v>
      </c>
      <c r="I536" s="5">
        <f t="shared" si="49"/>
        <v>85.775000000000006</v>
      </c>
      <c r="J536" t="s">
        <v>107</v>
      </c>
      <c r="K536" t="s">
        <v>108</v>
      </c>
      <c r="L536">
        <v>1326520800</v>
      </c>
      <c r="M536" s="9">
        <f t="shared" si="50"/>
        <v>40922.25</v>
      </c>
      <c r="N536">
        <v>1327298400</v>
      </c>
      <c r="O536" s="9">
        <f t="shared" si="51"/>
        <v>40931.25</v>
      </c>
      <c r="P536" t="b">
        <v>0</v>
      </c>
      <c r="Q536" t="b">
        <v>0</v>
      </c>
      <c r="R536" t="s">
        <v>33</v>
      </c>
      <c r="S536" t="str">
        <f t="shared" si="52"/>
        <v>theater</v>
      </c>
      <c r="T536" t="str">
        <f t="shared" si="53"/>
        <v>plays</v>
      </c>
    </row>
    <row r="537" spans="1:20" x14ac:dyDescent="0.35">
      <c r="A537">
        <v>535</v>
      </c>
      <c r="B537" t="s">
        <v>1115</v>
      </c>
      <c r="C537" s="3" t="s">
        <v>1116</v>
      </c>
      <c r="D537" s="14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 s="14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 s="14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566</v>
      </c>
      <c r="B540" t="s">
        <v>1176</v>
      </c>
      <c r="C540" s="3" t="s">
        <v>1177</v>
      </c>
      <c r="D540" s="14">
        <v>9300</v>
      </c>
      <c r="E540">
        <v>4124</v>
      </c>
      <c r="F540" s="4">
        <f t="shared" si="48"/>
        <v>0.44344086021505374</v>
      </c>
      <c r="G540" t="s">
        <v>14</v>
      </c>
      <c r="H540">
        <v>37</v>
      </c>
      <c r="I540" s="5">
        <f t="shared" si="49"/>
        <v>111.45945945945945</v>
      </c>
      <c r="J540" t="s">
        <v>21</v>
      </c>
      <c r="K540" t="s">
        <v>22</v>
      </c>
      <c r="L540">
        <v>1456293600</v>
      </c>
      <c r="M540" s="9">
        <f t="shared" si="50"/>
        <v>42424.25</v>
      </c>
      <c r="N540">
        <v>1458277200</v>
      </c>
      <c r="O540" s="9">
        <f t="shared" si="51"/>
        <v>42447.208333333328</v>
      </c>
      <c r="P540" t="b">
        <v>0</v>
      </c>
      <c r="Q540" t="b">
        <v>1</v>
      </c>
      <c r="R540" t="s">
        <v>50</v>
      </c>
      <c r="S540" t="str">
        <f t="shared" si="52"/>
        <v>music</v>
      </c>
      <c r="T540" t="str">
        <f t="shared" si="53"/>
        <v>electric music</v>
      </c>
    </row>
    <row r="541" spans="1:20" ht="31" x14ac:dyDescent="0.35">
      <c r="A541">
        <v>382</v>
      </c>
      <c r="B541" t="s">
        <v>816</v>
      </c>
      <c r="C541" s="3" t="s">
        <v>817</v>
      </c>
      <c r="D541" s="14">
        <v>9100</v>
      </c>
      <c r="E541">
        <v>5803</v>
      </c>
      <c r="F541" s="4">
        <f t="shared" si="48"/>
        <v>0.63769230769230767</v>
      </c>
      <c r="G541" t="s">
        <v>14</v>
      </c>
      <c r="H541">
        <v>67</v>
      </c>
      <c r="I541" s="5">
        <f t="shared" si="49"/>
        <v>86.611940298507463</v>
      </c>
      <c r="J541" t="s">
        <v>21</v>
      </c>
      <c r="K541" t="s">
        <v>22</v>
      </c>
      <c r="L541">
        <v>1508130000</v>
      </c>
      <c r="M541" s="9">
        <f t="shared" si="50"/>
        <v>43024.208333333328</v>
      </c>
      <c r="N541">
        <v>1509771600</v>
      </c>
      <c r="O541" s="9">
        <f t="shared" si="51"/>
        <v>43043.208333333328</v>
      </c>
      <c r="P541" t="b">
        <v>0</v>
      </c>
      <c r="Q541" t="b">
        <v>0</v>
      </c>
      <c r="R541" t="s">
        <v>122</v>
      </c>
      <c r="S541" t="str">
        <f t="shared" si="52"/>
        <v>photography</v>
      </c>
      <c r="T541" t="str">
        <f t="shared" si="53"/>
        <v>photography books</v>
      </c>
    </row>
    <row r="542" spans="1:20" x14ac:dyDescent="0.35">
      <c r="A542">
        <v>540</v>
      </c>
      <c r="B542" t="s">
        <v>1125</v>
      </c>
      <c r="C542" s="3" t="s">
        <v>1126</v>
      </c>
      <c r="D542" s="14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660</v>
      </c>
      <c r="B543" t="s">
        <v>1362</v>
      </c>
      <c r="C543" s="3" t="s">
        <v>1363</v>
      </c>
      <c r="D543" s="14">
        <v>9100</v>
      </c>
      <c r="E543">
        <v>7438</v>
      </c>
      <c r="F543" s="4">
        <f t="shared" si="48"/>
        <v>0.81736263736263737</v>
      </c>
      <c r="G543" t="s">
        <v>14</v>
      </c>
      <c r="H543">
        <v>77</v>
      </c>
      <c r="I543" s="5">
        <f t="shared" si="49"/>
        <v>96.597402597402592</v>
      </c>
      <c r="J543" t="s">
        <v>21</v>
      </c>
      <c r="K543" t="s">
        <v>22</v>
      </c>
      <c r="L543">
        <v>1440133200</v>
      </c>
      <c r="M543" s="9">
        <f t="shared" si="50"/>
        <v>42237.208333333328</v>
      </c>
      <c r="N543">
        <v>1440910800</v>
      </c>
      <c r="O543" s="9">
        <f t="shared" si="51"/>
        <v>42246.208333333328</v>
      </c>
      <c r="P543" t="b">
        <v>1</v>
      </c>
      <c r="Q543" t="b">
        <v>0</v>
      </c>
      <c r="R543" t="s">
        <v>33</v>
      </c>
      <c r="S543" t="str">
        <f t="shared" si="52"/>
        <v>theater</v>
      </c>
      <c r="T543" t="str">
        <f t="shared" si="53"/>
        <v>plays</v>
      </c>
    </row>
    <row r="544" spans="1:20" x14ac:dyDescent="0.35">
      <c r="A544">
        <v>662</v>
      </c>
      <c r="B544" t="s">
        <v>1366</v>
      </c>
      <c r="C544" s="3" t="s">
        <v>1367</v>
      </c>
      <c r="D544" s="14">
        <v>9100</v>
      </c>
      <c r="E544">
        <v>8906</v>
      </c>
      <c r="F544" s="4">
        <f t="shared" si="48"/>
        <v>0.97868131868131869</v>
      </c>
      <c r="G544" t="s">
        <v>14</v>
      </c>
      <c r="H544">
        <v>131</v>
      </c>
      <c r="I544" s="5">
        <f t="shared" si="49"/>
        <v>67.984732824427482</v>
      </c>
      <c r="J544" t="s">
        <v>21</v>
      </c>
      <c r="K544" t="s">
        <v>22</v>
      </c>
      <c r="L544">
        <v>1544335200</v>
      </c>
      <c r="M544" s="9">
        <f t="shared" si="50"/>
        <v>43443.25</v>
      </c>
      <c r="N544">
        <v>1544680800</v>
      </c>
      <c r="O544" s="9">
        <f t="shared" si="51"/>
        <v>43447.25</v>
      </c>
      <c r="P544" t="b">
        <v>0</v>
      </c>
      <c r="Q544" t="b">
        <v>0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x14ac:dyDescent="0.35">
      <c r="A545">
        <v>694</v>
      </c>
      <c r="B545" t="s">
        <v>1427</v>
      </c>
      <c r="C545" s="3" t="s">
        <v>1428</v>
      </c>
      <c r="D545" s="14">
        <v>9100</v>
      </c>
      <c r="E545">
        <v>7656</v>
      </c>
      <c r="F545" s="4">
        <f t="shared" si="48"/>
        <v>0.84131868131868137</v>
      </c>
      <c r="G545" t="s">
        <v>14</v>
      </c>
      <c r="H545">
        <v>79</v>
      </c>
      <c r="I545" s="5">
        <f t="shared" si="49"/>
        <v>96.911392405063296</v>
      </c>
      <c r="J545" t="s">
        <v>21</v>
      </c>
      <c r="K545" t="s">
        <v>22</v>
      </c>
      <c r="L545">
        <v>1511762400</v>
      </c>
      <c r="M545" s="9">
        <f t="shared" si="50"/>
        <v>43066.25</v>
      </c>
      <c r="N545">
        <v>1514959200</v>
      </c>
      <c r="O545" s="9">
        <f t="shared" si="51"/>
        <v>43103.25</v>
      </c>
      <c r="P545" t="b">
        <v>0</v>
      </c>
      <c r="Q545" t="b">
        <v>0</v>
      </c>
      <c r="R545" t="s">
        <v>33</v>
      </c>
      <c r="S545" t="str">
        <f t="shared" si="52"/>
        <v>theater</v>
      </c>
      <c r="T545" t="str">
        <f t="shared" si="53"/>
        <v>plays</v>
      </c>
    </row>
    <row r="546" spans="1:20" ht="31" x14ac:dyDescent="0.35">
      <c r="A546">
        <v>544</v>
      </c>
      <c r="B546" t="s">
        <v>1133</v>
      </c>
      <c r="C546" s="3" t="s">
        <v>1134</v>
      </c>
      <c r="D546" s="14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907</v>
      </c>
      <c r="B547" t="s">
        <v>1846</v>
      </c>
      <c r="C547" s="3" t="s">
        <v>1847</v>
      </c>
      <c r="D547" s="14">
        <v>9100</v>
      </c>
      <c r="E547">
        <v>1843</v>
      </c>
      <c r="F547" s="4">
        <f t="shared" si="48"/>
        <v>0.20252747252747252</v>
      </c>
      <c r="G547" t="s">
        <v>14</v>
      </c>
      <c r="H547">
        <v>41</v>
      </c>
      <c r="I547" s="5">
        <f t="shared" si="49"/>
        <v>44.951219512195124</v>
      </c>
      <c r="J547" t="s">
        <v>21</v>
      </c>
      <c r="K547" t="s">
        <v>22</v>
      </c>
      <c r="L547">
        <v>1303880400</v>
      </c>
      <c r="M547" s="9">
        <f t="shared" si="50"/>
        <v>40660.208333333336</v>
      </c>
      <c r="N547">
        <v>1304485200</v>
      </c>
      <c r="O547" s="9">
        <f t="shared" si="51"/>
        <v>40667.208333333336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 s="14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 s="14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 s="14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 s="14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 s="14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343</v>
      </c>
      <c r="B553" t="s">
        <v>738</v>
      </c>
      <c r="C553" s="3" t="s">
        <v>739</v>
      </c>
      <c r="D553" s="14">
        <v>9000</v>
      </c>
      <c r="E553">
        <v>4853</v>
      </c>
      <c r="F553" s="4">
        <f t="shared" si="48"/>
        <v>0.53922222222222227</v>
      </c>
      <c r="G553" t="s">
        <v>14</v>
      </c>
      <c r="H553">
        <v>147</v>
      </c>
      <c r="I553" s="5">
        <f t="shared" si="49"/>
        <v>33.013605442176868</v>
      </c>
      <c r="J553" t="s">
        <v>21</v>
      </c>
      <c r="K553" t="s">
        <v>22</v>
      </c>
      <c r="L553">
        <v>1384840800</v>
      </c>
      <c r="M553" s="9">
        <f t="shared" si="50"/>
        <v>41597.25</v>
      </c>
      <c r="N553">
        <v>1389420000</v>
      </c>
      <c r="O553" s="9">
        <f t="shared" si="51"/>
        <v>41650.25</v>
      </c>
      <c r="P553" t="b">
        <v>0</v>
      </c>
      <c r="Q553" t="b">
        <v>0</v>
      </c>
      <c r="R553" t="s">
        <v>33</v>
      </c>
      <c r="S553" t="str">
        <f t="shared" si="52"/>
        <v>theater</v>
      </c>
      <c r="T553" t="str">
        <f t="shared" si="53"/>
        <v>plays</v>
      </c>
    </row>
    <row r="554" spans="1:20" x14ac:dyDescent="0.35">
      <c r="A554">
        <v>528</v>
      </c>
      <c r="B554" t="s">
        <v>1101</v>
      </c>
      <c r="C554" s="3" t="s">
        <v>1102</v>
      </c>
      <c r="D554" s="14">
        <v>9000</v>
      </c>
      <c r="E554">
        <v>7227</v>
      </c>
      <c r="F554" s="4">
        <f t="shared" si="48"/>
        <v>0.80300000000000005</v>
      </c>
      <c r="G554" t="s">
        <v>14</v>
      </c>
      <c r="H554">
        <v>80</v>
      </c>
      <c r="I554" s="5">
        <f t="shared" si="49"/>
        <v>90.337500000000006</v>
      </c>
      <c r="J554" t="s">
        <v>40</v>
      </c>
      <c r="K554" t="s">
        <v>41</v>
      </c>
      <c r="L554">
        <v>1385186400</v>
      </c>
      <c r="M554" s="9">
        <f t="shared" si="50"/>
        <v>41601.25</v>
      </c>
      <c r="N554">
        <v>1389074400</v>
      </c>
      <c r="O554" s="9">
        <f t="shared" si="51"/>
        <v>41646.25</v>
      </c>
      <c r="P554" t="b">
        <v>0</v>
      </c>
      <c r="Q554" t="b">
        <v>0</v>
      </c>
      <c r="R554" t="s">
        <v>60</v>
      </c>
      <c r="S554" t="str">
        <f t="shared" si="52"/>
        <v>music</v>
      </c>
      <c r="T554" t="str">
        <f t="shared" si="53"/>
        <v>indie rock</v>
      </c>
    </row>
    <row r="555" spans="1:20" x14ac:dyDescent="0.35">
      <c r="A555">
        <v>552</v>
      </c>
      <c r="B555" t="s">
        <v>1149</v>
      </c>
      <c r="C555" s="3" t="s">
        <v>1150</v>
      </c>
      <c r="D555" s="14">
        <v>9000</v>
      </c>
      <c r="E555">
        <v>8866</v>
      </c>
      <c r="F555" s="4">
        <f t="shared" si="48"/>
        <v>0.98511111111111116</v>
      </c>
      <c r="G555" t="s">
        <v>14</v>
      </c>
      <c r="H555">
        <v>92</v>
      </c>
      <c r="I555" s="5">
        <f t="shared" si="49"/>
        <v>96.369565217391298</v>
      </c>
      <c r="J555" t="s">
        <v>21</v>
      </c>
      <c r="K555" t="s">
        <v>22</v>
      </c>
      <c r="L555">
        <v>1480140000</v>
      </c>
      <c r="M555" s="9">
        <f t="shared" si="50"/>
        <v>42700.25</v>
      </c>
      <c r="N555">
        <v>1480312800</v>
      </c>
      <c r="O555" s="9">
        <f t="shared" si="51"/>
        <v>42702.25</v>
      </c>
      <c r="P555" t="b">
        <v>0</v>
      </c>
      <c r="Q555" t="b">
        <v>0</v>
      </c>
      <c r="R555" t="s">
        <v>33</v>
      </c>
      <c r="S555" t="str">
        <f t="shared" si="52"/>
        <v>theater</v>
      </c>
      <c r="T555" t="str">
        <f t="shared" si="53"/>
        <v>plays</v>
      </c>
    </row>
    <row r="556" spans="1:20" ht="31" x14ac:dyDescent="0.35">
      <c r="A556">
        <v>554</v>
      </c>
      <c r="B556" t="s">
        <v>1153</v>
      </c>
      <c r="C556" s="3" t="s">
        <v>1154</v>
      </c>
      <c r="D556" s="14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 s="14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 s="14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 s="14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 s="14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 s="14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 s="14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 s="14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35">
      <c r="A564">
        <v>789</v>
      </c>
      <c r="B564" t="s">
        <v>1613</v>
      </c>
      <c r="C564" s="3" t="s">
        <v>1614</v>
      </c>
      <c r="D564" s="14">
        <v>9000</v>
      </c>
      <c r="E564">
        <v>3351</v>
      </c>
      <c r="F564" s="4">
        <f t="shared" si="48"/>
        <v>0.37233333333333335</v>
      </c>
      <c r="G564" t="s">
        <v>14</v>
      </c>
      <c r="H564">
        <v>45</v>
      </c>
      <c r="I564" s="5">
        <f t="shared" si="49"/>
        <v>74.466666666666669</v>
      </c>
      <c r="J564" t="s">
        <v>21</v>
      </c>
      <c r="K564" t="s">
        <v>22</v>
      </c>
      <c r="L564">
        <v>1401166800</v>
      </c>
      <c r="M564" s="9">
        <f t="shared" si="50"/>
        <v>41786.208333333336</v>
      </c>
      <c r="N564">
        <v>1404363600</v>
      </c>
      <c r="O564" s="9">
        <f t="shared" si="51"/>
        <v>41823.208333333336</v>
      </c>
      <c r="P564" t="b">
        <v>0</v>
      </c>
      <c r="Q564" t="b">
        <v>0</v>
      </c>
      <c r="R564" t="s">
        <v>33</v>
      </c>
      <c r="S564" t="str">
        <f t="shared" si="52"/>
        <v>theater</v>
      </c>
      <c r="T564" t="str">
        <f t="shared" si="53"/>
        <v>plays</v>
      </c>
    </row>
    <row r="565" spans="1:20" x14ac:dyDescent="0.35">
      <c r="A565">
        <v>563</v>
      </c>
      <c r="B565" t="s">
        <v>1170</v>
      </c>
      <c r="C565" s="3" t="s">
        <v>1171</v>
      </c>
      <c r="D565" s="14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323</v>
      </c>
      <c r="B566" t="s">
        <v>698</v>
      </c>
      <c r="C566" s="3" t="s">
        <v>699</v>
      </c>
      <c r="D566" s="14">
        <v>8900</v>
      </c>
      <c r="E566">
        <v>2148</v>
      </c>
      <c r="F566" s="4">
        <f t="shared" si="48"/>
        <v>0.24134831460674158</v>
      </c>
      <c r="G566" t="s">
        <v>14</v>
      </c>
      <c r="H566">
        <v>26</v>
      </c>
      <c r="I566" s="5">
        <f t="shared" si="49"/>
        <v>82.615384615384613</v>
      </c>
      <c r="J566" t="s">
        <v>40</v>
      </c>
      <c r="K566" t="s">
        <v>41</v>
      </c>
      <c r="L566">
        <v>1395896400</v>
      </c>
      <c r="M566" s="9">
        <f t="shared" si="50"/>
        <v>41725.208333333336</v>
      </c>
      <c r="N566">
        <v>1396069200</v>
      </c>
      <c r="O566" s="9">
        <f t="shared" si="51"/>
        <v>41727.208333333336</v>
      </c>
      <c r="P566" t="b">
        <v>0</v>
      </c>
      <c r="Q566" t="b">
        <v>0</v>
      </c>
      <c r="R566" t="s">
        <v>42</v>
      </c>
      <c r="S566" t="str">
        <f t="shared" si="52"/>
        <v>film &amp; video</v>
      </c>
      <c r="T566" t="str">
        <f t="shared" si="53"/>
        <v>documentary</v>
      </c>
    </row>
    <row r="567" spans="1:20" x14ac:dyDescent="0.35">
      <c r="A567">
        <v>565</v>
      </c>
      <c r="B567" t="s">
        <v>1174</v>
      </c>
      <c r="C567" s="3" t="s">
        <v>1175</v>
      </c>
      <c r="D567" s="14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" x14ac:dyDescent="0.35">
      <c r="A568">
        <v>819</v>
      </c>
      <c r="B568" t="s">
        <v>1671</v>
      </c>
      <c r="C568" s="3" t="s">
        <v>1672</v>
      </c>
      <c r="D568" s="14">
        <v>8900</v>
      </c>
      <c r="E568">
        <v>4509</v>
      </c>
      <c r="F568" s="4">
        <f t="shared" si="48"/>
        <v>0.50662921348314605</v>
      </c>
      <c r="G568" t="s">
        <v>14</v>
      </c>
      <c r="H568">
        <v>47</v>
      </c>
      <c r="I568" s="5">
        <f t="shared" si="49"/>
        <v>95.936170212765958</v>
      </c>
      <c r="J568" t="s">
        <v>21</v>
      </c>
      <c r="K568" t="s">
        <v>22</v>
      </c>
      <c r="L568">
        <v>1353736800</v>
      </c>
      <c r="M568" s="9">
        <f t="shared" si="50"/>
        <v>41237.25</v>
      </c>
      <c r="N568">
        <v>1355032800</v>
      </c>
      <c r="O568" s="9">
        <f t="shared" si="51"/>
        <v>41252.25</v>
      </c>
      <c r="P568" t="b">
        <v>1</v>
      </c>
      <c r="Q568" t="b">
        <v>0</v>
      </c>
      <c r="R568" t="s">
        <v>89</v>
      </c>
      <c r="S568" t="str">
        <f t="shared" si="52"/>
        <v>games</v>
      </c>
      <c r="T568" t="str">
        <f t="shared" si="53"/>
        <v>video games</v>
      </c>
    </row>
    <row r="569" spans="1:20" ht="31" x14ac:dyDescent="0.35">
      <c r="A569">
        <v>567</v>
      </c>
      <c r="B569" t="s">
        <v>1178</v>
      </c>
      <c r="C569" s="3" t="s">
        <v>1179</v>
      </c>
      <c r="D569" s="14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 s="14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 s="14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 s="14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1" x14ac:dyDescent="0.35">
      <c r="A573">
        <v>518</v>
      </c>
      <c r="B573" t="s">
        <v>1082</v>
      </c>
      <c r="C573" s="3" t="s">
        <v>1083</v>
      </c>
      <c r="D573" s="14">
        <v>8800</v>
      </c>
      <c r="E573">
        <v>622</v>
      </c>
      <c r="F573" s="4">
        <f t="shared" si="48"/>
        <v>7.0681818181818179E-2</v>
      </c>
      <c r="G573" t="s">
        <v>14</v>
      </c>
      <c r="H573">
        <v>10</v>
      </c>
      <c r="I573" s="5">
        <f t="shared" si="49"/>
        <v>62.2</v>
      </c>
      <c r="J573" t="s">
        <v>21</v>
      </c>
      <c r="K573" t="s">
        <v>22</v>
      </c>
      <c r="L573">
        <v>1519365600</v>
      </c>
      <c r="M573" s="9">
        <f t="shared" si="50"/>
        <v>43154.25</v>
      </c>
      <c r="N573">
        <v>1519538400</v>
      </c>
      <c r="O573" s="9">
        <f t="shared" si="51"/>
        <v>43156.25</v>
      </c>
      <c r="P573" t="b">
        <v>0</v>
      </c>
      <c r="Q573" t="b">
        <v>1</v>
      </c>
      <c r="R573" t="s">
        <v>71</v>
      </c>
      <c r="S573" t="str">
        <f t="shared" si="52"/>
        <v>film &amp; video</v>
      </c>
      <c r="T573" t="str">
        <f t="shared" si="53"/>
        <v>animation</v>
      </c>
    </row>
    <row r="574" spans="1:20" x14ac:dyDescent="0.35">
      <c r="A574">
        <v>572</v>
      </c>
      <c r="B574" t="s">
        <v>1188</v>
      </c>
      <c r="C574" s="3" t="s">
        <v>1189</v>
      </c>
      <c r="D574" s="1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 s="14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 s="14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1" x14ac:dyDescent="0.35">
      <c r="A577">
        <v>843</v>
      </c>
      <c r="B577" t="s">
        <v>1719</v>
      </c>
      <c r="C577" s="3" t="s">
        <v>1720</v>
      </c>
      <c r="D577" s="14">
        <v>8800</v>
      </c>
      <c r="E577">
        <v>2703</v>
      </c>
      <c r="F577" s="4">
        <f t="shared" si="48"/>
        <v>0.30715909090909088</v>
      </c>
      <c r="G577" t="s">
        <v>14</v>
      </c>
      <c r="H577">
        <v>33</v>
      </c>
      <c r="I577" s="5">
        <f t="shared" si="49"/>
        <v>81.909090909090907</v>
      </c>
      <c r="J577" t="s">
        <v>21</v>
      </c>
      <c r="K577" t="s">
        <v>22</v>
      </c>
      <c r="L577">
        <v>1535259600</v>
      </c>
      <c r="M577" s="9">
        <f t="shared" si="50"/>
        <v>43338.208333333328</v>
      </c>
      <c r="N577">
        <v>1535778000</v>
      </c>
      <c r="O577" s="9">
        <f t="shared" si="51"/>
        <v>43344.208333333328</v>
      </c>
      <c r="P577" t="b">
        <v>0</v>
      </c>
      <c r="Q577" t="b">
        <v>0</v>
      </c>
      <c r="R577" t="s">
        <v>122</v>
      </c>
      <c r="S577" t="str">
        <f t="shared" si="52"/>
        <v>photography</v>
      </c>
      <c r="T577" t="str">
        <f t="shared" si="53"/>
        <v>photography books</v>
      </c>
    </row>
    <row r="578" spans="1:20" x14ac:dyDescent="0.35">
      <c r="A578">
        <v>897</v>
      </c>
      <c r="B578" t="s">
        <v>1826</v>
      </c>
      <c r="C578" s="3" t="s">
        <v>1827</v>
      </c>
      <c r="D578" s="14">
        <v>8800</v>
      </c>
      <c r="E578">
        <v>2437</v>
      </c>
      <c r="F578" s="4">
        <f t="shared" ref="F578:F641" si="54">SUM(E578/D578)</f>
        <v>0.27693181818181817</v>
      </c>
      <c r="G578" t="s">
        <v>14</v>
      </c>
      <c r="H578">
        <v>27</v>
      </c>
      <c r="I578" s="5">
        <f t="shared" ref="I578:I641" si="55">IF(E578=0,0,SUM(E578/H578))</f>
        <v>90.259259259259252</v>
      </c>
      <c r="J578" t="s">
        <v>21</v>
      </c>
      <c r="K578" t="s">
        <v>22</v>
      </c>
      <c r="L578">
        <v>1556427600</v>
      </c>
      <c r="M578" s="9">
        <f t="shared" ref="M578:M641" si="56">(((L578/60)/60)/24)+DATE(1970,1,1)</f>
        <v>43583.208333333328</v>
      </c>
      <c r="N578">
        <v>1556600400</v>
      </c>
      <c r="O578" s="9">
        <f t="shared" ref="O578:O641" si="57">(((((N578/60)/60)/24)+DATE(1970,1,1)))</f>
        <v>43585.208333333328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 s="14">
        <v>8200</v>
      </c>
      <c r="E579">
        <v>1546</v>
      </c>
      <c r="F579" s="4">
        <f t="shared" si="54"/>
        <v>0.18853658536585366</v>
      </c>
      <c r="G579" t="s">
        <v>74</v>
      </c>
      <c r="H579">
        <v>37</v>
      </c>
      <c r="I579" s="5">
        <f t="shared" si="55"/>
        <v>41.783783783783782</v>
      </c>
      <c r="J579" t="s">
        <v>21</v>
      </c>
      <c r="K579" t="s">
        <v>22</v>
      </c>
      <c r="L579">
        <v>1299823200</v>
      </c>
      <c r="M579" s="9">
        <f t="shared" si="56"/>
        <v>40613.25</v>
      </c>
      <c r="N579">
        <v>1302066000</v>
      </c>
      <c r="O579" s="9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5">
      <c r="A580">
        <v>582</v>
      </c>
      <c r="B580" t="s">
        <v>1207</v>
      </c>
      <c r="C580" s="3" t="s">
        <v>1208</v>
      </c>
      <c r="D580" s="14">
        <v>8700</v>
      </c>
      <c r="E580">
        <v>4531</v>
      </c>
      <c r="F580" s="4">
        <f t="shared" si="54"/>
        <v>0.5208045977011494</v>
      </c>
      <c r="G580" t="s">
        <v>14</v>
      </c>
      <c r="H580">
        <v>42</v>
      </c>
      <c r="I580" s="5">
        <f t="shared" si="55"/>
        <v>107.88095238095238</v>
      </c>
      <c r="J580" t="s">
        <v>21</v>
      </c>
      <c r="K580" t="s">
        <v>22</v>
      </c>
      <c r="L580">
        <v>1433912400</v>
      </c>
      <c r="M580" s="9">
        <f t="shared" si="56"/>
        <v>42165.208333333328</v>
      </c>
      <c r="N580">
        <v>1434344400</v>
      </c>
      <c r="O580" s="9">
        <f t="shared" si="57"/>
        <v>42170.208333333328</v>
      </c>
      <c r="P580" t="b">
        <v>0</v>
      </c>
      <c r="Q580" t="b">
        <v>1</v>
      </c>
      <c r="R580" t="s">
        <v>89</v>
      </c>
      <c r="S580" t="str">
        <f t="shared" si="58"/>
        <v>games</v>
      </c>
      <c r="T580" t="str">
        <f t="shared" si="59"/>
        <v>video games</v>
      </c>
    </row>
    <row r="581" spans="1:20" x14ac:dyDescent="0.35">
      <c r="A581">
        <v>579</v>
      </c>
      <c r="B581" t="s">
        <v>1202</v>
      </c>
      <c r="C581" s="3" t="s">
        <v>1203</v>
      </c>
      <c r="D581" s="14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 s="14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" x14ac:dyDescent="0.35">
      <c r="A583">
        <v>702</v>
      </c>
      <c r="B583" t="s">
        <v>1442</v>
      </c>
      <c r="C583" s="3" t="s">
        <v>1443</v>
      </c>
      <c r="D583" s="14">
        <v>8700</v>
      </c>
      <c r="E583">
        <v>4710</v>
      </c>
      <c r="F583" s="4">
        <f t="shared" si="54"/>
        <v>0.54137931034482756</v>
      </c>
      <c r="G583" t="s">
        <v>14</v>
      </c>
      <c r="H583">
        <v>83</v>
      </c>
      <c r="I583" s="5">
        <f t="shared" si="55"/>
        <v>56.746987951807228</v>
      </c>
      <c r="J583" t="s">
        <v>21</v>
      </c>
      <c r="K583" t="s">
        <v>22</v>
      </c>
      <c r="L583">
        <v>1374469200</v>
      </c>
      <c r="M583" s="9">
        <f t="shared" si="56"/>
        <v>41477.208333333336</v>
      </c>
      <c r="N583">
        <v>1374901200</v>
      </c>
      <c r="O583" s="9">
        <f t="shared" si="57"/>
        <v>41482.208333333336</v>
      </c>
      <c r="P583" t="b">
        <v>0</v>
      </c>
      <c r="Q583" t="b">
        <v>0</v>
      </c>
      <c r="R583" t="s">
        <v>65</v>
      </c>
      <c r="S583" t="str">
        <f t="shared" si="58"/>
        <v>technology</v>
      </c>
      <c r="T583" t="str">
        <f t="shared" si="59"/>
        <v>wearables</v>
      </c>
    </row>
    <row r="584" spans="1:20" x14ac:dyDescent="0.35">
      <c r="A584">
        <v>926</v>
      </c>
      <c r="B584" t="s">
        <v>1884</v>
      </c>
      <c r="C584" s="3" t="s">
        <v>1885</v>
      </c>
      <c r="D584" s="14">
        <v>8700</v>
      </c>
      <c r="E584">
        <v>1577</v>
      </c>
      <c r="F584" s="4">
        <f t="shared" si="54"/>
        <v>0.18126436781609195</v>
      </c>
      <c r="G584" t="s">
        <v>14</v>
      </c>
      <c r="H584">
        <v>15</v>
      </c>
      <c r="I584" s="5">
        <f t="shared" si="55"/>
        <v>105.13333333333334</v>
      </c>
      <c r="J584" t="s">
        <v>21</v>
      </c>
      <c r="K584" t="s">
        <v>22</v>
      </c>
      <c r="L584">
        <v>1463029200</v>
      </c>
      <c r="M584" s="9">
        <f t="shared" si="56"/>
        <v>42502.208333333328</v>
      </c>
      <c r="N584">
        <v>1463374800</v>
      </c>
      <c r="O584" s="9">
        <f t="shared" si="57"/>
        <v>42506.208333333328</v>
      </c>
      <c r="P584" t="b">
        <v>0</v>
      </c>
      <c r="Q584" t="b">
        <v>0</v>
      </c>
      <c r="R584" t="s">
        <v>17</v>
      </c>
      <c r="S584" t="str">
        <f t="shared" si="58"/>
        <v>food</v>
      </c>
      <c r="T584" t="str">
        <f t="shared" si="59"/>
        <v>food trucks</v>
      </c>
    </row>
    <row r="585" spans="1:20" ht="31" x14ac:dyDescent="0.35">
      <c r="A585">
        <v>583</v>
      </c>
      <c r="B585" t="s">
        <v>1209</v>
      </c>
      <c r="C585" s="3" t="s">
        <v>1210</v>
      </c>
      <c r="D585" s="14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 s="14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 s="14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 s="14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181</v>
      </c>
      <c r="B589" t="s">
        <v>414</v>
      </c>
      <c r="C589" s="3" t="s">
        <v>415</v>
      </c>
      <c r="D589" s="14">
        <v>8600</v>
      </c>
      <c r="E589">
        <v>5315</v>
      </c>
      <c r="F589" s="4">
        <f t="shared" si="54"/>
        <v>0.61802325581395345</v>
      </c>
      <c r="G589" t="s">
        <v>14</v>
      </c>
      <c r="H589">
        <v>136</v>
      </c>
      <c r="I589" s="5">
        <f t="shared" si="55"/>
        <v>39.080882352941174</v>
      </c>
      <c r="J589" t="s">
        <v>21</v>
      </c>
      <c r="K589" t="s">
        <v>22</v>
      </c>
      <c r="L589">
        <v>1507093200</v>
      </c>
      <c r="M589" s="9">
        <f t="shared" si="56"/>
        <v>43012.208333333328</v>
      </c>
      <c r="N589">
        <v>1508648400</v>
      </c>
      <c r="O589" s="9">
        <f t="shared" si="57"/>
        <v>43030.208333333328</v>
      </c>
      <c r="P589" t="b">
        <v>0</v>
      </c>
      <c r="Q589" t="b">
        <v>0</v>
      </c>
      <c r="R589" t="s">
        <v>28</v>
      </c>
      <c r="S589" t="str">
        <f t="shared" si="58"/>
        <v>technology</v>
      </c>
      <c r="T589" t="str">
        <f t="shared" si="59"/>
        <v>web</v>
      </c>
    </row>
    <row r="590" spans="1:20" ht="31" x14ac:dyDescent="0.35">
      <c r="A590">
        <v>235</v>
      </c>
      <c r="B590" t="s">
        <v>522</v>
      </c>
      <c r="C590" s="3" t="s">
        <v>523</v>
      </c>
      <c r="D590" s="14">
        <v>8600</v>
      </c>
      <c r="E590">
        <v>3589</v>
      </c>
      <c r="F590" s="4">
        <f t="shared" si="54"/>
        <v>0.41732558139534881</v>
      </c>
      <c r="G590" t="s">
        <v>14</v>
      </c>
      <c r="H590">
        <v>92</v>
      </c>
      <c r="I590" s="5">
        <f t="shared" si="55"/>
        <v>39.010869565217391</v>
      </c>
      <c r="J590" t="s">
        <v>21</v>
      </c>
      <c r="K590" t="s">
        <v>22</v>
      </c>
      <c r="L590">
        <v>1486965600</v>
      </c>
      <c r="M590" s="9">
        <f t="shared" si="56"/>
        <v>42779.25</v>
      </c>
      <c r="N590">
        <v>1487397600</v>
      </c>
      <c r="O590" s="9">
        <f t="shared" si="57"/>
        <v>42784.25</v>
      </c>
      <c r="P590" t="b">
        <v>0</v>
      </c>
      <c r="Q590" t="b">
        <v>0</v>
      </c>
      <c r="R590" t="s">
        <v>71</v>
      </c>
      <c r="S590" t="str">
        <f t="shared" si="58"/>
        <v>film &amp; video</v>
      </c>
      <c r="T590" t="str">
        <f t="shared" si="59"/>
        <v>animation</v>
      </c>
    </row>
    <row r="591" spans="1:20" x14ac:dyDescent="0.35">
      <c r="A591">
        <v>515</v>
      </c>
      <c r="B591" t="s">
        <v>1076</v>
      </c>
      <c r="C591" s="3" t="s">
        <v>1077</v>
      </c>
      <c r="D591" s="14">
        <v>8600</v>
      </c>
      <c r="E591">
        <v>4797</v>
      </c>
      <c r="F591" s="4">
        <f t="shared" si="54"/>
        <v>0.55779069767441858</v>
      </c>
      <c r="G591" t="s">
        <v>14</v>
      </c>
      <c r="H591">
        <v>133</v>
      </c>
      <c r="I591" s="5">
        <f t="shared" si="55"/>
        <v>36.067669172932334</v>
      </c>
      <c r="J591" t="s">
        <v>15</v>
      </c>
      <c r="K591" t="s">
        <v>16</v>
      </c>
      <c r="L591">
        <v>1324620000</v>
      </c>
      <c r="M591" s="9">
        <f t="shared" si="56"/>
        <v>40900.25</v>
      </c>
      <c r="N591">
        <v>1324792800</v>
      </c>
      <c r="O591" s="9">
        <f t="shared" si="57"/>
        <v>40902.25</v>
      </c>
      <c r="P591" t="b">
        <v>0</v>
      </c>
      <c r="Q591" t="b">
        <v>1</v>
      </c>
      <c r="R591" t="s">
        <v>33</v>
      </c>
      <c r="S591" t="str">
        <f t="shared" si="58"/>
        <v>theater</v>
      </c>
      <c r="T591" t="str">
        <f t="shared" si="59"/>
        <v>plays</v>
      </c>
    </row>
    <row r="592" spans="1:20" x14ac:dyDescent="0.35">
      <c r="A592">
        <v>477</v>
      </c>
      <c r="B592" t="s">
        <v>1001</v>
      </c>
      <c r="C592" s="3" t="s">
        <v>1002</v>
      </c>
      <c r="D592" s="14">
        <v>8500</v>
      </c>
      <c r="E592">
        <v>4613</v>
      </c>
      <c r="F592" s="4">
        <f t="shared" si="54"/>
        <v>0.54270588235294115</v>
      </c>
      <c r="G592" t="s">
        <v>14</v>
      </c>
      <c r="H592">
        <v>113</v>
      </c>
      <c r="I592" s="5">
        <f t="shared" si="55"/>
        <v>40.823008849557525</v>
      </c>
      <c r="J592" t="s">
        <v>21</v>
      </c>
      <c r="K592" t="s">
        <v>22</v>
      </c>
      <c r="L592">
        <v>1309064400</v>
      </c>
      <c r="M592" s="9">
        <f t="shared" si="56"/>
        <v>40720.208333333336</v>
      </c>
      <c r="N592">
        <v>1311397200</v>
      </c>
      <c r="O592" s="9">
        <f t="shared" si="57"/>
        <v>40747.208333333336</v>
      </c>
      <c r="P592" t="b">
        <v>0</v>
      </c>
      <c r="Q592" t="b">
        <v>0</v>
      </c>
      <c r="R592" t="s">
        <v>474</v>
      </c>
      <c r="S592" t="str">
        <f t="shared" si="58"/>
        <v>film &amp; video</v>
      </c>
      <c r="T592" t="str">
        <f t="shared" si="59"/>
        <v>science fiction</v>
      </c>
    </row>
    <row r="593" spans="1:20" x14ac:dyDescent="0.35">
      <c r="A593">
        <v>591</v>
      </c>
      <c r="B593" t="s">
        <v>1224</v>
      </c>
      <c r="C593" s="3" t="s">
        <v>1225</v>
      </c>
      <c r="D593" s="14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35">
      <c r="A594">
        <v>637</v>
      </c>
      <c r="B594" t="s">
        <v>1316</v>
      </c>
      <c r="C594" s="3" t="s">
        <v>1317</v>
      </c>
      <c r="D594" s="14">
        <v>8500</v>
      </c>
      <c r="E594">
        <v>6750</v>
      </c>
      <c r="F594" s="4">
        <f t="shared" si="54"/>
        <v>0.79411764705882348</v>
      </c>
      <c r="G594" t="s">
        <v>14</v>
      </c>
      <c r="H594">
        <v>65</v>
      </c>
      <c r="I594" s="5">
        <f t="shared" si="55"/>
        <v>103.84615384615384</v>
      </c>
      <c r="J594" t="s">
        <v>21</v>
      </c>
      <c r="K594" t="s">
        <v>22</v>
      </c>
      <c r="L594">
        <v>1479103200</v>
      </c>
      <c r="M594" s="9">
        <f t="shared" si="56"/>
        <v>42688.25</v>
      </c>
      <c r="N594">
        <v>1479794400</v>
      </c>
      <c r="O594" s="9">
        <f t="shared" si="57"/>
        <v>42696.25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 s="14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35">
      <c r="A596">
        <v>191</v>
      </c>
      <c r="B596" t="s">
        <v>434</v>
      </c>
      <c r="C596" s="3" t="s">
        <v>435</v>
      </c>
      <c r="D596" s="14">
        <v>8400</v>
      </c>
      <c r="E596">
        <v>3188</v>
      </c>
      <c r="F596" s="4">
        <f t="shared" si="54"/>
        <v>0.37952380952380954</v>
      </c>
      <c r="G596" t="s">
        <v>14</v>
      </c>
      <c r="H596">
        <v>86</v>
      </c>
      <c r="I596" s="5">
        <f t="shared" si="55"/>
        <v>37.069767441860463</v>
      </c>
      <c r="J596" t="s">
        <v>107</v>
      </c>
      <c r="K596" t="s">
        <v>108</v>
      </c>
      <c r="L596">
        <v>1552366800</v>
      </c>
      <c r="M596" s="9">
        <f t="shared" si="56"/>
        <v>43536.208333333328</v>
      </c>
      <c r="N596">
        <v>1552626000</v>
      </c>
      <c r="O596" s="9">
        <f t="shared" si="57"/>
        <v>43539.208333333328</v>
      </c>
      <c r="P596" t="b">
        <v>0</v>
      </c>
      <c r="Q596" t="b">
        <v>0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 s="14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1" x14ac:dyDescent="0.35">
      <c r="A598">
        <v>876</v>
      </c>
      <c r="B598" t="s">
        <v>1784</v>
      </c>
      <c r="C598" s="3" t="s">
        <v>1785</v>
      </c>
      <c r="D598" s="14">
        <v>8300</v>
      </c>
      <c r="E598">
        <v>2111</v>
      </c>
      <c r="F598" s="4">
        <f t="shared" si="54"/>
        <v>0.25433734939759034</v>
      </c>
      <c r="G598" t="s">
        <v>14</v>
      </c>
      <c r="H598">
        <v>57</v>
      </c>
      <c r="I598" s="5">
        <f t="shared" si="55"/>
        <v>37.035087719298247</v>
      </c>
      <c r="J598" t="s">
        <v>15</v>
      </c>
      <c r="K598" t="s">
        <v>16</v>
      </c>
      <c r="L598">
        <v>1559970000</v>
      </c>
      <c r="M598" s="9">
        <f t="shared" si="56"/>
        <v>43624.208333333328</v>
      </c>
      <c r="N598">
        <v>1562043600</v>
      </c>
      <c r="O598" s="9">
        <f t="shared" si="57"/>
        <v>43648.208333333328</v>
      </c>
      <c r="P598" t="b">
        <v>0</v>
      </c>
      <c r="Q598" t="b">
        <v>0</v>
      </c>
      <c r="R598" t="s">
        <v>122</v>
      </c>
      <c r="S598" t="str">
        <f t="shared" si="58"/>
        <v>photography</v>
      </c>
      <c r="T598" t="str">
        <f t="shared" si="59"/>
        <v>photography books</v>
      </c>
    </row>
    <row r="599" spans="1:20" x14ac:dyDescent="0.35">
      <c r="A599">
        <v>597</v>
      </c>
      <c r="B599" t="s">
        <v>1236</v>
      </c>
      <c r="C599" s="3" t="s">
        <v>1237</v>
      </c>
      <c r="D599" s="14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 s="14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35">
      <c r="A601">
        <v>188</v>
      </c>
      <c r="B601" t="s">
        <v>428</v>
      </c>
      <c r="C601" s="3" t="s">
        <v>429</v>
      </c>
      <c r="D601" s="14">
        <v>8200</v>
      </c>
      <c r="E601">
        <v>2625</v>
      </c>
      <c r="F601" s="4">
        <f t="shared" si="54"/>
        <v>0.3201219512195122</v>
      </c>
      <c r="G601" t="s">
        <v>14</v>
      </c>
      <c r="H601">
        <v>35</v>
      </c>
      <c r="I601" s="5">
        <f t="shared" si="55"/>
        <v>75</v>
      </c>
      <c r="J601" t="s">
        <v>107</v>
      </c>
      <c r="K601" t="s">
        <v>108</v>
      </c>
      <c r="L601">
        <v>1417500000</v>
      </c>
      <c r="M601" s="9">
        <f t="shared" si="56"/>
        <v>41975.25</v>
      </c>
      <c r="N601">
        <v>1417586400</v>
      </c>
      <c r="O601" s="9">
        <f t="shared" si="57"/>
        <v>41976.25</v>
      </c>
      <c r="P601" t="b">
        <v>0</v>
      </c>
      <c r="Q601" t="b">
        <v>0</v>
      </c>
      <c r="R601" t="s">
        <v>33</v>
      </c>
      <c r="S601" t="str">
        <f t="shared" si="58"/>
        <v>theater</v>
      </c>
      <c r="T601" t="str">
        <f t="shared" si="59"/>
        <v>plays</v>
      </c>
    </row>
    <row r="602" spans="1:20" x14ac:dyDescent="0.35">
      <c r="A602">
        <v>196</v>
      </c>
      <c r="B602" t="s">
        <v>444</v>
      </c>
      <c r="C602" s="3" t="s">
        <v>445</v>
      </c>
      <c r="D602" s="14">
        <v>8200</v>
      </c>
      <c r="E602">
        <v>5178</v>
      </c>
      <c r="F602" s="4">
        <f t="shared" si="54"/>
        <v>0.63146341463414635</v>
      </c>
      <c r="G602" t="s">
        <v>14</v>
      </c>
      <c r="H602">
        <v>100</v>
      </c>
      <c r="I602" s="5">
        <f t="shared" si="55"/>
        <v>51.78</v>
      </c>
      <c r="J602" t="s">
        <v>36</v>
      </c>
      <c r="K602" t="s">
        <v>37</v>
      </c>
      <c r="L602">
        <v>1472878800</v>
      </c>
      <c r="M602" s="9">
        <f t="shared" si="56"/>
        <v>42616.208333333328</v>
      </c>
      <c r="N602">
        <v>1474520400</v>
      </c>
      <c r="O602" s="9">
        <f t="shared" si="57"/>
        <v>42635.208333333328</v>
      </c>
      <c r="P602" t="b">
        <v>0</v>
      </c>
      <c r="Q602" t="b">
        <v>0</v>
      </c>
      <c r="R602" t="s">
        <v>65</v>
      </c>
      <c r="S602" t="str">
        <f t="shared" si="58"/>
        <v>technology</v>
      </c>
      <c r="T602" t="str">
        <f t="shared" si="59"/>
        <v>wearables</v>
      </c>
    </row>
    <row r="603" spans="1:20" x14ac:dyDescent="0.35">
      <c r="A603">
        <v>601</v>
      </c>
      <c r="B603" t="s">
        <v>1244</v>
      </c>
      <c r="C603" s="3" t="s">
        <v>1245</v>
      </c>
      <c r="D603" s="14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35">
      <c r="A604">
        <v>602</v>
      </c>
      <c r="B604" t="s">
        <v>1246</v>
      </c>
      <c r="C604" s="3" t="s">
        <v>1247</v>
      </c>
      <c r="D604" s="1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 s="14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 s="14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 s="14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 s="14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 s="14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 s="14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 s="14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 s="14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 s="14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 s="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 s="14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 s="14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 s="14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 s="14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 s="14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" x14ac:dyDescent="0.35">
      <c r="A620">
        <v>283</v>
      </c>
      <c r="B620" t="s">
        <v>618</v>
      </c>
      <c r="C620" s="3" t="s">
        <v>619</v>
      </c>
      <c r="D620" s="14">
        <v>8100</v>
      </c>
      <c r="E620">
        <v>1517</v>
      </c>
      <c r="F620" s="4">
        <f t="shared" si="54"/>
        <v>0.18728395061728395</v>
      </c>
      <c r="G620" t="s">
        <v>14</v>
      </c>
      <c r="H620">
        <v>29</v>
      </c>
      <c r="I620" s="5">
        <f t="shared" si="55"/>
        <v>52.310344827586206</v>
      </c>
      <c r="J620" t="s">
        <v>36</v>
      </c>
      <c r="K620" t="s">
        <v>37</v>
      </c>
      <c r="L620">
        <v>1464584400</v>
      </c>
      <c r="M620" s="9">
        <f t="shared" si="56"/>
        <v>42520.208333333328</v>
      </c>
      <c r="N620">
        <v>1465016400</v>
      </c>
      <c r="O620" s="9">
        <f t="shared" si="57"/>
        <v>42525.208333333328</v>
      </c>
      <c r="P620" t="b">
        <v>0</v>
      </c>
      <c r="Q620" t="b">
        <v>0</v>
      </c>
      <c r="R620" t="s">
        <v>23</v>
      </c>
      <c r="S620" t="str">
        <f t="shared" si="58"/>
        <v>music</v>
      </c>
      <c r="T620" t="str">
        <f t="shared" si="59"/>
        <v>rock</v>
      </c>
    </row>
    <row r="621" spans="1:20" x14ac:dyDescent="0.35">
      <c r="A621">
        <v>430</v>
      </c>
      <c r="B621" t="s">
        <v>909</v>
      </c>
      <c r="C621" s="3" t="s">
        <v>910</v>
      </c>
      <c r="D621" s="14">
        <v>8100</v>
      </c>
      <c r="E621">
        <v>5487</v>
      </c>
      <c r="F621" s="4">
        <f t="shared" si="54"/>
        <v>0.67740740740740746</v>
      </c>
      <c r="G621" t="s">
        <v>14</v>
      </c>
      <c r="H621">
        <v>84</v>
      </c>
      <c r="I621" s="5">
        <f t="shared" si="55"/>
        <v>65.321428571428569</v>
      </c>
      <c r="J621" t="s">
        <v>21</v>
      </c>
      <c r="K621" t="s">
        <v>22</v>
      </c>
      <c r="L621">
        <v>1569733200</v>
      </c>
      <c r="M621" s="9">
        <f t="shared" si="56"/>
        <v>43737.208333333328</v>
      </c>
      <c r="N621">
        <v>1572670800</v>
      </c>
      <c r="O621" s="9">
        <f t="shared" si="57"/>
        <v>43771.208333333328</v>
      </c>
      <c r="P621" t="b">
        <v>0</v>
      </c>
      <c r="Q621" t="b">
        <v>0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 s="14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 s="14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836</v>
      </c>
      <c r="B624" t="s">
        <v>1705</v>
      </c>
      <c r="C624" s="3" t="s">
        <v>1706</v>
      </c>
      <c r="D624" s="14">
        <v>8100</v>
      </c>
      <c r="E624">
        <v>6086</v>
      </c>
      <c r="F624" s="4">
        <f t="shared" si="54"/>
        <v>0.75135802469135804</v>
      </c>
      <c r="G624" t="s">
        <v>14</v>
      </c>
      <c r="H624">
        <v>94</v>
      </c>
      <c r="I624" s="5">
        <f t="shared" si="55"/>
        <v>64.744680851063833</v>
      </c>
      <c r="J624" t="s">
        <v>21</v>
      </c>
      <c r="K624" t="s">
        <v>22</v>
      </c>
      <c r="L624">
        <v>1265349600</v>
      </c>
      <c r="M624" s="9">
        <f t="shared" si="56"/>
        <v>40214.25</v>
      </c>
      <c r="N624">
        <v>1266300000</v>
      </c>
      <c r="O624" s="9">
        <f t="shared" si="57"/>
        <v>40225.25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 s="14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 s="14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35">
      <c r="A627">
        <v>346</v>
      </c>
      <c r="B627" t="s">
        <v>744</v>
      </c>
      <c r="C627" s="3" t="s">
        <v>745</v>
      </c>
      <c r="D627" s="14">
        <v>8000</v>
      </c>
      <c r="E627">
        <v>2758</v>
      </c>
      <c r="F627" s="4">
        <f t="shared" si="54"/>
        <v>0.34475</v>
      </c>
      <c r="G627" t="s">
        <v>14</v>
      </c>
      <c r="H627">
        <v>25</v>
      </c>
      <c r="I627" s="5">
        <f t="shared" si="55"/>
        <v>110.32</v>
      </c>
      <c r="J627" t="s">
        <v>21</v>
      </c>
      <c r="K627" t="s">
        <v>22</v>
      </c>
      <c r="L627">
        <v>1503550800</v>
      </c>
      <c r="M627" s="9">
        <f t="shared" si="56"/>
        <v>42971.208333333328</v>
      </c>
      <c r="N627">
        <v>1508302800</v>
      </c>
      <c r="O627" s="9">
        <f t="shared" si="57"/>
        <v>43026.208333333328</v>
      </c>
      <c r="P627" t="b">
        <v>0</v>
      </c>
      <c r="Q627" t="b">
        <v>1</v>
      </c>
      <c r="R627" t="s">
        <v>60</v>
      </c>
      <c r="S627" t="str">
        <f t="shared" si="58"/>
        <v>music</v>
      </c>
      <c r="T627" t="str">
        <f t="shared" si="59"/>
        <v>indie rock</v>
      </c>
    </row>
    <row r="628" spans="1:20" ht="31" x14ac:dyDescent="0.35">
      <c r="A628">
        <v>626</v>
      </c>
      <c r="B628" t="s">
        <v>1294</v>
      </c>
      <c r="C628" s="3" t="s">
        <v>1295</v>
      </c>
      <c r="D628" s="14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 s="14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 s="14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220</v>
      </c>
      <c r="B631" t="s">
        <v>493</v>
      </c>
      <c r="C631" s="3" t="s">
        <v>494</v>
      </c>
      <c r="D631" s="14">
        <v>7900</v>
      </c>
      <c r="E631">
        <v>667</v>
      </c>
      <c r="F631" s="4">
        <f t="shared" si="54"/>
        <v>8.4430379746835441E-2</v>
      </c>
      <c r="G631" t="s">
        <v>14</v>
      </c>
      <c r="H631">
        <v>17</v>
      </c>
      <c r="I631" s="5">
        <f t="shared" si="55"/>
        <v>39.235294117647058</v>
      </c>
      <c r="J631" t="s">
        <v>21</v>
      </c>
      <c r="K631" t="s">
        <v>22</v>
      </c>
      <c r="L631">
        <v>1309496400</v>
      </c>
      <c r="M631" s="9">
        <f t="shared" si="56"/>
        <v>40725.208333333336</v>
      </c>
      <c r="N631">
        <v>1311051600</v>
      </c>
      <c r="O631" s="9">
        <f t="shared" si="57"/>
        <v>40743.208333333336</v>
      </c>
      <c r="P631" t="b">
        <v>1</v>
      </c>
      <c r="Q631" t="b">
        <v>0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 s="14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 s="14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 s="1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589</v>
      </c>
      <c r="B635" t="s">
        <v>1220</v>
      </c>
      <c r="C635" s="3" t="s">
        <v>1221</v>
      </c>
      <c r="D635" s="14">
        <v>7900</v>
      </c>
      <c r="E635">
        <v>5113</v>
      </c>
      <c r="F635" s="4">
        <f t="shared" si="54"/>
        <v>0.64721518987341775</v>
      </c>
      <c r="G635" t="s">
        <v>14</v>
      </c>
      <c r="H635">
        <v>102</v>
      </c>
      <c r="I635" s="5">
        <f t="shared" si="55"/>
        <v>50.127450980392155</v>
      </c>
      <c r="J635" t="s">
        <v>21</v>
      </c>
      <c r="K635" t="s">
        <v>22</v>
      </c>
      <c r="L635">
        <v>1436072400</v>
      </c>
      <c r="M635" s="9">
        <f t="shared" si="56"/>
        <v>42190.208333333328</v>
      </c>
      <c r="N635">
        <v>1436677200</v>
      </c>
      <c r="O635" s="9">
        <f t="shared" si="57"/>
        <v>42197.208333333328</v>
      </c>
      <c r="P635" t="b">
        <v>0</v>
      </c>
      <c r="Q635" t="b">
        <v>0</v>
      </c>
      <c r="R635" t="s">
        <v>42</v>
      </c>
      <c r="S635" t="str">
        <f t="shared" si="58"/>
        <v>film &amp; video</v>
      </c>
      <c r="T635" t="str">
        <f t="shared" si="59"/>
        <v>documentary</v>
      </c>
    </row>
    <row r="636" spans="1:20" x14ac:dyDescent="0.35">
      <c r="A636">
        <v>634</v>
      </c>
      <c r="B636" t="s">
        <v>1310</v>
      </c>
      <c r="C636" s="3" t="s">
        <v>1311</v>
      </c>
      <c r="D636" s="14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 s="14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596</v>
      </c>
      <c r="B638" t="s">
        <v>1234</v>
      </c>
      <c r="C638" s="3" t="s">
        <v>1235</v>
      </c>
      <c r="D638" s="14">
        <v>7900</v>
      </c>
      <c r="E638">
        <v>7875</v>
      </c>
      <c r="F638" s="4">
        <f t="shared" si="54"/>
        <v>0.99683544303797467</v>
      </c>
      <c r="G638" t="s">
        <v>14</v>
      </c>
      <c r="H638">
        <v>183</v>
      </c>
      <c r="I638" s="5">
        <f t="shared" si="55"/>
        <v>43.032786885245905</v>
      </c>
      <c r="J638" t="s">
        <v>21</v>
      </c>
      <c r="K638" t="s">
        <v>22</v>
      </c>
      <c r="L638">
        <v>1457157600</v>
      </c>
      <c r="M638" s="9">
        <f t="shared" si="56"/>
        <v>42434.25</v>
      </c>
      <c r="N638">
        <v>1457762400</v>
      </c>
      <c r="O638" s="9">
        <f t="shared" si="57"/>
        <v>42441.25</v>
      </c>
      <c r="P638" t="b">
        <v>0</v>
      </c>
      <c r="Q638" t="b">
        <v>1</v>
      </c>
      <c r="R638" t="s">
        <v>53</v>
      </c>
      <c r="S638" t="str">
        <f t="shared" si="58"/>
        <v>film &amp; video</v>
      </c>
      <c r="T638" t="str">
        <f t="shared" si="59"/>
        <v>drama</v>
      </c>
    </row>
    <row r="639" spans="1:20" x14ac:dyDescent="0.35">
      <c r="A639">
        <v>875</v>
      </c>
      <c r="B639" t="s">
        <v>1782</v>
      </c>
      <c r="C639" s="3" t="s">
        <v>1783</v>
      </c>
      <c r="D639" s="14">
        <v>7900</v>
      </c>
      <c r="E639">
        <v>5465</v>
      </c>
      <c r="F639" s="4">
        <f t="shared" si="54"/>
        <v>0.6917721518987342</v>
      </c>
      <c r="G639" t="s">
        <v>14</v>
      </c>
      <c r="H639">
        <v>67</v>
      </c>
      <c r="I639" s="5">
        <f t="shared" si="55"/>
        <v>81.567164179104481</v>
      </c>
      <c r="J639" t="s">
        <v>21</v>
      </c>
      <c r="K639" t="s">
        <v>22</v>
      </c>
      <c r="L639">
        <v>1294898400</v>
      </c>
      <c r="M639" s="9">
        <f t="shared" si="56"/>
        <v>40556.25</v>
      </c>
      <c r="N639">
        <v>1294984800</v>
      </c>
      <c r="O639" s="9">
        <f t="shared" si="57"/>
        <v>40557.25</v>
      </c>
      <c r="P639" t="b">
        <v>0</v>
      </c>
      <c r="Q639" t="b">
        <v>0</v>
      </c>
      <c r="R639" t="s">
        <v>23</v>
      </c>
      <c r="S639" t="str">
        <f t="shared" si="58"/>
        <v>music</v>
      </c>
      <c r="T639" t="str">
        <f t="shared" si="59"/>
        <v>rock</v>
      </c>
    </row>
    <row r="640" spans="1:20" x14ac:dyDescent="0.35">
      <c r="A640">
        <v>931</v>
      </c>
      <c r="B640" t="s">
        <v>1894</v>
      </c>
      <c r="C640" s="3" t="s">
        <v>1895</v>
      </c>
      <c r="D640" s="14">
        <v>7900</v>
      </c>
      <c r="E640">
        <v>5729</v>
      </c>
      <c r="F640" s="4">
        <f t="shared" si="54"/>
        <v>0.72518987341772156</v>
      </c>
      <c r="G640" t="s">
        <v>14</v>
      </c>
      <c r="H640">
        <v>112</v>
      </c>
      <c r="I640" s="5">
        <f t="shared" si="55"/>
        <v>51.151785714285715</v>
      </c>
      <c r="J640" t="s">
        <v>21</v>
      </c>
      <c r="K640" t="s">
        <v>22</v>
      </c>
      <c r="L640">
        <v>1403931600</v>
      </c>
      <c r="M640" s="9">
        <f t="shared" si="56"/>
        <v>41818.208333333336</v>
      </c>
      <c r="N640">
        <v>1404104400</v>
      </c>
      <c r="O640" s="9">
        <f t="shared" si="57"/>
        <v>41820.208333333336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 s="14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90</v>
      </c>
      <c r="B642" t="s">
        <v>229</v>
      </c>
      <c r="C642" s="3" t="s">
        <v>230</v>
      </c>
      <c r="D642" s="14">
        <v>7800</v>
      </c>
      <c r="E642">
        <v>6132</v>
      </c>
      <c r="F642" s="4">
        <f t="shared" ref="F642:F705" si="60">SUM(E642/D642)</f>
        <v>0.7861538461538462</v>
      </c>
      <c r="G642" t="s">
        <v>14</v>
      </c>
      <c r="H642">
        <v>106</v>
      </c>
      <c r="I642" s="5">
        <f t="shared" ref="I642:I705" si="61">IF(E642=0,0,SUM(E642/H642))</f>
        <v>57.849056603773583</v>
      </c>
      <c r="J642" t="s">
        <v>21</v>
      </c>
      <c r="K642" t="s">
        <v>22</v>
      </c>
      <c r="L642">
        <v>1456380000</v>
      </c>
      <c r="M642" s="9">
        <f t="shared" ref="M642:M705" si="62">(((L642/60)/60)/24)+DATE(1970,1,1)</f>
        <v>42425.25</v>
      </c>
      <c r="N642">
        <v>1456380000</v>
      </c>
      <c r="O642" s="9">
        <f t="shared" ref="O642:O705" si="63">(((((N642/60)/60)/24)+DATE(1970,1,1)))</f>
        <v>42425.25</v>
      </c>
      <c r="P642" t="b">
        <v>0</v>
      </c>
      <c r="Q642" t="b">
        <v>1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 s="14">
        <v>9400</v>
      </c>
      <c r="E643">
        <v>11277</v>
      </c>
      <c r="F643" s="4">
        <f t="shared" si="60"/>
        <v>1.1996808510638297</v>
      </c>
      <c r="G643" t="s">
        <v>20</v>
      </c>
      <c r="H643">
        <v>194</v>
      </c>
      <c r="I643" s="5">
        <f t="shared" si="61"/>
        <v>58.128865979381445</v>
      </c>
      <c r="J643" t="s">
        <v>98</v>
      </c>
      <c r="K643" t="s">
        <v>99</v>
      </c>
      <c r="L643">
        <v>1487570400</v>
      </c>
      <c r="M643" s="9">
        <f t="shared" si="62"/>
        <v>42786.25</v>
      </c>
      <c r="N643">
        <v>1489986000</v>
      </c>
      <c r="O643" s="9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 s="1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 s="14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310</v>
      </c>
      <c r="B646" t="s">
        <v>672</v>
      </c>
      <c r="C646" s="3" t="s">
        <v>673</v>
      </c>
      <c r="D646" s="14">
        <v>7800</v>
      </c>
      <c r="E646">
        <v>1586</v>
      </c>
      <c r="F646" s="4">
        <f t="shared" si="60"/>
        <v>0.20333333333333334</v>
      </c>
      <c r="G646" t="s">
        <v>14</v>
      </c>
      <c r="H646">
        <v>16</v>
      </c>
      <c r="I646" s="5">
        <f t="shared" si="61"/>
        <v>99.125</v>
      </c>
      <c r="J646" t="s">
        <v>21</v>
      </c>
      <c r="K646" t="s">
        <v>22</v>
      </c>
      <c r="L646">
        <v>1270789200</v>
      </c>
      <c r="M646" s="9">
        <f t="shared" si="62"/>
        <v>40277.208333333336</v>
      </c>
      <c r="N646">
        <v>1272171600</v>
      </c>
      <c r="O646" s="9">
        <f t="shared" si="63"/>
        <v>40293.208333333336</v>
      </c>
      <c r="P646" t="b">
        <v>0</v>
      </c>
      <c r="Q646" t="b">
        <v>0</v>
      </c>
      <c r="R646" t="s">
        <v>89</v>
      </c>
      <c r="S646" t="str">
        <f t="shared" si="64"/>
        <v>games</v>
      </c>
      <c r="T646" t="str">
        <f t="shared" si="65"/>
        <v>video games</v>
      </c>
    </row>
    <row r="647" spans="1:20" x14ac:dyDescent="0.35">
      <c r="A647">
        <v>796</v>
      </c>
      <c r="B647" t="s">
        <v>1627</v>
      </c>
      <c r="C647" s="3" t="s">
        <v>1628</v>
      </c>
      <c r="D647" s="14">
        <v>7800</v>
      </c>
      <c r="E647">
        <v>4275</v>
      </c>
      <c r="F647" s="4">
        <f t="shared" si="60"/>
        <v>0.54807692307692313</v>
      </c>
      <c r="G647" t="s">
        <v>14</v>
      </c>
      <c r="H647">
        <v>78</v>
      </c>
      <c r="I647" s="5">
        <f t="shared" si="61"/>
        <v>54.807692307692307</v>
      </c>
      <c r="J647" t="s">
        <v>21</v>
      </c>
      <c r="K647" t="s">
        <v>22</v>
      </c>
      <c r="L647">
        <v>1407474000</v>
      </c>
      <c r="M647" s="9">
        <f t="shared" si="62"/>
        <v>41859.208333333336</v>
      </c>
      <c r="N647">
        <v>1408078800</v>
      </c>
      <c r="O647" s="9">
        <f t="shared" si="63"/>
        <v>41866.208333333336</v>
      </c>
      <c r="P647" t="b">
        <v>0</v>
      </c>
      <c r="Q647" t="b">
        <v>1</v>
      </c>
      <c r="R647" t="s">
        <v>292</v>
      </c>
      <c r="S647" t="str">
        <f t="shared" si="64"/>
        <v>games</v>
      </c>
      <c r="T647" t="str">
        <f t="shared" si="65"/>
        <v>mobile games</v>
      </c>
    </row>
    <row r="648" spans="1:20" ht="31" x14ac:dyDescent="0.35">
      <c r="A648">
        <v>887</v>
      </c>
      <c r="B648" t="s">
        <v>1806</v>
      </c>
      <c r="C648" s="3" t="s">
        <v>1807</v>
      </c>
      <c r="D648" s="14">
        <v>7800</v>
      </c>
      <c r="E648">
        <v>2289</v>
      </c>
      <c r="F648" s="4">
        <f t="shared" si="60"/>
        <v>0.29346153846153844</v>
      </c>
      <c r="G648" t="s">
        <v>14</v>
      </c>
      <c r="H648">
        <v>31</v>
      </c>
      <c r="I648" s="5">
        <f t="shared" si="61"/>
        <v>73.838709677419359</v>
      </c>
      <c r="J648" t="s">
        <v>21</v>
      </c>
      <c r="K648" t="s">
        <v>22</v>
      </c>
      <c r="L648">
        <v>1437109200</v>
      </c>
      <c r="M648" s="9">
        <f t="shared" si="62"/>
        <v>42202.208333333328</v>
      </c>
      <c r="N648">
        <v>1441170000</v>
      </c>
      <c r="O648" s="9">
        <f t="shared" si="63"/>
        <v>42249.208333333328</v>
      </c>
      <c r="P648" t="b">
        <v>0</v>
      </c>
      <c r="Q648" t="b">
        <v>1</v>
      </c>
      <c r="R648" t="s">
        <v>33</v>
      </c>
      <c r="S648" t="str">
        <f t="shared" si="64"/>
        <v>theater</v>
      </c>
      <c r="T648" t="str">
        <f t="shared" si="65"/>
        <v>plays</v>
      </c>
    </row>
    <row r="649" spans="1:20" ht="31" x14ac:dyDescent="0.35">
      <c r="A649">
        <v>939</v>
      </c>
      <c r="B649" t="s">
        <v>1909</v>
      </c>
      <c r="C649" s="3" t="s">
        <v>1910</v>
      </c>
      <c r="D649" s="14">
        <v>7800</v>
      </c>
      <c r="E649">
        <v>3839</v>
      </c>
      <c r="F649" s="4">
        <f t="shared" si="60"/>
        <v>0.49217948717948717</v>
      </c>
      <c r="G649" t="s">
        <v>14</v>
      </c>
      <c r="H649">
        <v>67</v>
      </c>
      <c r="I649" s="5">
        <f t="shared" si="61"/>
        <v>57.298507462686565</v>
      </c>
      <c r="J649" t="s">
        <v>21</v>
      </c>
      <c r="K649" t="s">
        <v>22</v>
      </c>
      <c r="L649">
        <v>1304744400</v>
      </c>
      <c r="M649" s="9">
        <f t="shared" si="62"/>
        <v>40670.208333333336</v>
      </c>
      <c r="N649">
        <v>1306213200</v>
      </c>
      <c r="O649" s="9">
        <f t="shared" si="63"/>
        <v>40687.208333333336</v>
      </c>
      <c r="P649" t="b">
        <v>0</v>
      </c>
      <c r="Q649" t="b">
        <v>1</v>
      </c>
      <c r="R649" t="s">
        <v>89</v>
      </c>
      <c r="S649" t="str">
        <f t="shared" si="64"/>
        <v>games</v>
      </c>
      <c r="T649" t="str">
        <f t="shared" si="65"/>
        <v>video games</v>
      </c>
    </row>
    <row r="650" spans="1:20" x14ac:dyDescent="0.35">
      <c r="A650">
        <v>648</v>
      </c>
      <c r="B650" t="s">
        <v>1338</v>
      </c>
      <c r="C650" s="3" t="s">
        <v>1339</v>
      </c>
      <c r="D650" s="14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1" x14ac:dyDescent="0.35">
      <c r="A651">
        <v>986</v>
      </c>
      <c r="B651" t="s">
        <v>2000</v>
      </c>
      <c r="C651" s="3" t="s">
        <v>2001</v>
      </c>
      <c r="D651" s="14">
        <v>7800</v>
      </c>
      <c r="E651">
        <v>3144</v>
      </c>
      <c r="F651" s="4">
        <f t="shared" si="60"/>
        <v>0.40307692307692305</v>
      </c>
      <c r="G651" t="s">
        <v>14</v>
      </c>
      <c r="H651">
        <v>92</v>
      </c>
      <c r="I651" s="5">
        <f t="shared" si="61"/>
        <v>34.173913043478258</v>
      </c>
      <c r="J651" t="s">
        <v>21</v>
      </c>
      <c r="K651" t="s">
        <v>22</v>
      </c>
      <c r="L651">
        <v>1301979600</v>
      </c>
      <c r="M651" s="9">
        <f t="shared" si="62"/>
        <v>40638.208333333336</v>
      </c>
      <c r="N651">
        <v>1303189200</v>
      </c>
      <c r="O651" s="9">
        <f t="shared" si="63"/>
        <v>40652.208333333336</v>
      </c>
      <c r="P651" t="b">
        <v>0</v>
      </c>
      <c r="Q651" t="b">
        <v>0</v>
      </c>
      <c r="R651" t="s">
        <v>23</v>
      </c>
      <c r="S651" t="str">
        <f t="shared" si="64"/>
        <v>music</v>
      </c>
      <c r="T651" t="str">
        <f t="shared" si="65"/>
        <v>rock</v>
      </c>
    </row>
    <row r="652" spans="1:20" x14ac:dyDescent="0.35">
      <c r="A652">
        <v>990</v>
      </c>
      <c r="B652" t="s">
        <v>2008</v>
      </c>
      <c r="C652" s="3" t="s">
        <v>2009</v>
      </c>
      <c r="D652" s="14">
        <v>7800</v>
      </c>
      <c r="E652">
        <v>6839</v>
      </c>
      <c r="F652" s="4">
        <f t="shared" si="60"/>
        <v>0.87679487179487181</v>
      </c>
      <c r="G652" t="s">
        <v>14</v>
      </c>
      <c r="H652">
        <v>64</v>
      </c>
      <c r="I652" s="5">
        <f t="shared" si="61"/>
        <v>106.859375</v>
      </c>
      <c r="J652" t="s">
        <v>21</v>
      </c>
      <c r="K652" t="s">
        <v>22</v>
      </c>
      <c r="L652">
        <v>1456984800</v>
      </c>
      <c r="M652" s="9">
        <f t="shared" si="62"/>
        <v>42432.25</v>
      </c>
      <c r="N652">
        <v>1458882000</v>
      </c>
      <c r="O652" s="9">
        <f t="shared" si="63"/>
        <v>42454.208333333328</v>
      </c>
      <c r="P652" t="b">
        <v>0</v>
      </c>
      <c r="Q652" t="b">
        <v>1</v>
      </c>
      <c r="R652" t="s">
        <v>53</v>
      </c>
      <c r="S652" t="str">
        <f t="shared" si="64"/>
        <v>film &amp; video</v>
      </c>
      <c r="T652" t="str">
        <f t="shared" si="65"/>
        <v>drama</v>
      </c>
    </row>
    <row r="653" spans="1:20" x14ac:dyDescent="0.35">
      <c r="A653">
        <v>135</v>
      </c>
      <c r="B653" t="s">
        <v>322</v>
      </c>
      <c r="C653" s="3" t="s">
        <v>323</v>
      </c>
      <c r="D653" s="14">
        <v>7700</v>
      </c>
      <c r="E653">
        <v>5488</v>
      </c>
      <c r="F653" s="4">
        <f t="shared" si="60"/>
        <v>0.71272727272727276</v>
      </c>
      <c r="G653" t="s">
        <v>14</v>
      </c>
      <c r="H653">
        <v>117</v>
      </c>
      <c r="I653" s="5">
        <f t="shared" si="61"/>
        <v>46.905982905982903</v>
      </c>
      <c r="J653" t="s">
        <v>21</v>
      </c>
      <c r="K653" t="s">
        <v>22</v>
      </c>
      <c r="L653">
        <v>1362636000</v>
      </c>
      <c r="M653" s="9">
        <f t="shared" si="62"/>
        <v>41340.25</v>
      </c>
      <c r="N653">
        <v>1363064400</v>
      </c>
      <c r="O653" s="9">
        <f t="shared" si="63"/>
        <v>41345.208333333336</v>
      </c>
      <c r="P653" t="b">
        <v>0</v>
      </c>
      <c r="Q653" t="b">
        <v>1</v>
      </c>
      <c r="R653" t="s">
        <v>33</v>
      </c>
      <c r="S653" t="str">
        <f t="shared" si="64"/>
        <v>theater</v>
      </c>
      <c r="T653" t="str">
        <f t="shared" si="65"/>
        <v>plays</v>
      </c>
    </row>
    <row r="654" spans="1:20" x14ac:dyDescent="0.35">
      <c r="A654">
        <v>652</v>
      </c>
      <c r="B654" t="s">
        <v>1346</v>
      </c>
      <c r="C654" s="3" t="s">
        <v>1347</v>
      </c>
      <c r="D654" s="1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 s="14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 s="14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 s="14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35">
      <c r="A658">
        <v>432</v>
      </c>
      <c r="B658" t="s">
        <v>913</v>
      </c>
      <c r="C658" s="3" t="s">
        <v>914</v>
      </c>
      <c r="D658" s="14">
        <v>7700</v>
      </c>
      <c r="E658">
        <v>6369</v>
      </c>
      <c r="F658" s="4">
        <f t="shared" si="60"/>
        <v>0.82714285714285718</v>
      </c>
      <c r="G658" t="s">
        <v>14</v>
      </c>
      <c r="H658">
        <v>91</v>
      </c>
      <c r="I658" s="5">
        <f t="shared" si="61"/>
        <v>69.989010989010993</v>
      </c>
      <c r="J658" t="s">
        <v>21</v>
      </c>
      <c r="K658" t="s">
        <v>22</v>
      </c>
      <c r="L658">
        <v>1399006800</v>
      </c>
      <c r="M658" s="9">
        <f t="shared" si="62"/>
        <v>41761.208333333336</v>
      </c>
      <c r="N658">
        <v>1400734800</v>
      </c>
      <c r="O658" s="9">
        <f t="shared" si="63"/>
        <v>41781.208333333336</v>
      </c>
      <c r="P658" t="b">
        <v>0</v>
      </c>
      <c r="Q658" t="b">
        <v>0</v>
      </c>
      <c r="R658" t="s">
        <v>33</v>
      </c>
      <c r="S658" t="str">
        <f t="shared" si="64"/>
        <v>theater</v>
      </c>
      <c r="T658" t="str">
        <f t="shared" si="65"/>
        <v>plays</v>
      </c>
    </row>
    <row r="659" spans="1:20" x14ac:dyDescent="0.35">
      <c r="A659">
        <v>870</v>
      </c>
      <c r="B659" t="s">
        <v>1772</v>
      </c>
      <c r="C659" s="3" t="s">
        <v>1773</v>
      </c>
      <c r="D659" s="14">
        <v>7700</v>
      </c>
      <c r="E659">
        <v>6920</v>
      </c>
      <c r="F659" s="4">
        <f t="shared" si="60"/>
        <v>0.89870129870129867</v>
      </c>
      <c r="G659" t="s">
        <v>14</v>
      </c>
      <c r="H659">
        <v>121</v>
      </c>
      <c r="I659" s="5">
        <f t="shared" si="61"/>
        <v>57.190082644628099</v>
      </c>
      <c r="J659" t="s">
        <v>21</v>
      </c>
      <c r="K659" t="s">
        <v>22</v>
      </c>
      <c r="L659">
        <v>1440392400</v>
      </c>
      <c r="M659" s="9">
        <f t="shared" si="62"/>
        <v>42240.208333333328</v>
      </c>
      <c r="N659">
        <v>1442552400</v>
      </c>
      <c r="O659" s="9">
        <f t="shared" si="63"/>
        <v>42265.208333333328</v>
      </c>
      <c r="P659" t="b">
        <v>0</v>
      </c>
      <c r="Q659" t="b">
        <v>0</v>
      </c>
      <c r="R659" t="s">
        <v>33</v>
      </c>
      <c r="S659" t="str">
        <f t="shared" si="64"/>
        <v>theater</v>
      </c>
      <c r="T659" t="str">
        <f t="shared" si="65"/>
        <v>plays</v>
      </c>
    </row>
    <row r="660" spans="1:20" x14ac:dyDescent="0.35">
      <c r="A660">
        <v>658</v>
      </c>
      <c r="B660" t="s">
        <v>1358</v>
      </c>
      <c r="C660" s="3" t="s">
        <v>1359</v>
      </c>
      <c r="D660" s="14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4</v>
      </c>
      <c r="B661" t="s">
        <v>31</v>
      </c>
      <c r="C661" s="3" t="s">
        <v>32</v>
      </c>
      <c r="D661" s="14">
        <v>7600</v>
      </c>
      <c r="E661">
        <v>5265</v>
      </c>
      <c r="F661" s="4">
        <f t="shared" si="60"/>
        <v>0.69276315789473686</v>
      </c>
      <c r="G661" t="s">
        <v>14</v>
      </c>
      <c r="H661">
        <v>53</v>
      </c>
      <c r="I661" s="5">
        <f t="shared" si="61"/>
        <v>99.339622641509436</v>
      </c>
      <c r="J661" t="s">
        <v>21</v>
      </c>
      <c r="K661" t="s">
        <v>22</v>
      </c>
      <c r="L661">
        <v>1547964000</v>
      </c>
      <c r="M661" s="9">
        <f t="shared" si="62"/>
        <v>43485.25</v>
      </c>
      <c r="N661">
        <v>1548309600</v>
      </c>
      <c r="O661" s="9">
        <f t="shared" si="63"/>
        <v>43489.25</v>
      </c>
      <c r="P661" t="b">
        <v>0</v>
      </c>
      <c r="Q661" t="b">
        <v>0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x14ac:dyDescent="0.35">
      <c r="A662">
        <v>504</v>
      </c>
      <c r="B662" t="s">
        <v>1055</v>
      </c>
      <c r="C662" s="3" t="s">
        <v>1056</v>
      </c>
      <c r="D662" s="14">
        <v>7500</v>
      </c>
      <c r="E662">
        <v>6924</v>
      </c>
      <c r="F662" s="4">
        <f t="shared" si="60"/>
        <v>0.92320000000000002</v>
      </c>
      <c r="G662" t="s">
        <v>14</v>
      </c>
      <c r="H662">
        <v>62</v>
      </c>
      <c r="I662" s="5">
        <f t="shared" si="61"/>
        <v>111.6774193548387</v>
      </c>
      <c r="J662" t="s">
        <v>107</v>
      </c>
      <c r="K662" t="s">
        <v>108</v>
      </c>
      <c r="L662">
        <v>1431925200</v>
      </c>
      <c r="M662" s="9">
        <f t="shared" si="62"/>
        <v>42142.208333333328</v>
      </c>
      <c r="N662">
        <v>1432011600</v>
      </c>
      <c r="O662" s="9">
        <f t="shared" si="63"/>
        <v>42143.208333333328</v>
      </c>
      <c r="P662" t="b">
        <v>0</v>
      </c>
      <c r="Q662" t="b">
        <v>0</v>
      </c>
      <c r="R662" t="s">
        <v>23</v>
      </c>
      <c r="S662" t="str">
        <f t="shared" si="64"/>
        <v>music</v>
      </c>
      <c r="T662" t="str">
        <f t="shared" si="65"/>
        <v>rock</v>
      </c>
    </row>
    <row r="663" spans="1:20" ht="31" x14ac:dyDescent="0.35">
      <c r="A663">
        <v>625</v>
      </c>
      <c r="B663" t="s">
        <v>1292</v>
      </c>
      <c r="C663" s="3" t="s">
        <v>1293</v>
      </c>
      <c r="D663" s="14">
        <v>7500</v>
      </c>
      <c r="E663">
        <v>5803</v>
      </c>
      <c r="F663" s="4">
        <f t="shared" si="60"/>
        <v>0.77373333333333338</v>
      </c>
      <c r="G663" t="s">
        <v>14</v>
      </c>
      <c r="H663">
        <v>62</v>
      </c>
      <c r="I663" s="5">
        <f t="shared" si="61"/>
        <v>93.596774193548384</v>
      </c>
      <c r="J663" t="s">
        <v>21</v>
      </c>
      <c r="K663" t="s">
        <v>22</v>
      </c>
      <c r="L663">
        <v>1580104800</v>
      </c>
      <c r="M663" s="9">
        <f t="shared" si="62"/>
        <v>43857.25</v>
      </c>
      <c r="N663">
        <v>1581314400</v>
      </c>
      <c r="O663" s="9">
        <f t="shared" si="63"/>
        <v>43871.25</v>
      </c>
      <c r="P663" t="b">
        <v>0</v>
      </c>
      <c r="Q663" t="b">
        <v>0</v>
      </c>
      <c r="R663" t="s">
        <v>33</v>
      </c>
      <c r="S663" t="str">
        <f t="shared" si="64"/>
        <v>theater</v>
      </c>
      <c r="T663" t="str">
        <f t="shared" si="65"/>
        <v>plays</v>
      </c>
    </row>
    <row r="664" spans="1:20" x14ac:dyDescent="0.35">
      <c r="A664">
        <v>699</v>
      </c>
      <c r="B664" t="s">
        <v>444</v>
      </c>
      <c r="C664" s="3" t="s">
        <v>1437</v>
      </c>
      <c r="D664" s="14">
        <v>7400</v>
      </c>
      <c r="E664">
        <v>6245</v>
      </c>
      <c r="F664" s="4">
        <f t="shared" si="60"/>
        <v>0.8439189189189189</v>
      </c>
      <c r="G664" t="s">
        <v>14</v>
      </c>
      <c r="H664">
        <v>56</v>
      </c>
      <c r="I664" s="5">
        <f t="shared" si="61"/>
        <v>111.51785714285714</v>
      </c>
      <c r="J664" t="s">
        <v>21</v>
      </c>
      <c r="K664" t="s">
        <v>22</v>
      </c>
      <c r="L664">
        <v>1561438800</v>
      </c>
      <c r="M664" s="9">
        <f t="shared" si="62"/>
        <v>43641.208333333328</v>
      </c>
      <c r="N664">
        <v>1561525200</v>
      </c>
      <c r="O664" s="9">
        <f t="shared" si="63"/>
        <v>43642.208333333328</v>
      </c>
      <c r="P664" t="b">
        <v>0</v>
      </c>
      <c r="Q664" t="b">
        <v>0</v>
      </c>
      <c r="R664" t="s">
        <v>53</v>
      </c>
      <c r="S664" t="str">
        <f t="shared" si="64"/>
        <v>film &amp; video</v>
      </c>
      <c r="T664" t="str">
        <f t="shared" si="65"/>
        <v>drama</v>
      </c>
    </row>
    <row r="665" spans="1:20" x14ac:dyDescent="0.35">
      <c r="A665">
        <v>292</v>
      </c>
      <c r="B665" t="s">
        <v>636</v>
      </c>
      <c r="C665" s="3" t="s">
        <v>637</v>
      </c>
      <c r="D665" s="14">
        <v>7300</v>
      </c>
      <c r="E665">
        <v>717</v>
      </c>
      <c r="F665" s="4">
        <f t="shared" si="60"/>
        <v>9.8219178082191785E-2</v>
      </c>
      <c r="G665" t="s">
        <v>14</v>
      </c>
      <c r="H665">
        <v>10</v>
      </c>
      <c r="I665" s="5">
        <f t="shared" si="61"/>
        <v>71.7</v>
      </c>
      <c r="J665" t="s">
        <v>21</v>
      </c>
      <c r="K665" t="s">
        <v>22</v>
      </c>
      <c r="L665">
        <v>1331874000</v>
      </c>
      <c r="M665" s="9">
        <f t="shared" si="62"/>
        <v>40984.208333333336</v>
      </c>
      <c r="N665">
        <v>1333429200</v>
      </c>
      <c r="O665" s="9">
        <f t="shared" si="63"/>
        <v>41002.208333333336</v>
      </c>
      <c r="P665" t="b">
        <v>0</v>
      </c>
      <c r="Q665" t="b">
        <v>0</v>
      </c>
      <c r="R665" t="s">
        <v>17</v>
      </c>
      <c r="S665" t="str">
        <f t="shared" si="64"/>
        <v>food</v>
      </c>
      <c r="T665" t="str">
        <f t="shared" si="65"/>
        <v>food trucks</v>
      </c>
    </row>
    <row r="666" spans="1:20" x14ac:dyDescent="0.35">
      <c r="A666">
        <v>402</v>
      </c>
      <c r="B666" t="s">
        <v>855</v>
      </c>
      <c r="C666" s="3" t="s">
        <v>856</v>
      </c>
      <c r="D666" s="14">
        <v>7300</v>
      </c>
      <c r="E666">
        <v>2946</v>
      </c>
      <c r="F666" s="4">
        <f t="shared" si="60"/>
        <v>0.40356164383561643</v>
      </c>
      <c r="G666" t="s">
        <v>14</v>
      </c>
      <c r="H666">
        <v>40</v>
      </c>
      <c r="I666" s="5">
        <f t="shared" si="61"/>
        <v>73.650000000000006</v>
      </c>
      <c r="J666" t="s">
        <v>21</v>
      </c>
      <c r="K666" t="s">
        <v>22</v>
      </c>
      <c r="L666">
        <v>1325829600</v>
      </c>
      <c r="M666" s="9">
        <f t="shared" si="62"/>
        <v>40914.25</v>
      </c>
      <c r="N666">
        <v>1329890400</v>
      </c>
      <c r="O666" s="9">
        <f t="shared" si="63"/>
        <v>40961.25</v>
      </c>
      <c r="P666" t="b">
        <v>0</v>
      </c>
      <c r="Q666" t="b">
        <v>1</v>
      </c>
      <c r="R666" t="s">
        <v>100</v>
      </c>
      <c r="S666" t="str">
        <f t="shared" si="64"/>
        <v>film &amp; video</v>
      </c>
      <c r="T666" t="str">
        <f t="shared" si="65"/>
        <v>shorts</v>
      </c>
    </row>
    <row r="667" spans="1:20" x14ac:dyDescent="0.35">
      <c r="A667">
        <v>665</v>
      </c>
      <c r="B667" t="s">
        <v>1371</v>
      </c>
      <c r="C667" s="3" t="s">
        <v>1372</v>
      </c>
      <c r="D667" s="14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 s="14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 s="14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859</v>
      </c>
      <c r="B670" t="s">
        <v>1750</v>
      </c>
      <c r="C670" s="3" t="s">
        <v>1751</v>
      </c>
      <c r="D670" s="14">
        <v>7300</v>
      </c>
      <c r="E670">
        <v>2594</v>
      </c>
      <c r="F670" s="4">
        <f t="shared" si="60"/>
        <v>0.35534246575342465</v>
      </c>
      <c r="G670" t="s">
        <v>14</v>
      </c>
      <c r="H670">
        <v>63</v>
      </c>
      <c r="I670" s="5">
        <f t="shared" si="61"/>
        <v>41.174603174603178</v>
      </c>
      <c r="J670" t="s">
        <v>21</v>
      </c>
      <c r="K670" t="s">
        <v>22</v>
      </c>
      <c r="L670">
        <v>1362117600</v>
      </c>
      <c r="M670" s="9">
        <f t="shared" si="62"/>
        <v>41334.25</v>
      </c>
      <c r="N670">
        <v>1363669200</v>
      </c>
      <c r="O670" s="9">
        <f t="shared" si="63"/>
        <v>41352.208333333336</v>
      </c>
      <c r="P670" t="b">
        <v>0</v>
      </c>
      <c r="Q670" t="b">
        <v>1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 s="14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 s="14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 s="14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52</v>
      </c>
      <c r="B674" t="s">
        <v>151</v>
      </c>
      <c r="C674" s="3" t="s">
        <v>152</v>
      </c>
      <c r="D674" s="14">
        <v>7200</v>
      </c>
      <c r="E674">
        <v>2459</v>
      </c>
      <c r="F674" s="4">
        <f t="shared" si="60"/>
        <v>0.34152777777777776</v>
      </c>
      <c r="G674" t="s">
        <v>14</v>
      </c>
      <c r="H674">
        <v>75</v>
      </c>
      <c r="I674" s="5">
        <f t="shared" si="61"/>
        <v>32.786666666666669</v>
      </c>
      <c r="J674" t="s">
        <v>21</v>
      </c>
      <c r="K674" t="s">
        <v>22</v>
      </c>
      <c r="L674">
        <v>1284526800</v>
      </c>
      <c r="M674" s="9">
        <f t="shared" si="62"/>
        <v>40436.208333333336</v>
      </c>
      <c r="N674">
        <v>1284872400</v>
      </c>
      <c r="O674" s="9">
        <f t="shared" si="63"/>
        <v>40440.208333333336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1" x14ac:dyDescent="0.35">
      <c r="A675">
        <v>116</v>
      </c>
      <c r="B675" t="s">
        <v>282</v>
      </c>
      <c r="C675" s="3" t="s">
        <v>283</v>
      </c>
      <c r="D675" s="14">
        <v>7200</v>
      </c>
      <c r="E675">
        <v>6336</v>
      </c>
      <c r="F675" s="4">
        <f t="shared" si="60"/>
        <v>0.88</v>
      </c>
      <c r="G675" t="s">
        <v>14</v>
      </c>
      <c r="H675">
        <v>73</v>
      </c>
      <c r="I675" s="5">
        <f t="shared" si="61"/>
        <v>86.794520547945211</v>
      </c>
      <c r="J675" t="s">
        <v>21</v>
      </c>
      <c r="K675" t="s">
        <v>22</v>
      </c>
      <c r="L675">
        <v>1442552400</v>
      </c>
      <c r="M675" s="9">
        <f t="shared" si="62"/>
        <v>42265.208333333328</v>
      </c>
      <c r="N675">
        <v>1442638800</v>
      </c>
      <c r="O675" s="9">
        <f t="shared" si="63"/>
        <v>42266.208333333328</v>
      </c>
      <c r="P675" t="b">
        <v>0</v>
      </c>
      <c r="Q675" t="b">
        <v>0</v>
      </c>
      <c r="R675" t="s">
        <v>33</v>
      </c>
      <c r="S675" t="str">
        <f t="shared" si="64"/>
        <v>theater</v>
      </c>
      <c r="T675" t="str">
        <f t="shared" si="65"/>
        <v>plays</v>
      </c>
    </row>
    <row r="676" spans="1:20" x14ac:dyDescent="0.35">
      <c r="A676">
        <v>674</v>
      </c>
      <c r="B676" t="s">
        <v>1388</v>
      </c>
      <c r="C676" s="3" t="s">
        <v>1389</v>
      </c>
      <c r="D676" s="14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 s="14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 s="14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178</v>
      </c>
      <c r="B679" t="s">
        <v>408</v>
      </c>
      <c r="C679" s="3" t="s">
        <v>409</v>
      </c>
      <c r="D679" s="14">
        <v>7200</v>
      </c>
      <c r="E679">
        <v>6927</v>
      </c>
      <c r="F679" s="4">
        <f t="shared" si="60"/>
        <v>0.96208333333333329</v>
      </c>
      <c r="G679" t="s">
        <v>14</v>
      </c>
      <c r="H679">
        <v>210</v>
      </c>
      <c r="I679" s="5">
        <f t="shared" si="61"/>
        <v>32.985714285714288</v>
      </c>
      <c r="J679" t="s">
        <v>21</v>
      </c>
      <c r="K679" t="s">
        <v>22</v>
      </c>
      <c r="L679">
        <v>1505970000</v>
      </c>
      <c r="M679" s="9">
        <f t="shared" si="62"/>
        <v>42999.208333333328</v>
      </c>
      <c r="N679">
        <v>1506747600</v>
      </c>
      <c r="O679" s="9">
        <f t="shared" si="63"/>
        <v>43008.208333333328</v>
      </c>
      <c r="P679" t="b">
        <v>0</v>
      </c>
      <c r="Q679" t="b">
        <v>0</v>
      </c>
      <c r="R679" t="s">
        <v>17</v>
      </c>
      <c r="S679" t="str">
        <f t="shared" si="64"/>
        <v>food</v>
      </c>
      <c r="T679" t="str">
        <f t="shared" si="65"/>
        <v>food trucks</v>
      </c>
    </row>
    <row r="680" spans="1:20" x14ac:dyDescent="0.35">
      <c r="A680">
        <v>678</v>
      </c>
      <c r="B680" t="s">
        <v>1396</v>
      </c>
      <c r="C680" s="3" t="s">
        <v>1397</v>
      </c>
      <c r="D680" s="14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 s="14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35">
      <c r="A682">
        <v>297</v>
      </c>
      <c r="B682" t="s">
        <v>646</v>
      </c>
      <c r="C682" s="3" t="s">
        <v>647</v>
      </c>
      <c r="D682" s="14">
        <v>7200</v>
      </c>
      <c r="E682">
        <v>6785</v>
      </c>
      <c r="F682" s="4">
        <f t="shared" si="60"/>
        <v>0.94236111111111109</v>
      </c>
      <c r="G682" t="s">
        <v>14</v>
      </c>
      <c r="H682">
        <v>104</v>
      </c>
      <c r="I682" s="5">
        <f t="shared" si="61"/>
        <v>65.240384615384613</v>
      </c>
      <c r="J682" t="s">
        <v>26</v>
      </c>
      <c r="K682" t="s">
        <v>27</v>
      </c>
      <c r="L682">
        <v>1389679200</v>
      </c>
      <c r="M682" s="9">
        <f t="shared" si="62"/>
        <v>41653.25</v>
      </c>
      <c r="N682">
        <v>1390456800</v>
      </c>
      <c r="O682" s="9">
        <f t="shared" si="63"/>
        <v>41662.25</v>
      </c>
      <c r="P682" t="b">
        <v>0</v>
      </c>
      <c r="Q682" t="b">
        <v>1</v>
      </c>
      <c r="R682" t="s">
        <v>33</v>
      </c>
      <c r="S682" t="str">
        <f t="shared" si="64"/>
        <v>theater</v>
      </c>
      <c r="T682" t="str">
        <f t="shared" si="65"/>
        <v>plays</v>
      </c>
    </row>
    <row r="683" spans="1:20" ht="31" x14ac:dyDescent="0.35">
      <c r="A683">
        <v>326</v>
      </c>
      <c r="B683" t="s">
        <v>704</v>
      </c>
      <c r="C683" s="3" t="s">
        <v>705</v>
      </c>
      <c r="D683" s="14">
        <v>7200</v>
      </c>
      <c r="E683">
        <v>3326</v>
      </c>
      <c r="F683" s="4">
        <f t="shared" si="60"/>
        <v>0.46194444444444444</v>
      </c>
      <c r="G683" t="s">
        <v>14</v>
      </c>
      <c r="H683">
        <v>128</v>
      </c>
      <c r="I683" s="5">
        <f t="shared" si="61"/>
        <v>25.984375</v>
      </c>
      <c r="J683" t="s">
        <v>21</v>
      </c>
      <c r="K683" t="s">
        <v>22</v>
      </c>
      <c r="L683">
        <v>1451109600</v>
      </c>
      <c r="M683" s="9">
        <f t="shared" si="62"/>
        <v>42364.25</v>
      </c>
      <c r="N683">
        <v>1451628000</v>
      </c>
      <c r="O683" s="9">
        <f t="shared" si="63"/>
        <v>42370.25</v>
      </c>
      <c r="P683" t="b">
        <v>0</v>
      </c>
      <c r="Q683" t="b">
        <v>0</v>
      </c>
      <c r="R683" t="s">
        <v>71</v>
      </c>
      <c r="S683" t="str">
        <f t="shared" si="64"/>
        <v>film &amp; video</v>
      </c>
      <c r="T683" t="str">
        <f t="shared" si="65"/>
        <v>animation</v>
      </c>
    </row>
    <row r="684" spans="1:20" x14ac:dyDescent="0.35">
      <c r="A684">
        <v>682</v>
      </c>
      <c r="B684" t="s">
        <v>1403</v>
      </c>
      <c r="C684" s="3" t="s">
        <v>1404</v>
      </c>
      <c r="D684" s="1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 s="14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 s="14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379</v>
      </c>
      <c r="B687" t="s">
        <v>810</v>
      </c>
      <c r="C687" s="3" t="s">
        <v>811</v>
      </c>
      <c r="D687" s="14">
        <v>7200</v>
      </c>
      <c r="E687">
        <v>2912</v>
      </c>
      <c r="F687" s="4">
        <f t="shared" si="60"/>
        <v>0.40444444444444444</v>
      </c>
      <c r="G687" t="s">
        <v>14</v>
      </c>
      <c r="H687">
        <v>44</v>
      </c>
      <c r="I687" s="5">
        <f t="shared" si="61"/>
        <v>66.181818181818187</v>
      </c>
      <c r="J687" t="s">
        <v>40</v>
      </c>
      <c r="K687" t="s">
        <v>41</v>
      </c>
      <c r="L687">
        <v>1319691600</v>
      </c>
      <c r="M687" s="9">
        <f t="shared" si="62"/>
        <v>40843.208333333336</v>
      </c>
      <c r="N687">
        <v>1320904800</v>
      </c>
      <c r="O687" s="9">
        <f t="shared" si="63"/>
        <v>40857.25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 s="14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 s="14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 s="14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 s="14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 s="14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 s="14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927</v>
      </c>
      <c r="B694" t="s">
        <v>1886</v>
      </c>
      <c r="C694" s="3" t="s">
        <v>1887</v>
      </c>
      <c r="D694" s="14">
        <v>7200</v>
      </c>
      <c r="E694">
        <v>3301</v>
      </c>
      <c r="F694" s="4">
        <f t="shared" si="60"/>
        <v>0.45847222222222223</v>
      </c>
      <c r="G694" t="s">
        <v>14</v>
      </c>
      <c r="H694">
        <v>37</v>
      </c>
      <c r="I694" s="5">
        <f t="shared" si="61"/>
        <v>89.21621621621621</v>
      </c>
      <c r="J694" t="s">
        <v>21</v>
      </c>
      <c r="K694" t="s">
        <v>22</v>
      </c>
      <c r="L694">
        <v>1342069200</v>
      </c>
      <c r="M694" s="9">
        <f t="shared" si="62"/>
        <v>41102.208333333336</v>
      </c>
      <c r="N694">
        <v>1344574800</v>
      </c>
      <c r="O694" s="9">
        <f t="shared" si="63"/>
        <v>41131.208333333336</v>
      </c>
      <c r="P694" t="b">
        <v>0</v>
      </c>
      <c r="Q694" t="b">
        <v>0</v>
      </c>
      <c r="R694" t="s">
        <v>33</v>
      </c>
      <c r="S694" t="str">
        <f t="shared" si="64"/>
        <v>theater</v>
      </c>
      <c r="T694" t="str">
        <f t="shared" si="65"/>
        <v>plays</v>
      </c>
    </row>
    <row r="695" spans="1:20" x14ac:dyDescent="0.35">
      <c r="A695">
        <v>982</v>
      </c>
      <c r="B695" t="s">
        <v>1992</v>
      </c>
      <c r="C695" s="3" t="s">
        <v>1993</v>
      </c>
      <c r="D695" s="14">
        <v>7200</v>
      </c>
      <c r="E695">
        <v>6115</v>
      </c>
      <c r="F695" s="4">
        <f t="shared" si="60"/>
        <v>0.84930555555555554</v>
      </c>
      <c r="G695" t="s">
        <v>14</v>
      </c>
      <c r="H695">
        <v>75</v>
      </c>
      <c r="I695" s="5">
        <f t="shared" si="61"/>
        <v>81.533333333333331</v>
      </c>
      <c r="J695" t="s">
        <v>21</v>
      </c>
      <c r="K695" t="s">
        <v>22</v>
      </c>
      <c r="L695">
        <v>1311051600</v>
      </c>
      <c r="M695" s="9">
        <f t="shared" si="62"/>
        <v>40743.208333333336</v>
      </c>
      <c r="N695">
        <v>1311224400</v>
      </c>
      <c r="O695" s="9">
        <f t="shared" si="63"/>
        <v>40745.208333333336</v>
      </c>
      <c r="P695" t="b">
        <v>0</v>
      </c>
      <c r="Q695" t="b">
        <v>1</v>
      </c>
      <c r="R695" t="s">
        <v>42</v>
      </c>
      <c r="S695" t="str">
        <f t="shared" si="64"/>
        <v>film &amp; video</v>
      </c>
      <c r="T695" t="str">
        <f t="shared" si="65"/>
        <v>documentary</v>
      </c>
    </row>
    <row r="696" spans="1:20" x14ac:dyDescent="0.35">
      <c r="A696">
        <v>251</v>
      </c>
      <c r="B696" t="s">
        <v>554</v>
      </c>
      <c r="C696" s="3" t="s">
        <v>555</v>
      </c>
      <c r="D696" s="14">
        <v>7100</v>
      </c>
      <c r="E696">
        <v>3840</v>
      </c>
      <c r="F696" s="4">
        <f t="shared" si="60"/>
        <v>0.54084507042253516</v>
      </c>
      <c r="G696" t="s">
        <v>14</v>
      </c>
      <c r="H696">
        <v>101</v>
      </c>
      <c r="I696" s="5">
        <f t="shared" si="61"/>
        <v>38.019801980198018</v>
      </c>
      <c r="J696" t="s">
        <v>21</v>
      </c>
      <c r="K696" t="s">
        <v>22</v>
      </c>
      <c r="L696">
        <v>1355032800</v>
      </c>
      <c r="M696" s="9">
        <f t="shared" si="62"/>
        <v>41252.25</v>
      </c>
      <c r="N696">
        <v>1355205600</v>
      </c>
      <c r="O696" s="9">
        <f t="shared" si="63"/>
        <v>41254.25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 s="14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1" x14ac:dyDescent="0.35">
      <c r="A698">
        <v>590</v>
      </c>
      <c r="B698" t="s">
        <v>1222</v>
      </c>
      <c r="C698" s="3" t="s">
        <v>1223</v>
      </c>
      <c r="D698" s="14">
        <v>7100</v>
      </c>
      <c r="E698">
        <v>5824</v>
      </c>
      <c r="F698" s="4">
        <f t="shared" si="60"/>
        <v>0.82028169014084507</v>
      </c>
      <c r="G698" t="s">
        <v>14</v>
      </c>
      <c r="H698">
        <v>86</v>
      </c>
      <c r="I698" s="5">
        <f t="shared" si="61"/>
        <v>67.720930232558146</v>
      </c>
      <c r="J698" t="s">
        <v>26</v>
      </c>
      <c r="K698" t="s">
        <v>27</v>
      </c>
      <c r="L698">
        <v>1419141600</v>
      </c>
      <c r="M698" s="9">
        <f t="shared" si="62"/>
        <v>41994.25</v>
      </c>
      <c r="N698">
        <v>1420092000</v>
      </c>
      <c r="O698" s="9">
        <f t="shared" si="63"/>
        <v>42005.25</v>
      </c>
      <c r="P698" t="b">
        <v>0</v>
      </c>
      <c r="Q698" t="b">
        <v>0</v>
      </c>
      <c r="R698" t="s">
        <v>133</v>
      </c>
      <c r="S698" t="str">
        <f t="shared" si="64"/>
        <v>publishing</v>
      </c>
      <c r="T698" t="str">
        <f t="shared" si="65"/>
        <v>radio &amp; podcasts</v>
      </c>
    </row>
    <row r="699" spans="1:20" ht="31" x14ac:dyDescent="0.35">
      <c r="A699">
        <v>697</v>
      </c>
      <c r="B699" t="s">
        <v>1433</v>
      </c>
      <c r="C699" s="3" t="s">
        <v>1434</v>
      </c>
      <c r="D699" s="14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 s="14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" x14ac:dyDescent="0.35">
      <c r="A701">
        <v>795</v>
      </c>
      <c r="B701" t="s">
        <v>1625</v>
      </c>
      <c r="C701" s="3" t="s">
        <v>1626</v>
      </c>
      <c r="D701" s="14">
        <v>7100</v>
      </c>
      <c r="E701">
        <v>1022</v>
      </c>
      <c r="F701" s="4">
        <f t="shared" si="60"/>
        <v>0.14394366197183098</v>
      </c>
      <c r="G701" t="s">
        <v>14</v>
      </c>
      <c r="H701">
        <v>31</v>
      </c>
      <c r="I701" s="5">
        <f t="shared" si="61"/>
        <v>32.967741935483872</v>
      </c>
      <c r="J701" t="s">
        <v>21</v>
      </c>
      <c r="K701" t="s">
        <v>22</v>
      </c>
      <c r="L701">
        <v>1477976400</v>
      </c>
      <c r="M701" s="9">
        <f t="shared" si="62"/>
        <v>42675.208333333328</v>
      </c>
      <c r="N701">
        <v>1478235600</v>
      </c>
      <c r="O701" s="9">
        <f t="shared" si="63"/>
        <v>42678.208333333328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828</v>
      </c>
      <c r="B702" t="s">
        <v>1689</v>
      </c>
      <c r="C702" s="3" t="s">
        <v>1690</v>
      </c>
      <c r="D702" s="14">
        <v>7100</v>
      </c>
      <c r="E702">
        <v>4899</v>
      </c>
      <c r="F702" s="4">
        <f t="shared" si="60"/>
        <v>0.69</v>
      </c>
      <c r="G702" t="s">
        <v>14</v>
      </c>
      <c r="H702">
        <v>70</v>
      </c>
      <c r="I702" s="5">
        <f t="shared" si="61"/>
        <v>69.98571428571428</v>
      </c>
      <c r="J702" t="s">
        <v>21</v>
      </c>
      <c r="K702" t="s">
        <v>22</v>
      </c>
      <c r="L702">
        <v>1535432400</v>
      </c>
      <c r="M702" s="9">
        <f t="shared" si="62"/>
        <v>43340.208333333328</v>
      </c>
      <c r="N702">
        <v>1537592400</v>
      </c>
      <c r="O702" s="9">
        <f t="shared" si="63"/>
        <v>43365.208333333328</v>
      </c>
      <c r="P702" t="b">
        <v>0</v>
      </c>
      <c r="Q702" t="b">
        <v>0</v>
      </c>
      <c r="R702" t="s">
        <v>33</v>
      </c>
      <c r="S702" t="str">
        <f t="shared" si="64"/>
        <v>theater</v>
      </c>
      <c r="T702" t="str">
        <f t="shared" si="65"/>
        <v>plays</v>
      </c>
    </row>
    <row r="703" spans="1:20" ht="31" x14ac:dyDescent="0.35">
      <c r="A703">
        <v>701</v>
      </c>
      <c r="B703" t="s">
        <v>1440</v>
      </c>
      <c r="C703" s="3" t="s">
        <v>1441</v>
      </c>
      <c r="D703" s="14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35">
      <c r="A704">
        <v>441</v>
      </c>
      <c r="B704" t="s">
        <v>931</v>
      </c>
      <c r="C704" s="3" t="s">
        <v>932</v>
      </c>
      <c r="D704" s="14">
        <v>7000</v>
      </c>
      <c r="E704">
        <v>1744</v>
      </c>
      <c r="F704" s="4">
        <f t="shared" si="60"/>
        <v>0.24914285714285714</v>
      </c>
      <c r="G704" t="s">
        <v>14</v>
      </c>
      <c r="H704">
        <v>32</v>
      </c>
      <c r="I704" s="5">
        <f t="shared" si="61"/>
        <v>54.5</v>
      </c>
      <c r="J704" t="s">
        <v>21</v>
      </c>
      <c r="K704" t="s">
        <v>22</v>
      </c>
      <c r="L704">
        <v>1335416400</v>
      </c>
      <c r="M704" s="9">
        <f t="shared" si="62"/>
        <v>41025.208333333336</v>
      </c>
      <c r="N704">
        <v>1337835600</v>
      </c>
      <c r="O704" s="9">
        <f t="shared" si="63"/>
        <v>41053.208333333336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 s="14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 s="14">
        <v>8700</v>
      </c>
      <c r="E706">
        <v>10682</v>
      </c>
      <c r="F706" s="4">
        <f t="shared" ref="F706:F769" si="66">SUM(E706/D706)</f>
        <v>1.2278160919540231</v>
      </c>
      <c r="G706" t="s">
        <v>20</v>
      </c>
      <c r="H706">
        <v>116</v>
      </c>
      <c r="I706" s="5">
        <f t="shared" ref="I706:I769" si="67">IF(E706=0,0,SUM(E706/H706))</f>
        <v>92.08620689655173</v>
      </c>
      <c r="J706" t="s">
        <v>21</v>
      </c>
      <c r="K706" t="s">
        <v>22</v>
      </c>
      <c r="L706">
        <v>1467608400</v>
      </c>
      <c r="M706" s="9">
        <f t="shared" ref="M706:M769" si="68">(((L706/60)/60)/24)+DATE(1970,1,1)</f>
        <v>42555.208333333328</v>
      </c>
      <c r="N706">
        <v>1468904400</v>
      </c>
      <c r="O706" s="9">
        <f t="shared" ref="O706:O769" si="69">(((((N706/60)/60)/24)+DATE(1970,1,1)))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35">
      <c r="A707">
        <v>977</v>
      </c>
      <c r="B707" t="s">
        <v>1258</v>
      </c>
      <c r="C707" s="3" t="s">
        <v>1983</v>
      </c>
      <c r="D707" s="14">
        <v>7000</v>
      </c>
      <c r="E707">
        <v>5177</v>
      </c>
      <c r="F707" s="4">
        <f t="shared" si="66"/>
        <v>0.73957142857142855</v>
      </c>
      <c r="G707" t="s">
        <v>14</v>
      </c>
      <c r="H707">
        <v>67</v>
      </c>
      <c r="I707" s="5">
        <f t="shared" si="67"/>
        <v>77.268656716417908</v>
      </c>
      <c r="J707" t="s">
        <v>21</v>
      </c>
      <c r="K707" t="s">
        <v>22</v>
      </c>
      <c r="L707">
        <v>1517983200</v>
      </c>
      <c r="M707" s="9">
        <f t="shared" si="68"/>
        <v>43138.25</v>
      </c>
      <c r="N707">
        <v>1520748000</v>
      </c>
      <c r="O707" s="9">
        <f t="shared" si="69"/>
        <v>43170.25</v>
      </c>
      <c r="P707" t="b">
        <v>0</v>
      </c>
      <c r="Q707" t="b">
        <v>0</v>
      </c>
      <c r="R707" t="s">
        <v>17</v>
      </c>
      <c r="S707" t="str">
        <f t="shared" si="70"/>
        <v>food</v>
      </c>
      <c r="T707" t="str">
        <f t="shared" si="71"/>
        <v>food trucks</v>
      </c>
    </row>
    <row r="708" spans="1:20" ht="31" x14ac:dyDescent="0.35">
      <c r="A708">
        <v>706</v>
      </c>
      <c r="B708" t="s">
        <v>1450</v>
      </c>
      <c r="C708" s="3" t="s">
        <v>1451</v>
      </c>
      <c r="D708" s="14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 s="14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 s="14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 s="14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 s="14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745</v>
      </c>
      <c r="B713" t="s">
        <v>1526</v>
      </c>
      <c r="C713" s="3" t="s">
        <v>1527</v>
      </c>
      <c r="D713" s="14">
        <v>6900</v>
      </c>
      <c r="E713">
        <v>2091</v>
      </c>
      <c r="F713" s="4">
        <f t="shared" si="66"/>
        <v>0.30304347826086958</v>
      </c>
      <c r="G713" t="s">
        <v>14</v>
      </c>
      <c r="H713">
        <v>34</v>
      </c>
      <c r="I713" s="5">
        <f t="shared" si="67"/>
        <v>61.5</v>
      </c>
      <c r="J713" t="s">
        <v>21</v>
      </c>
      <c r="K713" t="s">
        <v>22</v>
      </c>
      <c r="L713">
        <v>1275195600</v>
      </c>
      <c r="M713" s="9">
        <f t="shared" si="68"/>
        <v>40328.208333333336</v>
      </c>
      <c r="N713">
        <v>1277528400</v>
      </c>
      <c r="O713" s="9">
        <f t="shared" si="69"/>
        <v>40355.208333333336</v>
      </c>
      <c r="P713" t="b">
        <v>0</v>
      </c>
      <c r="Q713" t="b">
        <v>0</v>
      </c>
      <c r="R713" t="s">
        <v>65</v>
      </c>
      <c r="S713" t="str">
        <f t="shared" si="70"/>
        <v>technology</v>
      </c>
      <c r="T713" t="str">
        <f t="shared" si="71"/>
        <v>wearables</v>
      </c>
    </row>
    <row r="714" spans="1:20" ht="31" x14ac:dyDescent="0.35">
      <c r="A714">
        <v>712</v>
      </c>
      <c r="B714" t="s">
        <v>1462</v>
      </c>
      <c r="C714" s="3" t="s">
        <v>1463</v>
      </c>
      <c r="D714" s="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 s="14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 s="14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446</v>
      </c>
      <c r="B717" t="s">
        <v>940</v>
      </c>
      <c r="C717" s="3" t="s">
        <v>941</v>
      </c>
      <c r="D717" s="14">
        <v>6800</v>
      </c>
      <c r="E717">
        <v>5579</v>
      </c>
      <c r="F717" s="4">
        <f t="shared" si="66"/>
        <v>0.82044117647058823</v>
      </c>
      <c r="G717" t="s">
        <v>14</v>
      </c>
      <c r="H717">
        <v>186</v>
      </c>
      <c r="I717" s="5">
        <f t="shared" si="67"/>
        <v>29.99462365591398</v>
      </c>
      <c r="J717" t="s">
        <v>21</v>
      </c>
      <c r="K717" t="s">
        <v>22</v>
      </c>
      <c r="L717">
        <v>1355810400</v>
      </c>
      <c r="M717" s="9">
        <f t="shared" si="68"/>
        <v>41261.25</v>
      </c>
      <c r="N717">
        <v>1355983200</v>
      </c>
      <c r="O717" s="9">
        <f t="shared" si="69"/>
        <v>41263.25</v>
      </c>
      <c r="P717" t="b">
        <v>0</v>
      </c>
      <c r="Q717" t="b">
        <v>0</v>
      </c>
      <c r="R717" t="s">
        <v>65</v>
      </c>
      <c r="S717" t="str">
        <f t="shared" si="70"/>
        <v>technology</v>
      </c>
      <c r="T717" t="str">
        <f t="shared" si="71"/>
        <v>wearables</v>
      </c>
    </row>
    <row r="718" spans="1:20" x14ac:dyDescent="0.35">
      <c r="A718">
        <v>716</v>
      </c>
      <c r="B718" t="s">
        <v>1470</v>
      </c>
      <c r="C718" s="3" t="s">
        <v>1471</v>
      </c>
      <c r="D718" s="14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 s="14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 s="14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 s="14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 s="14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 s="14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 s="1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 s="14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 s="14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633</v>
      </c>
      <c r="B727" t="s">
        <v>1308</v>
      </c>
      <c r="C727" s="3" t="s">
        <v>1309</v>
      </c>
      <c r="D727" s="14">
        <v>6700</v>
      </c>
      <c r="E727">
        <v>5569</v>
      </c>
      <c r="F727" s="4">
        <f t="shared" si="66"/>
        <v>0.83119402985074631</v>
      </c>
      <c r="G727" t="s">
        <v>14</v>
      </c>
      <c r="H727">
        <v>105</v>
      </c>
      <c r="I727" s="5">
        <f t="shared" si="67"/>
        <v>53.038095238095238</v>
      </c>
      <c r="J727" t="s">
        <v>21</v>
      </c>
      <c r="K727" t="s">
        <v>22</v>
      </c>
      <c r="L727">
        <v>1446876000</v>
      </c>
      <c r="M727" s="9">
        <f t="shared" si="68"/>
        <v>42315.25</v>
      </c>
      <c r="N727">
        <v>1447221600</v>
      </c>
      <c r="O727" s="9">
        <f t="shared" si="69"/>
        <v>42319.25</v>
      </c>
      <c r="P727" t="b">
        <v>0</v>
      </c>
      <c r="Q727" t="b">
        <v>0</v>
      </c>
      <c r="R727" t="s">
        <v>71</v>
      </c>
      <c r="S727" t="str">
        <f t="shared" si="70"/>
        <v>film &amp; video</v>
      </c>
      <c r="T727" t="str">
        <f t="shared" si="71"/>
        <v>animation</v>
      </c>
    </row>
    <row r="728" spans="1:20" x14ac:dyDescent="0.35">
      <c r="A728">
        <v>726</v>
      </c>
      <c r="B728" t="s">
        <v>1490</v>
      </c>
      <c r="C728" s="3" t="s">
        <v>1491</v>
      </c>
      <c r="D728" s="14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 s="14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35">
      <c r="A730">
        <v>193</v>
      </c>
      <c r="B730" t="s">
        <v>438</v>
      </c>
      <c r="C730" s="3" t="s">
        <v>439</v>
      </c>
      <c r="D730" s="14">
        <v>6600</v>
      </c>
      <c r="E730">
        <v>3012</v>
      </c>
      <c r="F730" s="4">
        <f t="shared" si="66"/>
        <v>0.45636363636363636</v>
      </c>
      <c r="G730" t="s">
        <v>14</v>
      </c>
      <c r="H730">
        <v>65</v>
      </c>
      <c r="I730" s="5">
        <f t="shared" si="67"/>
        <v>46.338461538461537</v>
      </c>
      <c r="J730" t="s">
        <v>21</v>
      </c>
      <c r="K730" t="s">
        <v>22</v>
      </c>
      <c r="L730">
        <v>1523163600</v>
      </c>
      <c r="M730" s="9">
        <f t="shared" si="68"/>
        <v>43198.208333333328</v>
      </c>
      <c r="N730">
        <v>1523509200</v>
      </c>
      <c r="O730" s="9">
        <f t="shared" si="69"/>
        <v>43202.208333333328</v>
      </c>
      <c r="P730" t="b">
        <v>1</v>
      </c>
      <c r="Q730" t="b">
        <v>0</v>
      </c>
      <c r="R730" t="s">
        <v>60</v>
      </c>
      <c r="S730" t="str">
        <f t="shared" si="70"/>
        <v>music</v>
      </c>
      <c r="T730" t="str">
        <f t="shared" si="71"/>
        <v>indie rock</v>
      </c>
    </row>
    <row r="731" spans="1:20" ht="31" x14ac:dyDescent="0.35">
      <c r="A731">
        <v>729</v>
      </c>
      <c r="B731" t="s">
        <v>1496</v>
      </c>
      <c r="C731" s="3" t="s">
        <v>1497</v>
      </c>
      <c r="D731" s="14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 s="14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 s="14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317</v>
      </c>
      <c r="B734" t="s">
        <v>686</v>
      </c>
      <c r="C734" s="3" t="s">
        <v>687</v>
      </c>
      <c r="D734" s="14">
        <v>6600</v>
      </c>
      <c r="E734">
        <v>1269</v>
      </c>
      <c r="F734" s="4">
        <f t="shared" si="66"/>
        <v>0.19227272727272726</v>
      </c>
      <c r="G734" t="s">
        <v>14</v>
      </c>
      <c r="H734">
        <v>30</v>
      </c>
      <c r="I734" s="5">
        <f t="shared" si="67"/>
        <v>42.3</v>
      </c>
      <c r="J734" t="s">
        <v>21</v>
      </c>
      <c r="K734" t="s">
        <v>22</v>
      </c>
      <c r="L734">
        <v>1494738000</v>
      </c>
      <c r="M734" s="9">
        <f t="shared" si="68"/>
        <v>42869.208333333328</v>
      </c>
      <c r="N734">
        <v>1495861200</v>
      </c>
      <c r="O734" s="9">
        <f t="shared" si="69"/>
        <v>42882.208333333328</v>
      </c>
      <c r="P734" t="b">
        <v>0</v>
      </c>
      <c r="Q734" t="b">
        <v>0</v>
      </c>
      <c r="R734" t="s">
        <v>33</v>
      </c>
      <c r="S734" t="str">
        <f t="shared" si="70"/>
        <v>theater</v>
      </c>
      <c r="T734" t="str">
        <f t="shared" si="71"/>
        <v>plays</v>
      </c>
    </row>
    <row r="735" spans="1:20" x14ac:dyDescent="0.35">
      <c r="A735">
        <v>733</v>
      </c>
      <c r="B735" t="s">
        <v>1504</v>
      </c>
      <c r="C735" s="3" t="s">
        <v>1505</v>
      </c>
      <c r="D735" s="14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 s="14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 s="14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 s="14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 s="14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" x14ac:dyDescent="0.35">
      <c r="A740">
        <v>996</v>
      </c>
      <c r="B740" t="s">
        <v>2019</v>
      </c>
      <c r="C740" s="3" t="s">
        <v>2020</v>
      </c>
      <c r="D740" s="14">
        <v>6600</v>
      </c>
      <c r="E740">
        <v>4814</v>
      </c>
      <c r="F740" s="4">
        <f t="shared" si="66"/>
        <v>0.72939393939393937</v>
      </c>
      <c r="G740" t="s">
        <v>14</v>
      </c>
      <c r="H740">
        <v>112</v>
      </c>
      <c r="I740" s="5">
        <f t="shared" si="67"/>
        <v>42.982142857142854</v>
      </c>
      <c r="J740" t="s">
        <v>21</v>
      </c>
      <c r="K740" t="s">
        <v>22</v>
      </c>
      <c r="L740">
        <v>1357106400</v>
      </c>
      <c r="M740" s="9">
        <f t="shared" si="68"/>
        <v>41276.25</v>
      </c>
      <c r="N740">
        <v>1359698400</v>
      </c>
      <c r="O740" s="9">
        <f t="shared" si="69"/>
        <v>41306.25</v>
      </c>
      <c r="P740" t="b">
        <v>0</v>
      </c>
      <c r="Q740" t="b">
        <v>0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1" x14ac:dyDescent="0.35">
      <c r="A741">
        <v>306</v>
      </c>
      <c r="B741" t="s">
        <v>664</v>
      </c>
      <c r="C741" s="3" t="s">
        <v>665</v>
      </c>
      <c r="D741" s="14">
        <v>6500</v>
      </c>
      <c r="E741">
        <v>514</v>
      </c>
      <c r="F741" s="4">
        <f t="shared" si="66"/>
        <v>7.9076923076923072E-2</v>
      </c>
      <c r="G741" t="s">
        <v>14</v>
      </c>
      <c r="H741">
        <v>7</v>
      </c>
      <c r="I741" s="5">
        <f t="shared" si="67"/>
        <v>73.428571428571431</v>
      </c>
      <c r="J741" t="s">
        <v>21</v>
      </c>
      <c r="K741" t="s">
        <v>22</v>
      </c>
      <c r="L741">
        <v>1500008400</v>
      </c>
      <c r="M741" s="9">
        <f t="shared" si="68"/>
        <v>42930.208333333328</v>
      </c>
      <c r="N741">
        <v>1500267600</v>
      </c>
      <c r="O741" s="9">
        <f t="shared" si="69"/>
        <v>42933.208333333328</v>
      </c>
      <c r="P741" t="b">
        <v>0</v>
      </c>
      <c r="Q741" t="b">
        <v>1</v>
      </c>
      <c r="R741" t="s">
        <v>33</v>
      </c>
      <c r="S741" t="str">
        <f t="shared" si="70"/>
        <v>theater</v>
      </c>
      <c r="T741" t="str">
        <f t="shared" si="71"/>
        <v>plays</v>
      </c>
    </row>
    <row r="742" spans="1:20" ht="31" x14ac:dyDescent="0.35">
      <c r="A742">
        <v>325</v>
      </c>
      <c r="B742" t="s">
        <v>702</v>
      </c>
      <c r="C742" s="3" t="s">
        <v>703</v>
      </c>
      <c r="D742" s="14">
        <v>6500</v>
      </c>
      <c r="E742">
        <v>5897</v>
      </c>
      <c r="F742" s="4">
        <f t="shared" si="66"/>
        <v>0.90723076923076929</v>
      </c>
      <c r="G742" t="s">
        <v>14</v>
      </c>
      <c r="H742">
        <v>73</v>
      </c>
      <c r="I742" s="5">
        <f t="shared" si="67"/>
        <v>80.780821917808225</v>
      </c>
      <c r="J742" t="s">
        <v>21</v>
      </c>
      <c r="K742" t="s">
        <v>22</v>
      </c>
      <c r="L742">
        <v>1529125200</v>
      </c>
      <c r="M742" s="9">
        <f t="shared" si="68"/>
        <v>43267.208333333328</v>
      </c>
      <c r="N742">
        <v>1531112400</v>
      </c>
      <c r="O742" s="9">
        <f t="shared" si="69"/>
        <v>43290.208333333328</v>
      </c>
      <c r="P742" t="b">
        <v>0</v>
      </c>
      <c r="Q742" t="b">
        <v>1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 s="14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 s="1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35">
      <c r="A745">
        <v>904</v>
      </c>
      <c r="B745" t="s">
        <v>1840</v>
      </c>
      <c r="C745" s="3" t="s">
        <v>1841</v>
      </c>
      <c r="D745" s="14">
        <v>6500</v>
      </c>
      <c r="E745">
        <v>795</v>
      </c>
      <c r="F745" s="4">
        <f t="shared" si="66"/>
        <v>0.12230769230769231</v>
      </c>
      <c r="G745" t="s">
        <v>14</v>
      </c>
      <c r="H745">
        <v>16</v>
      </c>
      <c r="I745" s="5">
        <f t="shared" si="67"/>
        <v>49.6875</v>
      </c>
      <c r="J745" t="s">
        <v>21</v>
      </c>
      <c r="K745" t="s">
        <v>22</v>
      </c>
      <c r="L745">
        <v>1349326800</v>
      </c>
      <c r="M745" s="9">
        <f t="shared" si="68"/>
        <v>41186.208333333336</v>
      </c>
      <c r="N745">
        <v>1349672400</v>
      </c>
      <c r="O745" s="9">
        <f t="shared" si="69"/>
        <v>41190.208333333336</v>
      </c>
      <c r="P745" t="b">
        <v>0</v>
      </c>
      <c r="Q745" t="b">
        <v>0</v>
      </c>
      <c r="R745" t="s">
        <v>133</v>
      </c>
      <c r="S745" t="str">
        <f t="shared" si="70"/>
        <v>publishing</v>
      </c>
      <c r="T745" t="str">
        <f t="shared" si="71"/>
        <v>radio &amp; podcasts</v>
      </c>
    </row>
    <row r="746" spans="1:20" x14ac:dyDescent="0.35">
      <c r="A746">
        <v>744</v>
      </c>
      <c r="B746" t="s">
        <v>1524</v>
      </c>
      <c r="C746" s="3" t="s">
        <v>1525</v>
      </c>
      <c r="D746" s="14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35">
      <c r="A747">
        <v>914</v>
      </c>
      <c r="B747" t="s">
        <v>1860</v>
      </c>
      <c r="C747" s="3" t="s">
        <v>1861</v>
      </c>
      <c r="D747" s="14">
        <v>6400</v>
      </c>
      <c r="E747">
        <v>3676</v>
      </c>
      <c r="F747" s="4">
        <f t="shared" si="66"/>
        <v>0.57437499999999997</v>
      </c>
      <c r="G747" t="s">
        <v>14</v>
      </c>
      <c r="H747">
        <v>141</v>
      </c>
      <c r="I747" s="5">
        <f t="shared" si="67"/>
        <v>26.070921985815602</v>
      </c>
      <c r="J747" t="s">
        <v>40</v>
      </c>
      <c r="K747" t="s">
        <v>41</v>
      </c>
      <c r="L747">
        <v>1375592400</v>
      </c>
      <c r="M747" s="9">
        <f t="shared" si="68"/>
        <v>41490.208333333336</v>
      </c>
      <c r="N747">
        <v>1376629200</v>
      </c>
      <c r="O747" s="9">
        <f t="shared" si="69"/>
        <v>41502.208333333336</v>
      </c>
      <c r="P747" t="b">
        <v>0</v>
      </c>
      <c r="Q747" t="b">
        <v>0</v>
      </c>
      <c r="R747" t="s">
        <v>33</v>
      </c>
      <c r="S747" t="str">
        <f t="shared" si="70"/>
        <v>theater</v>
      </c>
      <c r="T747" t="str">
        <f t="shared" si="71"/>
        <v>plays</v>
      </c>
    </row>
    <row r="748" spans="1:20" x14ac:dyDescent="0.35">
      <c r="A748">
        <v>746</v>
      </c>
      <c r="B748" t="s">
        <v>1528</v>
      </c>
      <c r="C748" s="3" t="s">
        <v>1529</v>
      </c>
      <c r="D748" s="14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 s="14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 s="14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 s="14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" x14ac:dyDescent="0.35">
      <c r="A752">
        <v>11</v>
      </c>
      <c r="B752" t="s">
        <v>54</v>
      </c>
      <c r="C752" s="3" t="s">
        <v>55</v>
      </c>
      <c r="D752" s="14">
        <v>6300</v>
      </c>
      <c r="E752">
        <v>3030</v>
      </c>
      <c r="F752" s="4">
        <f t="shared" si="66"/>
        <v>0.48095238095238096</v>
      </c>
      <c r="G752" t="s">
        <v>14</v>
      </c>
      <c r="H752">
        <v>27</v>
      </c>
      <c r="I752" s="5">
        <f t="shared" si="67"/>
        <v>112.22222222222223</v>
      </c>
      <c r="J752" t="s">
        <v>21</v>
      </c>
      <c r="K752" t="s">
        <v>22</v>
      </c>
      <c r="L752">
        <v>1285045200</v>
      </c>
      <c r="M752" s="9">
        <f t="shared" si="68"/>
        <v>40442.208333333336</v>
      </c>
      <c r="N752">
        <v>1285563600</v>
      </c>
      <c r="O752" s="9">
        <f t="shared" si="69"/>
        <v>40448.208333333336</v>
      </c>
      <c r="P752" t="b">
        <v>0</v>
      </c>
      <c r="Q752" t="b">
        <v>1</v>
      </c>
      <c r="R752" t="s">
        <v>33</v>
      </c>
      <c r="S752" t="str">
        <f t="shared" si="70"/>
        <v>theater</v>
      </c>
      <c r="T752" t="str">
        <f t="shared" si="71"/>
        <v>plays</v>
      </c>
    </row>
    <row r="753" spans="1:20" x14ac:dyDescent="0.35">
      <c r="A753">
        <v>751</v>
      </c>
      <c r="B753" t="s">
        <v>1538</v>
      </c>
      <c r="C753" s="3" t="s">
        <v>1539</v>
      </c>
      <c r="D753" s="14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 s="1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 s="14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 s="14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 s="14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 s="14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 s="14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 s="14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35">
      <c r="A761">
        <v>12</v>
      </c>
      <c r="B761" t="s">
        <v>56</v>
      </c>
      <c r="C761" s="3" t="s">
        <v>57</v>
      </c>
      <c r="D761" s="14">
        <v>6300</v>
      </c>
      <c r="E761">
        <v>5629</v>
      </c>
      <c r="F761" s="4">
        <f t="shared" si="66"/>
        <v>0.89349206349206345</v>
      </c>
      <c r="G761" t="s">
        <v>14</v>
      </c>
      <c r="H761">
        <v>55</v>
      </c>
      <c r="I761" s="5">
        <f t="shared" si="67"/>
        <v>102.34545454545454</v>
      </c>
      <c r="J761" t="s">
        <v>21</v>
      </c>
      <c r="K761" t="s">
        <v>22</v>
      </c>
      <c r="L761">
        <v>1571720400</v>
      </c>
      <c r="M761" s="9">
        <f t="shared" si="68"/>
        <v>43760.208333333328</v>
      </c>
      <c r="N761">
        <v>1572411600</v>
      </c>
      <c r="O761" s="9">
        <f t="shared" si="69"/>
        <v>43768.208333333328</v>
      </c>
      <c r="P761" t="b">
        <v>0</v>
      </c>
      <c r="Q761" t="b">
        <v>0</v>
      </c>
      <c r="R761" t="s">
        <v>53</v>
      </c>
      <c r="S761" t="str">
        <f t="shared" si="70"/>
        <v>film &amp; video</v>
      </c>
      <c r="T761" t="str">
        <f t="shared" si="71"/>
        <v>drama</v>
      </c>
    </row>
    <row r="762" spans="1:20" x14ac:dyDescent="0.35">
      <c r="A762">
        <v>459</v>
      </c>
      <c r="B762" t="s">
        <v>966</v>
      </c>
      <c r="C762" s="3" t="s">
        <v>967</v>
      </c>
      <c r="D762" s="14">
        <v>6300</v>
      </c>
      <c r="E762">
        <v>5674</v>
      </c>
      <c r="F762" s="4">
        <f t="shared" si="66"/>
        <v>0.90063492063492068</v>
      </c>
      <c r="G762" t="s">
        <v>14</v>
      </c>
      <c r="H762">
        <v>105</v>
      </c>
      <c r="I762" s="5">
        <f t="shared" si="67"/>
        <v>54.038095238095238</v>
      </c>
      <c r="J762" t="s">
        <v>21</v>
      </c>
      <c r="K762" t="s">
        <v>22</v>
      </c>
      <c r="L762">
        <v>1419746400</v>
      </c>
      <c r="M762" s="9">
        <f t="shared" si="68"/>
        <v>42001.25</v>
      </c>
      <c r="N762">
        <v>1421906400</v>
      </c>
      <c r="O762" s="9">
        <f t="shared" si="69"/>
        <v>42026.25</v>
      </c>
      <c r="P762" t="b">
        <v>0</v>
      </c>
      <c r="Q762" t="b">
        <v>0</v>
      </c>
      <c r="R762" t="s">
        <v>42</v>
      </c>
      <c r="S762" t="str">
        <f t="shared" si="70"/>
        <v>film &amp; video</v>
      </c>
      <c r="T762" t="str">
        <f t="shared" si="71"/>
        <v>documentary</v>
      </c>
    </row>
    <row r="763" spans="1:20" x14ac:dyDescent="0.35">
      <c r="A763">
        <v>761</v>
      </c>
      <c r="B763" t="s">
        <v>1558</v>
      </c>
      <c r="C763" s="3" t="s">
        <v>1559</v>
      </c>
      <c r="D763" s="14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 s="1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 s="14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 s="14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 s="14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35">
      <c r="A768">
        <v>9</v>
      </c>
      <c r="B768" t="s">
        <v>48</v>
      </c>
      <c r="C768" s="3" t="s">
        <v>49</v>
      </c>
      <c r="D768" s="14">
        <v>6200</v>
      </c>
      <c r="E768">
        <v>3208</v>
      </c>
      <c r="F768" s="4">
        <f t="shared" si="66"/>
        <v>0.51741935483870971</v>
      </c>
      <c r="G768" t="s">
        <v>14</v>
      </c>
      <c r="H768">
        <v>44</v>
      </c>
      <c r="I768" s="5">
        <f t="shared" si="67"/>
        <v>72.909090909090907</v>
      </c>
      <c r="J768" t="s">
        <v>21</v>
      </c>
      <c r="K768" t="s">
        <v>22</v>
      </c>
      <c r="L768">
        <v>1379566800</v>
      </c>
      <c r="M768" s="9">
        <f t="shared" si="68"/>
        <v>41536.208333333336</v>
      </c>
      <c r="N768">
        <v>1383804000</v>
      </c>
      <c r="O768" s="9">
        <f t="shared" si="69"/>
        <v>41585.25</v>
      </c>
      <c r="P768" t="b">
        <v>0</v>
      </c>
      <c r="Q768" t="b">
        <v>0</v>
      </c>
      <c r="R768" t="s">
        <v>50</v>
      </c>
      <c r="S768" t="str">
        <f t="shared" si="70"/>
        <v>music</v>
      </c>
      <c r="T768" t="str">
        <f t="shared" si="71"/>
        <v>electric music</v>
      </c>
    </row>
    <row r="769" spans="1:20" ht="31" x14ac:dyDescent="0.35">
      <c r="A769">
        <v>711</v>
      </c>
      <c r="B769" t="s">
        <v>1460</v>
      </c>
      <c r="C769" s="3" t="s">
        <v>1461</v>
      </c>
      <c r="D769" s="14">
        <v>6200</v>
      </c>
      <c r="E769">
        <v>1260</v>
      </c>
      <c r="F769" s="4">
        <f t="shared" si="66"/>
        <v>0.20322580645161289</v>
      </c>
      <c r="G769" t="s">
        <v>14</v>
      </c>
      <c r="H769">
        <v>14</v>
      </c>
      <c r="I769" s="5">
        <f t="shared" si="67"/>
        <v>90</v>
      </c>
      <c r="J769" t="s">
        <v>107</v>
      </c>
      <c r="K769" t="s">
        <v>108</v>
      </c>
      <c r="L769">
        <v>1453615200</v>
      </c>
      <c r="M769" s="9">
        <f t="shared" si="68"/>
        <v>42393.25</v>
      </c>
      <c r="N769">
        <v>1453788000</v>
      </c>
      <c r="O769" s="9">
        <f t="shared" si="69"/>
        <v>42395.25</v>
      </c>
      <c r="P769" t="b">
        <v>1</v>
      </c>
      <c r="Q769" t="b">
        <v>1</v>
      </c>
      <c r="R769" t="s">
        <v>33</v>
      </c>
      <c r="S769" t="str">
        <f t="shared" si="70"/>
        <v>theater</v>
      </c>
      <c r="T769" t="str">
        <f t="shared" si="71"/>
        <v>plays</v>
      </c>
    </row>
    <row r="770" spans="1:20" x14ac:dyDescent="0.35">
      <c r="A770">
        <v>768</v>
      </c>
      <c r="B770" t="s">
        <v>1571</v>
      </c>
      <c r="C770" s="3" t="s">
        <v>1572</v>
      </c>
      <c r="D770" s="14">
        <v>4800</v>
      </c>
      <c r="E770">
        <v>11088</v>
      </c>
      <c r="F770" s="4">
        <f t="shared" ref="F770:F833" si="72">SUM(E770/D770)</f>
        <v>2.31</v>
      </c>
      <c r="G770" t="s">
        <v>20</v>
      </c>
      <c r="H770">
        <v>150</v>
      </c>
      <c r="I770" s="5">
        <f t="shared" ref="I770:I833" si="73">IF(E770=0,0,SUM(E770/H770))</f>
        <v>73.92</v>
      </c>
      <c r="J770" t="s">
        <v>21</v>
      </c>
      <c r="K770" t="s">
        <v>22</v>
      </c>
      <c r="L770">
        <v>1386741600</v>
      </c>
      <c r="M770" s="9">
        <f t="shared" ref="M770:M833" si="74">(((L770/60)/60)/24)+DATE(1970,1,1)</f>
        <v>41619.25</v>
      </c>
      <c r="N770">
        <v>1388037600</v>
      </c>
      <c r="O770" s="9">
        <f t="shared" ref="O770:O833" si="75">(((((N770/60)/60)/24)+DATE(1970,1,1)))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ht="31" x14ac:dyDescent="0.35">
      <c r="A771">
        <v>296</v>
      </c>
      <c r="B771" t="s">
        <v>644</v>
      </c>
      <c r="C771" s="3" t="s">
        <v>645</v>
      </c>
      <c r="D771" s="14">
        <v>6100</v>
      </c>
      <c r="E771">
        <v>3352</v>
      </c>
      <c r="F771" s="4">
        <f t="shared" si="72"/>
        <v>0.54950819672131146</v>
      </c>
      <c r="G771" t="s">
        <v>14</v>
      </c>
      <c r="H771">
        <v>38</v>
      </c>
      <c r="I771" s="5">
        <f t="shared" si="73"/>
        <v>88.21052631578948</v>
      </c>
      <c r="J771" t="s">
        <v>26</v>
      </c>
      <c r="K771" t="s">
        <v>27</v>
      </c>
      <c r="L771">
        <v>1548655200</v>
      </c>
      <c r="M771" s="9">
        <f t="shared" si="74"/>
        <v>43493.25</v>
      </c>
      <c r="N771">
        <v>1550556000</v>
      </c>
      <c r="O771" s="9">
        <f t="shared" si="75"/>
        <v>43515.25</v>
      </c>
      <c r="P771" t="b">
        <v>0</v>
      </c>
      <c r="Q771" t="b">
        <v>0</v>
      </c>
      <c r="R771" t="s">
        <v>33</v>
      </c>
      <c r="S771" t="str">
        <f t="shared" si="76"/>
        <v>theater</v>
      </c>
      <c r="T771" t="str">
        <f t="shared" si="77"/>
        <v>plays</v>
      </c>
    </row>
    <row r="772" spans="1:20" x14ac:dyDescent="0.35">
      <c r="A772">
        <v>770</v>
      </c>
      <c r="B772" t="s">
        <v>1575</v>
      </c>
      <c r="C772" s="3" t="s">
        <v>1576</v>
      </c>
      <c r="D772" s="14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 s="14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 s="1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 s="14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 s="14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54</v>
      </c>
      <c r="B777" t="s">
        <v>155</v>
      </c>
      <c r="C777" s="3" t="s">
        <v>156</v>
      </c>
      <c r="D777" s="14">
        <v>6000</v>
      </c>
      <c r="E777">
        <v>5392</v>
      </c>
      <c r="F777" s="4">
        <f t="shared" si="72"/>
        <v>0.89866666666666661</v>
      </c>
      <c r="G777" t="s">
        <v>14</v>
      </c>
      <c r="H777">
        <v>120</v>
      </c>
      <c r="I777" s="5">
        <f t="shared" si="73"/>
        <v>44.93333333333333</v>
      </c>
      <c r="J777" t="s">
        <v>21</v>
      </c>
      <c r="K777" t="s">
        <v>22</v>
      </c>
      <c r="L777">
        <v>1520748000</v>
      </c>
      <c r="M777" s="9">
        <f t="shared" si="74"/>
        <v>43170.25</v>
      </c>
      <c r="N777">
        <v>1521262800</v>
      </c>
      <c r="O777" s="9">
        <f t="shared" si="75"/>
        <v>43176.208333333328</v>
      </c>
      <c r="P777" t="b">
        <v>0</v>
      </c>
      <c r="Q777" t="b">
        <v>0</v>
      </c>
      <c r="R777" t="s">
        <v>65</v>
      </c>
      <c r="S777" t="str">
        <f t="shared" si="76"/>
        <v>technology</v>
      </c>
      <c r="T777" t="str">
        <f t="shared" si="77"/>
        <v>wearables</v>
      </c>
    </row>
    <row r="778" spans="1:20" x14ac:dyDescent="0.35">
      <c r="A778">
        <v>581</v>
      </c>
      <c r="B778" t="s">
        <v>1205</v>
      </c>
      <c r="C778" s="3" t="s">
        <v>1206</v>
      </c>
      <c r="D778" s="14">
        <v>6000</v>
      </c>
      <c r="E778">
        <v>3841</v>
      </c>
      <c r="F778" s="4">
        <f t="shared" si="72"/>
        <v>0.64016666666666666</v>
      </c>
      <c r="G778" t="s">
        <v>14</v>
      </c>
      <c r="H778">
        <v>71</v>
      </c>
      <c r="I778" s="5">
        <f t="shared" si="73"/>
        <v>54.098591549295776</v>
      </c>
      <c r="J778" t="s">
        <v>21</v>
      </c>
      <c r="K778" t="s">
        <v>22</v>
      </c>
      <c r="L778">
        <v>1304053200</v>
      </c>
      <c r="M778" s="9">
        <f t="shared" si="74"/>
        <v>40662.208333333336</v>
      </c>
      <c r="N778">
        <v>1305349200</v>
      </c>
      <c r="O778" s="9">
        <f t="shared" si="75"/>
        <v>40677.208333333336</v>
      </c>
      <c r="P778" t="b">
        <v>0</v>
      </c>
      <c r="Q778" t="b">
        <v>0</v>
      </c>
      <c r="R778" t="s">
        <v>28</v>
      </c>
      <c r="S778" t="str">
        <f t="shared" si="76"/>
        <v>technology</v>
      </c>
      <c r="T778" t="str">
        <f t="shared" si="77"/>
        <v>web</v>
      </c>
    </row>
    <row r="779" spans="1:20" x14ac:dyDescent="0.35">
      <c r="A779">
        <v>692</v>
      </c>
      <c r="B779" t="s">
        <v>1423</v>
      </c>
      <c r="C779" s="3" t="s">
        <v>1424</v>
      </c>
      <c r="D779" s="14">
        <v>6000</v>
      </c>
      <c r="E779">
        <v>5438</v>
      </c>
      <c r="F779" s="4">
        <f t="shared" si="72"/>
        <v>0.90633333333333332</v>
      </c>
      <c r="G779" t="s">
        <v>14</v>
      </c>
      <c r="H779">
        <v>77</v>
      </c>
      <c r="I779" s="5">
        <f t="shared" si="73"/>
        <v>70.623376623376629</v>
      </c>
      <c r="J779" t="s">
        <v>40</v>
      </c>
      <c r="K779" t="s">
        <v>41</v>
      </c>
      <c r="L779">
        <v>1562648400</v>
      </c>
      <c r="M779" s="9">
        <f t="shared" si="74"/>
        <v>43655.208333333328</v>
      </c>
      <c r="N779">
        <v>1564203600</v>
      </c>
      <c r="O779" s="9">
        <f t="shared" si="75"/>
        <v>43673.208333333328</v>
      </c>
      <c r="P779" t="b">
        <v>0</v>
      </c>
      <c r="Q779" t="b">
        <v>0</v>
      </c>
      <c r="R779" t="s">
        <v>23</v>
      </c>
      <c r="S779" t="str">
        <f t="shared" si="76"/>
        <v>music</v>
      </c>
      <c r="T779" t="str">
        <f t="shared" si="77"/>
        <v>rock</v>
      </c>
    </row>
    <row r="780" spans="1:20" x14ac:dyDescent="0.35">
      <c r="A780">
        <v>778</v>
      </c>
      <c r="B780" t="s">
        <v>1591</v>
      </c>
      <c r="C780" s="3" t="s">
        <v>1592</v>
      </c>
      <c r="D780" s="14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963</v>
      </c>
      <c r="B781" t="s">
        <v>1956</v>
      </c>
      <c r="C781" s="3" t="s">
        <v>1957</v>
      </c>
      <c r="D781" s="14">
        <v>5900</v>
      </c>
      <c r="E781">
        <v>4997</v>
      </c>
      <c r="F781" s="4">
        <f t="shared" si="72"/>
        <v>0.84694915254237291</v>
      </c>
      <c r="G781" t="s">
        <v>14</v>
      </c>
      <c r="H781">
        <v>114</v>
      </c>
      <c r="I781" s="5">
        <f t="shared" si="73"/>
        <v>43.833333333333336</v>
      </c>
      <c r="J781" t="s">
        <v>107</v>
      </c>
      <c r="K781" t="s">
        <v>108</v>
      </c>
      <c r="L781">
        <v>1299304800</v>
      </c>
      <c r="M781" s="9">
        <f t="shared" si="74"/>
        <v>40607.25</v>
      </c>
      <c r="N781">
        <v>1299823200</v>
      </c>
      <c r="O781" s="9">
        <f t="shared" si="75"/>
        <v>40613.25</v>
      </c>
      <c r="P781" t="b">
        <v>0</v>
      </c>
      <c r="Q781" t="b">
        <v>1</v>
      </c>
      <c r="R781" t="s">
        <v>122</v>
      </c>
      <c r="S781" t="str">
        <f t="shared" si="76"/>
        <v>photography</v>
      </c>
      <c r="T781" t="str">
        <f t="shared" si="77"/>
        <v>photography books</v>
      </c>
    </row>
    <row r="782" spans="1:20" x14ac:dyDescent="0.35">
      <c r="A782">
        <v>780</v>
      </c>
      <c r="B782" t="s">
        <v>1595</v>
      </c>
      <c r="C782" s="3" t="s">
        <v>1596</v>
      </c>
      <c r="D782" s="14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 s="14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 s="1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 s="14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 s="14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 s="14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 s="14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" x14ac:dyDescent="0.35">
      <c r="A789">
        <v>318</v>
      </c>
      <c r="B789" t="s">
        <v>688</v>
      </c>
      <c r="C789" s="3" t="s">
        <v>689</v>
      </c>
      <c r="D789" s="14">
        <v>5700</v>
      </c>
      <c r="E789">
        <v>903</v>
      </c>
      <c r="F789" s="4">
        <f t="shared" si="72"/>
        <v>0.15842105263157893</v>
      </c>
      <c r="G789" t="s">
        <v>14</v>
      </c>
      <c r="H789">
        <v>17</v>
      </c>
      <c r="I789" s="5">
        <f t="shared" si="73"/>
        <v>53.117647058823529</v>
      </c>
      <c r="J789" t="s">
        <v>21</v>
      </c>
      <c r="K789" t="s">
        <v>22</v>
      </c>
      <c r="L789">
        <v>1392357600</v>
      </c>
      <c r="M789" s="9">
        <f t="shared" si="74"/>
        <v>41684.25</v>
      </c>
      <c r="N789">
        <v>1392530400</v>
      </c>
      <c r="O789" s="9">
        <f t="shared" si="75"/>
        <v>41686.25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 s="14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288</v>
      </c>
      <c r="B791" t="s">
        <v>628</v>
      </c>
      <c r="C791" s="3" t="s">
        <v>629</v>
      </c>
      <c r="D791" s="14">
        <v>5600</v>
      </c>
      <c r="E791">
        <v>5476</v>
      </c>
      <c r="F791" s="4">
        <f t="shared" si="72"/>
        <v>0.97785714285714287</v>
      </c>
      <c r="G791" t="s">
        <v>14</v>
      </c>
      <c r="H791">
        <v>137</v>
      </c>
      <c r="I791" s="5">
        <f t="shared" si="73"/>
        <v>39.970802919708028</v>
      </c>
      <c r="J791" t="s">
        <v>36</v>
      </c>
      <c r="K791" t="s">
        <v>37</v>
      </c>
      <c r="L791">
        <v>1331701200</v>
      </c>
      <c r="M791" s="9">
        <f t="shared" si="74"/>
        <v>40982.208333333336</v>
      </c>
      <c r="N791">
        <v>1331787600</v>
      </c>
      <c r="O791" s="9">
        <f t="shared" si="75"/>
        <v>40983.208333333336</v>
      </c>
      <c r="P791" t="b">
        <v>0</v>
      </c>
      <c r="Q791" t="b">
        <v>1</v>
      </c>
      <c r="R791" t="s">
        <v>148</v>
      </c>
      <c r="S791" t="str">
        <f t="shared" si="76"/>
        <v>music</v>
      </c>
      <c r="T791" t="str">
        <f t="shared" si="77"/>
        <v>metal</v>
      </c>
    </row>
    <row r="792" spans="1:20" x14ac:dyDescent="0.35">
      <c r="A792">
        <v>790</v>
      </c>
      <c r="B792" t="s">
        <v>1615</v>
      </c>
      <c r="C792" s="3" t="s">
        <v>1616</v>
      </c>
      <c r="D792" s="14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673</v>
      </c>
      <c r="B793" t="s">
        <v>1386</v>
      </c>
      <c r="C793" s="3" t="s">
        <v>1387</v>
      </c>
      <c r="D793" s="14">
        <v>5600</v>
      </c>
      <c r="E793">
        <v>2445</v>
      </c>
      <c r="F793" s="4">
        <f t="shared" si="72"/>
        <v>0.43660714285714286</v>
      </c>
      <c r="G793" t="s">
        <v>14</v>
      </c>
      <c r="H793">
        <v>58</v>
      </c>
      <c r="I793" s="5">
        <f t="shared" si="73"/>
        <v>42.155172413793103</v>
      </c>
      <c r="J793" t="s">
        <v>107</v>
      </c>
      <c r="K793" t="s">
        <v>108</v>
      </c>
      <c r="L793">
        <v>1460696400</v>
      </c>
      <c r="M793" s="9">
        <f t="shared" si="74"/>
        <v>42475.208333333328</v>
      </c>
      <c r="N793">
        <v>1462510800</v>
      </c>
      <c r="O793" s="9">
        <f t="shared" si="75"/>
        <v>42496.208333333328</v>
      </c>
      <c r="P793" t="b">
        <v>0</v>
      </c>
      <c r="Q793" t="b">
        <v>0</v>
      </c>
      <c r="R793" t="s">
        <v>60</v>
      </c>
      <c r="S793" t="str">
        <f t="shared" si="76"/>
        <v>music</v>
      </c>
      <c r="T793" t="str">
        <f t="shared" si="77"/>
        <v>indie rock</v>
      </c>
    </row>
    <row r="794" spans="1:20" ht="31" x14ac:dyDescent="0.35">
      <c r="A794">
        <v>161</v>
      </c>
      <c r="B794" t="s">
        <v>374</v>
      </c>
      <c r="C794" s="3" t="s">
        <v>375</v>
      </c>
      <c r="D794" s="14">
        <v>5500</v>
      </c>
      <c r="E794">
        <v>4300</v>
      </c>
      <c r="F794" s="4">
        <f t="shared" si="72"/>
        <v>0.78181818181818186</v>
      </c>
      <c r="G794" t="s">
        <v>14</v>
      </c>
      <c r="H794">
        <v>75</v>
      </c>
      <c r="I794" s="5">
        <f t="shared" si="73"/>
        <v>57.333333333333336</v>
      </c>
      <c r="J794" t="s">
        <v>21</v>
      </c>
      <c r="K794" t="s">
        <v>22</v>
      </c>
      <c r="L794">
        <v>1442984400</v>
      </c>
      <c r="M794" s="9">
        <f t="shared" si="74"/>
        <v>42270.208333333328</v>
      </c>
      <c r="N794">
        <v>1443502800</v>
      </c>
      <c r="O794" s="9">
        <f t="shared" si="75"/>
        <v>42276.208333333328</v>
      </c>
      <c r="P794" t="b">
        <v>0</v>
      </c>
      <c r="Q794" t="b">
        <v>1</v>
      </c>
      <c r="R794" t="s">
        <v>28</v>
      </c>
      <c r="S794" t="str">
        <f t="shared" si="76"/>
        <v>technology</v>
      </c>
      <c r="T794" t="str">
        <f t="shared" si="77"/>
        <v>web</v>
      </c>
    </row>
    <row r="795" spans="1:20" x14ac:dyDescent="0.35">
      <c r="A795">
        <v>793</v>
      </c>
      <c r="B795" t="s">
        <v>1621</v>
      </c>
      <c r="C795" s="3" t="s">
        <v>1622</v>
      </c>
      <c r="D795" s="14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 s="14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35">
      <c r="A797">
        <v>276</v>
      </c>
      <c r="B797" t="s">
        <v>604</v>
      </c>
      <c r="C797" s="3" t="s">
        <v>605</v>
      </c>
      <c r="D797" s="14">
        <v>5500</v>
      </c>
      <c r="E797">
        <v>5324</v>
      </c>
      <c r="F797" s="4">
        <f t="shared" si="72"/>
        <v>0.96799999999999997</v>
      </c>
      <c r="G797" t="s">
        <v>14</v>
      </c>
      <c r="H797">
        <v>133</v>
      </c>
      <c r="I797" s="5">
        <f t="shared" si="73"/>
        <v>40.030075187969928</v>
      </c>
      <c r="J797" t="s">
        <v>21</v>
      </c>
      <c r="K797" t="s">
        <v>22</v>
      </c>
      <c r="L797">
        <v>1334811600</v>
      </c>
      <c r="M797" s="9">
        <f t="shared" si="74"/>
        <v>41018.208333333336</v>
      </c>
      <c r="N797">
        <v>1335243600</v>
      </c>
      <c r="O797" s="9">
        <f t="shared" si="75"/>
        <v>41023.208333333336</v>
      </c>
      <c r="P797" t="b">
        <v>0</v>
      </c>
      <c r="Q797" t="b">
        <v>1</v>
      </c>
      <c r="R797" t="s">
        <v>89</v>
      </c>
      <c r="S797" t="str">
        <f t="shared" si="76"/>
        <v>games</v>
      </c>
      <c r="T797" t="str">
        <f t="shared" si="77"/>
        <v>video games</v>
      </c>
    </row>
    <row r="798" spans="1:20" x14ac:dyDescent="0.35">
      <c r="A798">
        <v>960</v>
      </c>
      <c r="B798" t="s">
        <v>1950</v>
      </c>
      <c r="C798" s="3" t="s">
        <v>1951</v>
      </c>
      <c r="D798" s="14">
        <v>5500</v>
      </c>
      <c r="E798">
        <v>4678</v>
      </c>
      <c r="F798" s="4">
        <f t="shared" si="72"/>
        <v>0.85054545454545449</v>
      </c>
      <c r="G798" t="s">
        <v>14</v>
      </c>
      <c r="H798">
        <v>55</v>
      </c>
      <c r="I798" s="5">
        <f t="shared" si="73"/>
        <v>85.054545454545448</v>
      </c>
      <c r="J798" t="s">
        <v>21</v>
      </c>
      <c r="K798" t="s">
        <v>22</v>
      </c>
      <c r="L798">
        <v>1454911200</v>
      </c>
      <c r="M798" s="9">
        <f t="shared" si="74"/>
        <v>42408.25</v>
      </c>
      <c r="N798">
        <v>1458104400</v>
      </c>
      <c r="O798" s="9">
        <f t="shared" si="75"/>
        <v>42445.208333333328</v>
      </c>
      <c r="P798" t="b">
        <v>0</v>
      </c>
      <c r="Q798" t="b">
        <v>0</v>
      </c>
      <c r="R798" t="s">
        <v>28</v>
      </c>
      <c r="S798" t="str">
        <f t="shared" si="76"/>
        <v>technology</v>
      </c>
      <c r="T798" t="str">
        <f t="shared" si="77"/>
        <v>web</v>
      </c>
    </row>
    <row r="799" spans="1:20" x14ac:dyDescent="0.35">
      <c r="A799">
        <v>797</v>
      </c>
      <c r="B799" t="s">
        <v>1629</v>
      </c>
      <c r="C799" s="3" t="s">
        <v>1630</v>
      </c>
      <c r="D799" s="14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 s="14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677</v>
      </c>
      <c r="B801" t="s">
        <v>1394</v>
      </c>
      <c r="C801" s="3" t="s">
        <v>1395</v>
      </c>
      <c r="D801" s="14">
        <v>5300</v>
      </c>
      <c r="E801">
        <v>4432</v>
      </c>
      <c r="F801" s="4">
        <f t="shared" si="72"/>
        <v>0.83622641509433959</v>
      </c>
      <c r="G801" t="s">
        <v>14</v>
      </c>
      <c r="H801">
        <v>111</v>
      </c>
      <c r="I801" s="5">
        <f t="shared" si="73"/>
        <v>39.927927927927925</v>
      </c>
      <c r="J801" t="s">
        <v>21</v>
      </c>
      <c r="K801" t="s">
        <v>22</v>
      </c>
      <c r="L801">
        <v>1468126800</v>
      </c>
      <c r="M801" s="9">
        <f t="shared" si="74"/>
        <v>42561.208333333328</v>
      </c>
      <c r="N801">
        <v>1472446800</v>
      </c>
      <c r="O801" s="9">
        <f t="shared" si="75"/>
        <v>42611.208333333328</v>
      </c>
      <c r="P801" t="b">
        <v>0</v>
      </c>
      <c r="Q801" t="b">
        <v>0</v>
      </c>
      <c r="R801" t="s">
        <v>119</v>
      </c>
      <c r="S801" t="str">
        <f t="shared" si="76"/>
        <v>publishing</v>
      </c>
      <c r="T801" t="str">
        <f t="shared" si="77"/>
        <v>fiction</v>
      </c>
    </row>
    <row r="802" spans="1:20" x14ac:dyDescent="0.35">
      <c r="A802">
        <v>740</v>
      </c>
      <c r="B802" t="s">
        <v>1517</v>
      </c>
      <c r="C802" s="3" t="s">
        <v>1518</v>
      </c>
      <c r="D802" s="14">
        <v>5300</v>
      </c>
      <c r="E802">
        <v>1592</v>
      </c>
      <c r="F802" s="4">
        <f t="shared" si="72"/>
        <v>0.30037735849056602</v>
      </c>
      <c r="G802" t="s">
        <v>14</v>
      </c>
      <c r="H802">
        <v>16</v>
      </c>
      <c r="I802" s="5">
        <f t="shared" si="73"/>
        <v>99.5</v>
      </c>
      <c r="J802" t="s">
        <v>21</v>
      </c>
      <c r="K802" t="s">
        <v>22</v>
      </c>
      <c r="L802">
        <v>1486101600</v>
      </c>
      <c r="M802" s="9">
        <f t="shared" si="74"/>
        <v>42769.25</v>
      </c>
      <c r="N802">
        <v>1486360800</v>
      </c>
      <c r="O802" s="9">
        <f t="shared" si="75"/>
        <v>42772.25</v>
      </c>
      <c r="P802" t="b">
        <v>0</v>
      </c>
      <c r="Q802" t="b">
        <v>0</v>
      </c>
      <c r="R802" t="s">
        <v>33</v>
      </c>
      <c r="S802" t="str">
        <f t="shared" si="76"/>
        <v>theater</v>
      </c>
      <c r="T802" t="str">
        <f t="shared" si="77"/>
        <v>plays</v>
      </c>
    </row>
    <row r="803" spans="1:20" x14ac:dyDescent="0.35">
      <c r="A803">
        <v>801</v>
      </c>
      <c r="B803" t="s">
        <v>1637</v>
      </c>
      <c r="C803" s="3" t="s">
        <v>1638</v>
      </c>
      <c r="D803" s="14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 s="1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 s="14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 s="14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35">
      <c r="A807">
        <v>6</v>
      </c>
      <c r="B807" t="s">
        <v>38</v>
      </c>
      <c r="C807" s="3" t="s">
        <v>39</v>
      </c>
      <c r="D807" s="14">
        <v>5200</v>
      </c>
      <c r="E807">
        <v>1090</v>
      </c>
      <c r="F807" s="4">
        <f t="shared" si="72"/>
        <v>0.20961538461538462</v>
      </c>
      <c r="G807" t="s">
        <v>14</v>
      </c>
      <c r="H807">
        <v>18</v>
      </c>
      <c r="I807" s="5">
        <f t="shared" si="73"/>
        <v>60.555555555555557</v>
      </c>
      <c r="J807" t="s">
        <v>40</v>
      </c>
      <c r="K807" t="s">
        <v>41</v>
      </c>
      <c r="L807">
        <v>1505278800</v>
      </c>
      <c r="M807" s="9">
        <f t="shared" si="74"/>
        <v>42991.208333333328</v>
      </c>
      <c r="N807">
        <v>1505365200</v>
      </c>
      <c r="O807" s="9">
        <f t="shared" si="75"/>
        <v>42992.208333333328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 s="14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 s="14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109</v>
      </c>
      <c r="B810" t="s">
        <v>267</v>
      </c>
      <c r="C810" s="3" t="s">
        <v>268</v>
      </c>
      <c r="D810" s="14">
        <v>5200</v>
      </c>
      <c r="E810">
        <v>3079</v>
      </c>
      <c r="F810" s="4">
        <f t="shared" si="72"/>
        <v>0.5921153846153846</v>
      </c>
      <c r="G810" t="s">
        <v>14</v>
      </c>
      <c r="H810">
        <v>60</v>
      </c>
      <c r="I810" s="5">
        <f t="shared" si="73"/>
        <v>51.31666666666667</v>
      </c>
      <c r="J810" t="s">
        <v>21</v>
      </c>
      <c r="K810" t="s">
        <v>22</v>
      </c>
      <c r="L810">
        <v>1389506400</v>
      </c>
      <c r="M810" s="9">
        <f t="shared" si="74"/>
        <v>41651.25</v>
      </c>
      <c r="N810">
        <v>1389679200</v>
      </c>
      <c r="O810" s="9">
        <f t="shared" si="75"/>
        <v>41653.25</v>
      </c>
      <c r="P810" t="b">
        <v>0</v>
      </c>
      <c r="Q810" t="b">
        <v>0</v>
      </c>
      <c r="R810" t="s">
        <v>269</v>
      </c>
      <c r="S810" t="str">
        <f t="shared" si="76"/>
        <v>film &amp; video</v>
      </c>
      <c r="T810" t="str">
        <f t="shared" si="77"/>
        <v>television</v>
      </c>
    </row>
    <row r="811" spans="1:20" ht="31" x14ac:dyDescent="0.35">
      <c r="A811">
        <v>486</v>
      </c>
      <c r="B811" t="s">
        <v>1019</v>
      </c>
      <c r="C811" s="3" t="s">
        <v>1020</v>
      </c>
      <c r="D811" s="14">
        <v>5200</v>
      </c>
      <c r="E811">
        <v>702</v>
      </c>
      <c r="F811" s="4">
        <f t="shared" si="72"/>
        <v>0.13500000000000001</v>
      </c>
      <c r="G811" t="s">
        <v>14</v>
      </c>
      <c r="H811">
        <v>21</v>
      </c>
      <c r="I811" s="5">
        <f t="shared" si="73"/>
        <v>33.428571428571431</v>
      </c>
      <c r="J811" t="s">
        <v>40</v>
      </c>
      <c r="K811" t="s">
        <v>41</v>
      </c>
      <c r="L811">
        <v>1520575200</v>
      </c>
      <c r="M811" s="9">
        <f t="shared" si="74"/>
        <v>43168.25</v>
      </c>
      <c r="N811">
        <v>1521867600</v>
      </c>
      <c r="O811" s="9">
        <f t="shared" si="75"/>
        <v>43183.208333333328</v>
      </c>
      <c r="P811" t="b">
        <v>0</v>
      </c>
      <c r="Q811" t="b">
        <v>1</v>
      </c>
      <c r="R811" t="s">
        <v>206</v>
      </c>
      <c r="S811" t="str">
        <f t="shared" si="76"/>
        <v>publishing</v>
      </c>
      <c r="T811" t="str">
        <f t="shared" si="77"/>
        <v>translations</v>
      </c>
    </row>
    <row r="812" spans="1:20" x14ac:dyDescent="0.35">
      <c r="A812">
        <v>810</v>
      </c>
      <c r="B812" t="s">
        <v>1654</v>
      </c>
      <c r="C812" s="3" t="s">
        <v>1655</v>
      </c>
      <c r="D812" s="14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808</v>
      </c>
      <c r="B813" t="s">
        <v>1651</v>
      </c>
      <c r="C813" s="3" t="s">
        <v>1652</v>
      </c>
      <c r="D813" s="14">
        <v>5200</v>
      </c>
      <c r="E813">
        <v>1583</v>
      </c>
      <c r="F813" s="4">
        <f t="shared" si="72"/>
        <v>0.30442307692307691</v>
      </c>
      <c r="G813" t="s">
        <v>14</v>
      </c>
      <c r="H813">
        <v>19</v>
      </c>
      <c r="I813" s="5">
        <f t="shared" si="73"/>
        <v>83.315789473684205</v>
      </c>
      <c r="J813" t="s">
        <v>21</v>
      </c>
      <c r="K813" t="s">
        <v>22</v>
      </c>
      <c r="L813">
        <v>1463461200</v>
      </c>
      <c r="M813" s="9">
        <f t="shared" si="74"/>
        <v>42507.208333333328</v>
      </c>
      <c r="N813">
        <v>1464930000</v>
      </c>
      <c r="O813" s="9">
        <f t="shared" si="75"/>
        <v>42524.208333333328</v>
      </c>
      <c r="P813" t="b">
        <v>0</v>
      </c>
      <c r="Q813" t="b">
        <v>0</v>
      </c>
      <c r="R813" t="s">
        <v>17</v>
      </c>
      <c r="S813" t="str">
        <f t="shared" si="76"/>
        <v>food</v>
      </c>
      <c r="T813" t="str">
        <f t="shared" si="77"/>
        <v>food trucks</v>
      </c>
    </row>
    <row r="814" spans="1:20" x14ac:dyDescent="0.35">
      <c r="A814">
        <v>812</v>
      </c>
      <c r="B814" t="s">
        <v>1658</v>
      </c>
      <c r="C814" s="3" t="s">
        <v>1659</v>
      </c>
      <c r="D814" s="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 s="14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" x14ac:dyDescent="0.35">
      <c r="A816">
        <v>183</v>
      </c>
      <c r="B816" t="s">
        <v>418</v>
      </c>
      <c r="C816" s="3" t="s">
        <v>419</v>
      </c>
      <c r="D816" s="14">
        <v>5100</v>
      </c>
      <c r="E816">
        <v>3525</v>
      </c>
      <c r="F816" s="4">
        <f t="shared" si="72"/>
        <v>0.69117647058823528</v>
      </c>
      <c r="G816" t="s">
        <v>14</v>
      </c>
      <c r="H816">
        <v>86</v>
      </c>
      <c r="I816" s="5">
        <f t="shared" si="73"/>
        <v>40.988372093023258</v>
      </c>
      <c r="J816" t="s">
        <v>15</v>
      </c>
      <c r="K816" t="s">
        <v>16</v>
      </c>
      <c r="L816">
        <v>1284008400</v>
      </c>
      <c r="M816" s="9">
        <f t="shared" si="74"/>
        <v>40430.208333333336</v>
      </c>
      <c r="N816">
        <v>1285131600</v>
      </c>
      <c r="O816" s="9">
        <f t="shared" si="75"/>
        <v>40443.208333333336</v>
      </c>
      <c r="P816" t="b">
        <v>0</v>
      </c>
      <c r="Q816" t="b">
        <v>0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 s="14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 s="14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 s="14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 s="14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35">
      <c r="A821">
        <v>424</v>
      </c>
      <c r="B821" t="s">
        <v>897</v>
      </c>
      <c r="C821" s="3" t="s">
        <v>898</v>
      </c>
      <c r="D821" s="14">
        <v>5100</v>
      </c>
      <c r="E821">
        <v>2064</v>
      </c>
      <c r="F821" s="4">
        <f t="shared" si="72"/>
        <v>0.40470588235294119</v>
      </c>
      <c r="G821" t="s">
        <v>14</v>
      </c>
      <c r="H821">
        <v>83</v>
      </c>
      <c r="I821" s="5">
        <f t="shared" si="73"/>
        <v>24.867469879518072</v>
      </c>
      <c r="J821" t="s">
        <v>21</v>
      </c>
      <c r="K821" t="s">
        <v>22</v>
      </c>
      <c r="L821">
        <v>1524027600</v>
      </c>
      <c r="M821" s="9">
        <f t="shared" si="74"/>
        <v>43208.208333333328</v>
      </c>
      <c r="N821">
        <v>1524546000</v>
      </c>
      <c r="O821" s="9">
        <f t="shared" si="75"/>
        <v>43214.208333333328</v>
      </c>
      <c r="P821" t="b">
        <v>0</v>
      </c>
      <c r="Q821" t="b">
        <v>0</v>
      </c>
      <c r="R821" t="s">
        <v>60</v>
      </c>
      <c r="S821" t="str">
        <f t="shared" si="76"/>
        <v>music</v>
      </c>
      <c r="T821" t="str">
        <f t="shared" si="77"/>
        <v>indie rock</v>
      </c>
    </row>
    <row r="822" spans="1:20" x14ac:dyDescent="0.35">
      <c r="A822">
        <v>820</v>
      </c>
      <c r="B822" t="s">
        <v>1673</v>
      </c>
      <c r="C822" s="3" t="s">
        <v>1674</v>
      </c>
      <c r="D822" s="14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 s="14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 s="1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 s="14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 s="14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 s="14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 s="14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 s="14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35">
      <c r="A830">
        <v>529</v>
      </c>
      <c r="B830" t="s">
        <v>1103</v>
      </c>
      <c r="C830" s="3" t="s">
        <v>1104</v>
      </c>
      <c r="D830" s="14">
        <v>5100</v>
      </c>
      <c r="E830">
        <v>574</v>
      </c>
      <c r="F830" s="4">
        <f t="shared" si="72"/>
        <v>0.11254901960784314</v>
      </c>
      <c r="G830" t="s">
        <v>14</v>
      </c>
      <c r="H830">
        <v>9</v>
      </c>
      <c r="I830" s="5">
        <f t="shared" si="73"/>
        <v>63.777777777777779</v>
      </c>
      <c r="J830" t="s">
        <v>21</v>
      </c>
      <c r="K830" t="s">
        <v>22</v>
      </c>
      <c r="L830">
        <v>1399698000</v>
      </c>
      <c r="M830" s="9">
        <f t="shared" si="74"/>
        <v>41769.208333333336</v>
      </c>
      <c r="N830">
        <v>1402117200</v>
      </c>
      <c r="O830" s="9">
        <f t="shared" si="75"/>
        <v>41797.208333333336</v>
      </c>
      <c r="P830" t="b">
        <v>0</v>
      </c>
      <c r="Q830" t="b">
        <v>0</v>
      </c>
      <c r="R830" t="s">
        <v>89</v>
      </c>
      <c r="S830" t="str">
        <f t="shared" si="76"/>
        <v>games</v>
      </c>
      <c r="T830" t="str">
        <f t="shared" si="77"/>
        <v>video games</v>
      </c>
    </row>
    <row r="831" spans="1:20" x14ac:dyDescent="0.35">
      <c r="A831">
        <v>971</v>
      </c>
      <c r="B831" t="s">
        <v>1971</v>
      </c>
      <c r="C831" s="3" t="s">
        <v>1972</v>
      </c>
      <c r="D831" s="14">
        <v>5100</v>
      </c>
      <c r="E831">
        <v>1414</v>
      </c>
      <c r="F831" s="4">
        <f t="shared" si="72"/>
        <v>0.27725490196078434</v>
      </c>
      <c r="G831" t="s">
        <v>14</v>
      </c>
      <c r="H831">
        <v>24</v>
      </c>
      <c r="I831" s="5">
        <f t="shared" si="73"/>
        <v>58.916666666666664</v>
      </c>
      <c r="J831" t="s">
        <v>21</v>
      </c>
      <c r="K831" t="s">
        <v>22</v>
      </c>
      <c r="L831">
        <v>1381208400</v>
      </c>
      <c r="M831" s="9">
        <f t="shared" si="74"/>
        <v>41555.208333333336</v>
      </c>
      <c r="N831">
        <v>1381726800</v>
      </c>
      <c r="O831" s="9">
        <f t="shared" si="75"/>
        <v>41561.208333333336</v>
      </c>
      <c r="P831" t="b">
        <v>0</v>
      </c>
      <c r="Q831" t="b">
        <v>0</v>
      </c>
      <c r="R831" t="s">
        <v>269</v>
      </c>
      <c r="S831" t="str">
        <f t="shared" si="76"/>
        <v>film &amp; video</v>
      </c>
      <c r="T831" t="str">
        <f t="shared" si="77"/>
        <v>television</v>
      </c>
    </row>
    <row r="832" spans="1:20" x14ac:dyDescent="0.35">
      <c r="A832">
        <v>457</v>
      </c>
      <c r="B832" t="s">
        <v>962</v>
      </c>
      <c r="C832" s="3" t="s">
        <v>963</v>
      </c>
      <c r="D832" s="14">
        <v>5000</v>
      </c>
      <c r="E832">
        <v>1332</v>
      </c>
      <c r="F832" s="4">
        <f t="shared" si="72"/>
        <v>0.26640000000000003</v>
      </c>
      <c r="G832" t="s">
        <v>14</v>
      </c>
      <c r="H832">
        <v>46</v>
      </c>
      <c r="I832" s="5">
        <f t="shared" si="73"/>
        <v>28.956521739130434</v>
      </c>
      <c r="J832" t="s">
        <v>21</v>
      </c>
      <c r="K832" t="s">
        <v>22</v>
      </c>
      <c r="L832">
        <v>1476421200</v>
      </c>
      <c r="M832" s="9">
        <f t="shared" si="74"/>
        <v>42657.208333333328</v>
      </c>
      <c r="N832">
        <v>1476594000</v>
      </c>
      <c r="O832" s="9">
        <f t="shared" si="75"/>
        <v>42659.208333333328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 s="14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 s="14">
        <v>43200</v>
      </c>
      <c r="E834">
        <v>136156</v>
      </c>
      <c r="F834" s="4">
        <f t="shared" ref="F834:F897" si="78">SUM(E834/D834)</f>
        <v>3.1517592592592591</v>
      </c>
      <c r="G834" t="s">
        <v>20</v>
      </c>
      <c r="H834">
        <v>1297</v>
      </c>
      <c r="I834" s="5">
        <f t="shared" ref="I834:I897" si="79">IF(E834=0,0,SUM(E834/H834))</f>
        <v>104.97764070932922</v>
      </c>
      <c r="J834" t="s">
        <v>36</v>
      </c>
      <c r="K834" t="s">
        <v>37</v>
      </c>
      <c r="L834">
        <v>1445490000</v>
      </c>
      <c r="M834" s="9">
        <f t="shared" ref="M834:M897" si="80">(((L834/60)/60)/24)+DATE(1970,1,1)</f>
        <v>42299.208333333328</v>
      </c>
      <c r="N834">
        <v>1448431200</v>
      </c>
      <c r="O834" s="9">
        <f t="shared" ref="O834:O897" si="81">(((((N834/60)/60)/24)+DATE(1970,1,1)))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 s="14">
        <v>6800</v>
      </c>
      <c r="E835">
        <v>10723</v>
      </c>
      <c r="F835" s="4">
        <f t="shared" si="78"/>
        <v>1.5769117647058823</v>
      </c>
      <c r="G835" t="s">
        <v>20</v>
      </c>
      <c r="H835">
        <v>165</v>
      </c>
      <c r="I835" s="5">
        <f t="shared" si="79"/>
        <v>64.987878787878785</v>
      </c>
      <c r="J835" t="s">
        <v>36</v>
      </c>
      <c r="K835" t="s">
        <v>37</v>
      </c>
      <c r="L835">
        <v>1297663200</v>
      </c>
      <c r="M835" s="9">
        <f t="shared" si="80"/>
        <v>40588.25</v>
      </c>
      <c r="N835">
        <v>1298613600</v>
      </c>
      <c r="O835" s="9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 s="14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" x14ac:dyDescent="0.35">
      <c r="A837">
        <v>171</v>
      </c>
      <c r="B837" t="s">
        <v>394</v>
      </c>
      <c r="C837" s="3" t="s">
        <v>395</v>
      </c>
      <c r="D837" s="14">
        <v>4900</v>
      </c>
      <c r="E837">
        <v>521</v>
      </c>
      <c r="F837" s="4">
        <f t="shared" si="78"/>
        <v>0.1063265306122449</v>
      </c>
      <c r="G837" t="s">
        <v>14</v>
      </c>
      <c r="H837">
        <v>5</v>
      </c>
      <c r="I837" s="5">
        <f t="shared" si="79"/>
        <v>104.2</v>
      </c>
      <c r="J837" t="s">
        <v>21</v>
      </c>
      <c r="K837" t="s">
        <v>22</v>
      </c>
      <c r="L837">
        <v>1395291600</v>
      </c>
      <c r="M837" s="9">
        <f t="shared" si="80"/>
        <v>41718.208333333336</v>
      </c>
      <c r="N837">
        <v>1397192400</v>
      </c>
      <c r="O837" s="9">
        <f t="shared" si="81"/>
        <v>41740.208333333336</v>
      </c>
      <c r="P837" t="b">
        <v>0</v>
      </c>
      <c r="Q837" t="b">
        <v>0</v>
      </c>
      <c r="R837" t="s">
        <v>206</v>
      </c>
      <c r="S837" t="str">
        <f t="shared" si="82"/>
        <v>publishing</v>
      </c>
      <c r="T837" t="str">
        <f t="shared" si="83"/>
        <v>translations</v>
      </c>
    </row>
    <row r="838" spans="1:20" ht="31" x14ac:dyDescent="0.35">
      <c r="A838">
        <v>852</v>
      </c>
      <c r="B838" t="s">
        <v>1737</v>
      </c>
      <c r="C838" s="3" t="s">
        <v>1738</v>
      </c>
      <c r="D838" s="14">
        <v>4900</v>
      </c>
      <c r="E838">
        <v>2505</v>
      </c>
      <c r="F838" s="4">
        <f t="shared" si="78"/>
        <v>0.51122448979591839</v>
      </c>
      <c r="G838" t="s">
        <v>14</v>
      </c>
      <c r="H838">
        <v>31</v>
      </c>
      <c r="I838" s="5">
        <f t="shared" si="79"/>
        <v>80.806451612903231</v>
      </c>
      <c r="J838" t="s">
        <v>21</v>
      </c>
      <c r="K838" t="s">
        <v>22</v>
      </c>
      <c r="L838">
        <v>1310792400</v>
      </c>
      <c r="M838" s="9">
        <f t="shared" si="80"/>
        <v>40740.208333333336</v>
      </c>
      <c r="N838">
        <v>1311656400</v>
      </c>
      <c r="O838" s="9">
        <f t="shared" si="81"/>
        <v>40750.208333333336</v>
      </c>
      <c r="P838" t="b">
        <v>0</v>
      </c>
      <c r="Q838" t="b">
        <v>1</v>
      </c>
      <c r="R838" t="s">
        <v>89</v>
      </c>
      <c r="S838" t="str">
        <f t="shared" si="82"/>
        <v>games</v>
      </c>
      <c r="T838" t="str">
        <f t="shared" si="83"/>
        <v>video games</v>
      </c>
    </row>
    <row r="839" spans="1:20" x14ac:dyDescent="0.35">
      <c r="A839">
        <v>837</v>
      </c>
      <c r="B839" t="s">
        <v>1707</v>
      </c>
      <c r="C839" s="3" t="s">
        <v>1708</v>
      </c>
      <c r="D839" s="14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 s="14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 s="14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 s="14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 s="14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 s="1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452</v>
      </c>
      <c r="B845" t="s">
        <v>952</v>
      </c>
      <c r="C845" s="3" t="s">
        <v>953</v>
      </c>
      <c r="D845" s="14">
        <v>4800</v>
      </c>
      <c r="E845">
        <v>3045</v>
      </c>
      <c r="F845" s="4">
        <f t="shared" si="78"/>
        <v>0.63437500000000002</v>
      </c>
      <c r="G845" t="s">
        <v>14</v>
      </c>
      <c r="H845">
        <v>31</v>
      </c>
      <c r="I845" s="5">
        <f t="shared" si="79"/>
        <v>98.225806451612897</v>
      </c>
      <c r="J845" t="s">
        <v>21</v>
      </c>
      <c r="K845" t="s">
        <v>22</v>
      </c>
      <c r="L845">
        <v>1278392400</v>
      </c>
      <c r="M845" s="9">
        <f t="shared" si="80"/>
        <v>40365.208333333336</v>
      </c>
      <c r="N845">
        <v>1278478800</v>
      </c>
      <c r="O845" s="9">
        <f t="shared" si="81"/>
        <v>40366.208333333336</v>
      </c>
      <c r="P845" t="b">
        <v>0</v>
      </c>
      <c r="Q845" t="b">
        <v>0</v>
      </c>
      <c r="R845" t="s">
        <v>53</v>
      </c>
      <c r="S845" t="str">
        <f t="shared" si="82"/>
        <v>film &amp; video</v>
      </c>
      <c r="T845" t="str">
        <f t="shared" si="83"/>
        <v>drama</v>
      </c>
    </row>
    <row r="846" spans="1:20" x14ac:dyDescent="0.35">
      <c r="A846">
        <v>844</v>
      </c>
      <c r="B846" t="s">
        <v>1721</v>
      </c>
      <c r="C846" s="3" t="s">
        <v>1722</v>
      </c>
      <c r="D846" s="14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 s="14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 s="14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 s="14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 s="14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 s="14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63</v>
      </c>
      <c r="B852" t="s">
        <v>174</v>
      </c>
      <c r="C852" s="3" t="s">
        <v>175</v>
      </c>
      <c r="D852" s="14">
        <v>4700</v>
      </c>
      <c r="E852">
        <v>557</v>
      </c>
      <c r="F852" s="4">
        <f t="shared" si="78"/>
        <v>0.11851063829787234</v>
      </c>
      <c r="G852" t="s">
        <v>14</v>
      </c>
      <c r="H852">
        <v>5</v>
      </c>
      <c r="I852" s="5">
        <f t="shared" si="79"/>
        <v>111.4</v>
      </c>
      <c r="J852" t="s">
        <v>21</v>
      </c>
      <c r="K852" t="s">
        <v>22</v>
      </c>
      <c r="L852">
        <v>1493355600</v>
      </c>
      <c r="M852" s="9">
        <f t="shared" si="80"/>
        <v>42853.208333333328</v>
      </c>
      <c r="N852">
        <v>1493874000</v>
      </c>
      <c r="O852" s="9">
        <f t="shared" si="81"/>
        <v>42859.208333333328</v>
      </c>
      <c r="P852" t="b">
        <v>0</v>
      </c>
      <c r="Q852" t="b">
        <v>0</v>
      </c>
      <c r="R852" t="s">
        <v>33</v>
      </c>
      <c r="S852" t="str">
        <f t="shared" si="82"/>
        <v>theater</v>
      </c>
      <c r="T852" t="str">
        <f t="shared" si="83"/>
        <v>plays</v>
      </c>
    </row>
    <row r="853" spans="1:20" ht="31" x14ac:dyDescent="0.35">
      <c r="A853">
        <v>851</v>
      </c>
      <c r="B853" t="s">
        <v>1735</v>
      </c>
      <c r="C853" s="3" t="s">
        <v>1736</v>
      </c>
      <c r="D853" s="14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35">
      <c r="A854">
        <v>647</v>
      </c>
      <c r="B854" t="s">
        <v>1336</v>
      </c>
      <c r="C854" s="3" t="s">
        <v>1337</v>
      </c>
      <c r="D854" s="14">
        <v>4500</v>
      </c>
      <c r="E854">
        <v>1863</v>
      </c>
      <c r="F854" s="4">
        <f t="shared" si="78"/>
        <v>0.41399999999999998</v>
      </c>
      <c r="G854" t="s">
        <v>14</v>
      </c>
      <c r="H854">
        <v>18</v>
      </c>
      <c r="I854" s="5">
        <f t="shared" si="79"/>
        <v>103.5</v>
      </c>
      <c r="J854" t="s">
        <v>21</v>
      </c>
      <c r="K854" t="s">
        <v>22</v>
      </c>
      <c r="L854">
        <v>1523250000</v>
      </c>
      <c r="M854" s="9">
        <f t="shared" si="80"/>
        <v>43199.208333333328</v>
      </c>
      <c r="N854">
        <v>1525323600</v>
      </c>
      <c r="O854" s="9">
        <f t="shared" si="81"/>
        <v>43223.208333333328</v>
      </c>
      <c r="P854" t="b">
        <v>0</v>
      </c>
      <c r="Q854" t="b">
        <v>0</v>
      </c>
      <c r="R854" t="s">
        <v>206</v>
      </c>
      <c r="S854" t="str">
        <f t="shared" si="82"/>
        <v>publishing</v>
      </c>
      <c r="T854" t="str">
        <f t="shared" si="83"/>
        <v>translations</v>
      </c>
    </row>
    <row r="855" spans="1:20" x14ac:dyDescent="0.35">
      <c r="A855">
        <v>853</v>
      </c>
      <c r="B855" t="s">
        <v>1739</v>
      </c>
      <c r="C855" s="3" t="s">
        <v>1740</v>
      </c>
      <c r="D855" s="14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 s="14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 s="14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 s="14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 s="14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3</v>
      </c>
      <c r="B860" t="s">
        <v>29</v>
      </c>
      <c r="C860" s="3" t="s">
        <v>30</v>
      </c>
      <c r="D860" s="14">
        <v>4200</v>
      </c>
      <c r="E860">
        <v>2477</v>
      </c>
      <c r="F860" s="4">
        <f t="shared" si="78"/>
        <v>0.58976190476190471</v>
      </c>
      <c r="G860" t="s">
        <v>14</v>
      </c>
      <c r="H860">
        <v>24</v>
      </c>
      <c r="I860" s="5">
        <f t="shared" si="79"/>
        <v>103.20833333333333</v>
      </c>
      <c r="J860" t="s">
        <v>21</v>
      </c>
      <c r="K860" t="s">
        <v>22</v>
      </c>
      <c r="L860">
        <v>1565499600</v>
      </c>
      <c r="M860" s="9">
        <f t="shared" si="80"/>
        <v>43688.208333333328</v>
      </c>
      <c r="N860">
        <v>1568955600</v>
      </c>
      <c r="O860" s="9">
        <f t="shared" si="81"/>
        <v>43728.208333333328</v>
      </c>
      <c r="P860" t="b">
        <v>0</v>
      </c>
      <c r="Q860" t="b">
        <v>0</v>
      </c>
      <c r="R860" t="s">
        <v>23</v>
      </c>
      <c r="S860" t="str">
        <f t="shared" si="82"/>
        <v>music</v>
      </c>
      <c r="T860" t="str">
        <f t="shared" si="83"/>
        <v>rock</v>
      </c>
    </row>
    <row r="861" spans="1:20" x14ac:dyDescent="0.35">
      <c r="A861">
        <v>157</v>
      </c>
      <c r="B861" t="s">
        <v>366</v>
      </c>
      <c r="C861" s="3" t="s">
        <v>367</v>
      </c>
      <c r="D861" s="14">
        <v>4200</v>
      </c>
      <c r="E861">
        <v>2212</v>
      </c>
      <c r="F861" s="4">
        <f t="shared" si="78"/>
        <v>0.52666666666666662</v>
      </c>
      <c r="G861" t="s">
        <v>14</v>
      </c>
      <c r="H861">
        <v>30</v>
      </c>
      <c r="I861" s="5">
        <f t="shared" si="79"/>
        <v>73.733333333333334</v>
      </c>
      <c r="J861" t="s">
        <v>26</v>
      </c>
      <c r="K861" t="s">
        <v>27</v>
      </c>
      <c r="L861">
        <v>1388383200</v>
      </c>
      <c r="M861" s="9">
        <f t="shared" si="80"/>
        <v>41638.25</v>
      </c>
      <c r="N861">
        <v>1389420000</v>
      </c>
      <c r="O861" s="9">
        <f t="shared" si="81"/>
        <v>41650.25</v>
      </c>
      <c r="P861" t="b">
        <v>0</v>
      </c>
      <c r="Q861" t="b">
        <v>0</v>
      </c>
      <c r="R861" t="s">
        <v>122</v>
      </c>
      <c r="S861" t="str">
        <f t="shared" si="82"/>
        <v>photography</v>
      </c>
      <c r="T861" t="str">
        <f t="shared" si="83"/>
        <v>photography books</v>
      </c>
    </row>
    <row r="862" spans="1:20" ht="31" x14ac:dyDescent="0.35">
      <c r="A862">
        <v>860</v>
      </c>
      <c r="B862" t="s">
        <v>1752</v>
      </c>
      <c r="C862" s="3" t="s">
        <v>1753</v>
      </c>
      <c r="D862" s="14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 s="14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 s="1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 s="14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 s="14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 s="14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 s="14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 s="14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 s="14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" x14ac:dyDescent="0.35">
      <c r="A871">
        <v>482</v>
      </c>
      <c r="B871" t="s">
        <v>1011</v>
      </c>
      <c r="C871" s="3" t="s">
        <v>1012</v>
      </c>
      <c r="D871" s="14">
        <v>4200</v>
      </c>
      <c r="E871">
        <v>689</v>
      </c>
      <c r="F871" s="4">
        <f t="shared" si="78"/>
        <v>0.16404761904761905</v>
      </c>
      <c r="G871" t="s">
        <v>14</v>
      </c>
      <c r="H871">
        <v>9</v>
      </c>
      <c r="I871" s="5">
        <f t="shared" si="79"/>
        <v>76.555555555555557</v>
      </c>
      <c r="J871" t="s">
        <v>21</v>
      </c>
      <c r="K871" t="s">
        <v>22</v>
      </c>
      <c r="L871">
        <v>1330063200</v>
      </c>
      <c r="M871" s="9">
        <f t="shared" si="80"/>
        <v>40963.25</v>
      </c>
      <c r="N871">
        <v>1331013600</v>
      </c>
      <c r="O871" s="9">
        <f t="shared" si="81"/>
        <v>40974.25</v>
      </c>
      <c r="P871" t="b">
        <v>0</v>
      </c>
      <c r="Q871" t="b">
        <v>1</v>
      </c>
      <c r="R871" t="s">
        <v>119</v>
      </c>
      <c r="S871" t="str">
        <f t="shared" si="82"/>
        <v>publishing</v>
      </c>
      <c r="T871" t="str">
        <f t="shared" si="83"/>
        <v>fiction</v>
      </c>
    </row>
    <row r="872" spans="1:20" ht="31" x14ac:dyDescent="0.35">
      <c r="A872">
        <v>728</v>
      </c>
      <c r="B872" t="s">
        <v>1494</v>
      </c>
      <c r="C872" s="3" t="s">
        <v>1495</v>
      </c>
      <c r="D872" s="14">
        <v>4200</v>
      </c>
      <c r="E872">
        <v>735</v>
      </c>
      <c r="F872" s="4">
        <f t="shared" si="78"/>
        <v>0.17499999999999999</v>
      </c>
      <c r="G872" t="s">
        <v>14</v>
      </c>
      <c r="H872">
        <v>10</v>
      </c>
      <c r="I872" s="5">
        <f t="shared" si="79"/>
        <v>73.5</v>
      </c>
      <c r="J872" t="s">
        <v>21</v>
      </c>
      <c r="K872" t="s">
        <v>22</v>
      </c>
      <c r="L872">
        <v>1464152400</v>
      </c>
      <c r="M872" s="9">
        <f t="shared" si="80"/>
        <v>42515.208333333328</v>
      </c>
      <c r="N872">
        <v>1465102800</v>
      </c>
      <c r="O872" s="9">
        <f t="shared" si="81"/>
        <v>42526.208333333328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 s="14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 s="1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 s="14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 s="14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256</v>
      </c>
      <c r="B877" t="s">
        <v>564</v>
      </c>
      <c r="C877" s="3" t="s">
        <v>565</v>
      </c>
      <c r="D877" s="14">
        <v>4100</v>
      </c>
      <c r="E877">
        <v>959</v>
      </c>
      <c r="F877" s="4">
        <f t="shared" si="78"/>
        <v>0.23390243902439026</v>
      </c>
      <c r="G877" t="s">
        <v>14</v>
      </c>
      <c r="H877">
        <v>15</v>
      </c>
      <c r="I877" s="5">
        <f t="shared" si="79"/>
        <v>63.93333333333333</v>
      </c>
      <c r="J877" t="s">
        <v>40</v>
      </c>
      <c r="K877" t="s">
        <v>41</v>
      </c>
      <c r="L877">
        <v>1453615200</v>
      </c>
      <c r="M877" s="9">
        <f t="shared" si="80"/>
        <v>42393.25</v>
      </c>
      <c r="N877">
        <v>1456812000</v>
      </c>
      <c r="O877" s="9">
        <f t="shared" si="81"/>
        <v>42430.25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35">
      <c r="A878">
        <v>454</v>
      </c>
      <c r="B878" t="s">
        <v>956</v>
      </c>
      <c r="C878" s="3" t="s">
        <v>957</v>
      </c>
      <c r="D878" s="14">
        <v>4000</v>
      </c>
      <c r="E878">
        <v>1763</v>
      </c>
      <c r="F878" s="4">
        <f t="shared" si="78"/>
        <v>0.44074999999999998</v>
      </c>
      <c r="G878" t="s">
        <v>14</v>
      </c>
      <c r="H878">
        <v>39</v>
      </c>
      <c r="I878" s="5">
        <f t="shared" si="79"/>
        <v>45.205128205128204</v>
      </c>
      <c r="J878" t="s">
        <v>21</v>
      </c>
      <c r="K878" t="s">
        <v>22</v>
      </c>
      <c r="L878">
        <v>1382331600</v>
      </c>
      <c r="M878" s="9">
        <f t="shared" si="80"/>
        <v>41568.208333333336</v>
      </c>
      <c r="N878">
        <v>1385445600</v>
      </c>
      <c r="O878" s="9">
        <f t="shared" si="81"/>
        <v>41604.25</v>
      </c>
      <c r="P878" t="b">
        <v>0</v>
      </c>
      <c r="Q878" t="b">
        <v>1</v>
      </c>
      <c r="R878" t="s">
        <v>53</v>
      </c>
      <c r="S878" t="str">
        <f t="shared" si="82"/>
        <v>film &amp; video</v>
      </c>
      <c r="T878" t="str">
        <f t="shared" si="83"/>
        <v>drama</v>
      </c>
    </row>
    <row r="879" spans="1:20" x14ac:dyDescent="0.35">
      <c r="A879">
        <v>468</v>
      </c>
      <c r="B879" t="s">
        <v>984</v>
      </c>
      <c r="C879" s="3" t="s">
        <v>985</v>
      </c>
      <c r="D879" s="14">
        <v>4000</v>
      </c>
      <c r="E879">
        <v>1620</v>
      </c>
      <c r="F879" s="4">
        <f t="shared" si="78"/>
        <v>0.40500000000000003</v>
      </c>
      <c r="G879" t="s">
        <v>14</v>
      </c>
      <c r="H879">
        <v>16</v>
      </c>
      <c r="I879" s="5">
        <f t="shared" si="79"/>
        <v>101.25</v>
      </c>
      <c r="J879" t="s">
        <v>21</v>
      </c>
      <c r="K879" t="s">
        <v>22</v>
      </c>
      <c r="L879">
        <v>1555218000</v>
      </c>
      <c r="M879" s="9">
        <f t="shared" si="80"/>
        <v>43569.208333333328</v>
      </c>
      <c r="N879">
        <v>1556600400</v>
      </c>
      <c r="O879" s="9">
        <f t="shared" si="81"/>
        <v>43585.208333333328</v>
      </c>
      <c r="P879" t="b">
        <v>0</v>
      </c>
      <c r="Q879" t="b">
        <v>0</v>
      </c>
      <c r="R879" t="s">
        <v>33</v>
      </c>
      <c r="S879" t="str">
        <f t="shared" si="82"/>
        <v>theater</v>
      </c>
      <c r="T879" t="str">
        <f t="shared" si="83"/>
        <v>plays</v>
      </c>
    </row>
    <row r="880" spans="1:20" ht="31" x14ac:dyDescent="0.35">
      <c r="A880">
        <v>858</v>
      </c>
      <c r="B880" t="s">
        <v>1748</v>
      </c>
      <c r="C880" s="3" t="s">
        <v>1749</v>
      </c>
      <c r="D880" s="14">
        <v>4000</v>
      </c>
      <c r="E880">
        <v>2778</v>
      </c>
      <c r="F880" s="4">
        <f t="shared" si="78"/>
        <v>0.69450000000000001</v>
      </c>
      <c r="G880" t="s">
        <v>14</v>
      </c>
      <c r="H880">
        <v>35</v>
      </c>
      <c r="I880" s="5">
        <f t="shared" si="79"/>
        <v>79.371428571428567</v>
      </c>
      <c r="J880" t="s">
        <v>21</v>
      </c>
      <c r="K880" t="s">
        <v>22</v>
      </c>
      <c r="L880">
        <v>1524286800</v>
      </c>
      <c r="M880" s="9">
        <f t="shared" si="80"/>
        <v>43211.208333333328</v>
      </c>
      <c r="N880">
        <v>1524891600</v>
      </c>
      <c r="O880" s="9">
        <f t="shared" si="81"/>
        <v>43218.208333333328</v>
      </c>
      <c r="P880" t="b">
        <v>1</v>
      </c>
      <c r="Q880" t="b">
        <v>0</v>
      </c>
      <c r="R880" t="s">
        <v>17</v>
      </c>
      <c r="S880" t="str">
        <f t="shared" si="82"/>
        <v>food</v>
      </c>
      <c r="T880" t="str">
        <f t="shared" si="83"/>
        <v>food trucks</v>
      </c>
    </row>
    <row r="881" spans="1:20" x14ac:dyDescent="0.35">
      <c r="A881">
        <v>879</v>
      </c>
      <c r="B881" t="s">
        <v>1790</v>
      </c>
      <c r="C881" s="3" t="s">
        <v>1791</v>
      </c>
      <c r="D881" s="14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 s="14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" x14ac:dyDescent="0.35">
      <c r="A883">
        <v>743</v>
      </c>
      <c r="B883" t="s">
        <v>1522</v>
      </c>
      <c r="C883" s="3" t="s">
        <v>1523</v>
      </c>
      <c r="D883" s="14">
        <v>3900</v>
      </c>
      <c r="E883">
        <v>504</v>
      </c>
      <c r="F883" s="4">
        <f t="shared" si="78"/>
        <v>0.12923076923076923</v>
      </c>
      <c r="G883" t="s">
        <v>14</v>
      </c>
      <c r="H883">
        <v>17</v>
      </c>
      <c r="I883" s="5">
        <f t="shared" si="79"/>
        <v>29.647058823529413</v>
      </c>
      <c r="J883" t="s">
        <v>21</v>
      </c>
      <c r="K883" t="s">
        <v>22</v>
      </c>
      <c r="L883">
        <v>1445403600</v>
      </c>
      <c r="M883" s="9">
        <f t="shared" si="80"/>
        <v>42298.208333333328</v>
      </c>
      <c r="N883">
        <v>1445922000</v>
      </c>
      <c r="O883" s="9">
        <f t="shared" si="81"/>
        <v>42304.208333333328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 s="1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 s="14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1" x14ac:dyDescent="0.35">
      <c r="A886">
        <v>299</v>
      </c>
      <c r="B886" t="s">
        <v>650</v>
      </c>
      <c r="C886" s="3" t="s">
        <v>651</v>
      </c>
      <c r="D886" s="14">
        <v>3800</v>
      </c>
      <c r="E886">
        <v>1954</v>
      </c>
      <c r="F886" s="4">
        <f t="shared" si="78"/>
        <v>0.51421052631578945</v>
      </c>
      <c r="G886" t="s">
        <v>14</v>
      </c>
      <c r="H886">
        <v>49</v>
      </c>
      <c r="I886" s="5">
        <f t="shared" si="79"/>
        <v>39.877551020408163</v>
      </c>
      <c r="J886" t="s">
        <v>21</v>
      </c>
      <c r="K886" t="s">
        <v>22</v>
      </c>
      <c r="L886">
        <v>1456984800</v>
      </c>
      <c r="M886" s="9">
        <f t="shared" si="80"/>
        <v>42432.25</v>
      </c>
      <c r="N886">
        <v>1461819600</v>
      </c>
      <c r="O886" s="9">
        <f t="shared" si="81"/>
        <v>42488.208333333328</v>
      </c>
      <c r="P886" t="b">
        <v>0</v>
      </c>
      <c r="Q886" t="b">
        <v>0</v>
      </c>
      <c r="R886" t="s">
        <v>17</v>
      </c>
      <c r="S886" t="str">
        <f t="shared" si="82"/>
        <v>food</v>
      </c>
      <c r="T886" t="str">
        <f t="shared" si="83"/>
        <v>food trucks</v>
      </c>
    </row>
    <row r="887" spans="1:20" x14ac:dyDescent="0.35">
      <c r="A887">
        <v>885</v>
      </c>
      <c r="B887" t="s">
        <v>1802</v>
      </c>
      <c r="C887" s="3" t="s">
        <v>1803</v>
      </c>
      <c r="D887" s="14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190</v>
      </c>
      <c r="B888" t="s">
        <v>432</v>
      </c>
      <c r="C888" s="3" t="s">
        <v>433</v>
      </c>
      <c r="D888" s="14">
        <v>3700</v>
      </c>
      <c r="E888">
        <v>2538</v>
      </c>
      <c r="F888" s="4">
        <f t="shared" si="78"/>
        <v>0.68594594594594593</v>
      </c>
      <c r="G888" t="s">
        <v>14</v>
      </c>
      <c r="H888">
        <v>24</v>
      </c>
      <c r="I888" s="5">
        <f t="shared" si="79"/>
        <v>105.75</v>
      </c>
      <c r="J888" t="s">
        <v>21</v>
      </c>
      <c r="K888" t="s">
        <v>22</v>
      </c>
      <c r="L888">
        <v>1370322000</v>
      </c>
      <c r="M888" s="9">
        <f t="shared" si="80"/>
        <v>41429.208333333336</v>
      </c>
      <c r="N888">
        <v>1370408400</v>
      </c>
      <c r="O888" s="9">
        <f t="shared" si="81"/>
        <v>41430.208333333336</v>
      </c>
      <c r="P888" t="b">
        <v>0</v>
      </c>
      <c r="Q888" t="b">
        <v>1</v>
      </c>
      <c r="R888" t="s">
        <v>33</v>
      </c>
      <c r="S888" t="str">
        <f t="shared" si="82"/>
        <v>theater</v>
      </c>
      <c r="T888" t="str">
        <f t="shared" si="83"/>
        <v>plays</v>
      </c>
    </row>
    <row r="889" spans="1:20" ht="31" x14ac:dyDescent="0.35">
      <c r="A889">
        <v>916</v>
      </c>
      <c r="B889" t="s">
        <v>1864</v>
      </c>
      <c r="C889" s="3" t="s">
        <v>1865</v>
      </c>
      <c r="D889" s="14">
        <v>3700</v>
      </c>
      <c r="E889">
        <v>1343</v>
      </c>
      <c r="F889" s="4">
        <f t="shared" si="78"/>
        <v>0.36297297297297298</v>
      </c>
      <c r="G889" t="s">
        <v>14</v>
      </c>
      <c r="H889">
        <v>52</v>
      </c>
      <c r="I889" s="5">
        <f t="shared" si="79"/>
        <v>25.826923076923077</v>
      </c>
      <c r="J889" t="s">
        <v>21</v>
      </c>
      <c r="K889" t="s">
        <v>22</v>
      </c>
      <c r="L889">
        <v>1418882400</v>
      </c>
      <c r="M889" s="9">
        <f t="shared" si="80"/>
        <v>41991.25</v>
      </c>
      <c r="N889">
        <v>1419660000</v>
      </c>
      <c r="O889" s="9">
        <f t="shared" si="81"/>
        <v>42000.25</v>
      </c>
      <c r="P889" t="b">
        <v>0</v>
      </c>
      <c r="Q889" t="b">
        <v>0</v>
      </c>
      <c r="R889" t="s">
        <v>122</v>
      </c>
      <c r="S889" t="str">
        <f t="shared" si="82"/>
        <v>photography</v>
      </c>
      <c r="T889" t="str">
        <f t="shared" si="83"/>
        <v>photography books</v>
      </c>
    </row>
    <row r="890" spans="1:20" ht="31" x14ac:dyDescent="0.35">
      <c r="A890">
        <v>888</v>
      </c>
      <c r="B890" t="s">
        <v>1808</v>
      </c>
      <c r="C890" s="3" t="s">
        <v>1809</v>
      </c>
      <c r="D890" s="14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 s="14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 s="14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 s="14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 s="1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 s="14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 s="14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35">
      <c r="A897">
        <v>947</v>
      </c>
      <c r="B897" t="s">
        <v>1924</v>
      </c>
      <c r="C897" s="3" t="s">
        <v>1925</v>
      </c>
      <c r="D897" s="14">
        <v>3600</v>
      </c>
      <c r="E897">
        <v>961</v>
      </c>
      <c r="F897" s="4">
        <f t="shared" si="78"/>
        <v>0.26694444444444443</v>
      </c>
      <c r="G897" t="s">
        <v>14</v>
      </c>
      <c r="H897">
        <v>13</v>
      </c>
      <c r="I897" s="5">
        <f t="shared" si="79"/>
        <v>73.92307692307692</v>
      </c>
      <c r="J897" t="s">
        <v>21</v>
      </c>
      <c r="K897" t="s">
        <v>22</v>
      </c>
      <c r="L897">
        <v>1411707600</v>
      </c>
      <c r="M897" s="9">
        <f t="shared" si="80"/>
        <v>41908.208333333336</v>
      </c>
      <c r="N897">
        <v>1412312400</v>
      </c>
      <c r="O897" s="9">
        <f t="shared" si="81"/>
        <v>41915.208333333336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 s="14">
        <v>19800</v>
      </c>
      <c r="E898">
        <v>153338</v>
      </c>
      <c r="F898" s="4">
        <f t="shared" ref="F898:F961" si="84">SUM(E898/D898)</f>
        <v>7.7443434343434348</v>
      </c>
      <c r="G898" t="s">
        <v>20</v>
      </c>
      <c r="H898">
        <v>1460</v>
      </c>
      <c r="I898" s="5">
        <f t="shared" ref="I898:I961" si="85">IF(E898=0,0,SUM(E898/H898))</f>
        <v>105.02602739726028</v>
      </c>
      <c r="J898" t="s">
        <v>26</v>
      </c>
      <c r="K898" t="s">
        <v>27</v>
      </c>
      <c r="L898">
        <v>1310619600</v>
      </c>
      <c r="M898" s="9">
        <f t="shared" ref="M898:M961" si="86">(((L898/60)/60)/24)+DATE(1970,1,1)</f>
        <v>40738.208333333336</v>
      </c>
      <c r="N898">
        <v>1310878800</v>
      </c>
      <c r="O898" s="9">
        <f t="shared" ref="O898:O961" si="87">(((((N898/60)/60)/24)+DATE(1970,1,1)))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35">
      <c r="A899">
        <v>571</v>
      </c>
      <c r="B899" t="s">
        <v>1186</v>
      </c>
      <c r="C899" s="3" t="s">
        <v>1187</v>
      </c>
      <c r="D899" s="14">
        <v>3500</v>
      </c>
      <c r="E899">
        <v>3295</v>
      </c>
      <c r="F899" s="4">
        <f t="shared" si="84"/>
        <v>0.94142857142857139</v>
      </c>
      <c r="G899" t="s">
        <v>14</v>
      </c>
      <c r="H899">
        <v>35</v>
      </c>
      <c r="I899" s="5">
        <f t="shared" si="85"/>
        <v>94.142857142857139</v>
      </c>
      <c r="J899" t="s">
        <v>107</v>
      </c>
      <c r="K899" t="s">
        <v>108</v>
      </c>
      <c r="L899">
        <v>1434690000</v>
      </c>
      <c r="M899" s="9">
        <f t="shared" si="86"/>
        <v>42174.208333333328</v>
      </c>
      <c r="N899">
        <v>1438750800</v>
      </c>
      <c r="O899" s="9">
        <f t="shared" si="87"/>
        <v>42221.208333333328</v>
      </c>
      <c r="P899" t="b">
        <v>0</v>
      </c>
      <c r="Q899" t="b">
        <v>0</v>
      </c>
      <c r="R899" t="s">
        <v>100</v>
      </c>
      <c r="S899" t="str">
        <f t="shared" si="88"/>
        <v>film &amp; video</v>
      </c>
      <c r="T899" t="str">
        <f t="shared" si="89"/>
        <v>shorts</v>
      </c>
    </row>
    <row r="900" spans="1:20" x14ac:dyDescent="0.35">
      <c r="A900">
        <v>303</v>
      </c>
      <c r="B900" t="s">
        <v>658</v>
      </c>
      <c r="C900" s="3" t="s">
        <v>659</v>
      </c>
      <c r="D900" s="14">
        <v>3400</v>
      </c>
      <c r="E900">
        <v>2809</v>
      </c>
      <c r="F900" s="4">
        <f t="shared" si="84"/>
        <v>0.82617647058823529</v>
      </c>
      <c r="G900" t="s">
        <v>14</v>
      </c>
      <c r="H900">
        <v>32</v>
      </c>
      <c r="I900" s="5">
        <f t="shared" si="85"/>
        <v>87.78125</v>
      </c>
      <c r="J900" t="s">
        <v>21</v>
      </c>
      <c r="K900" t="s">
        <v>22</v>
      </c>
      <c r="L900">
        <v>1452146400</v>
      </c>
      <c r="M900" s="9">
        <f t="shared" si="86"/>
        <v>42376.25</v>
      </c>
      <c r="N900">
        <v>1452578400</v>
      </c>
      <c r="O900" s="9">
        <f t="shared" si="87"/>
        <v>42381.25</v>
      </c>
      <c r="P900" t="b">
        <v>0</v>
      </c>
      <c r="Q900" t="b">
        <v>0</v>
      </c>
      <c r="R900" t="s">
        <v>60</v>
      </c>
      <c r="S900" t="str">
        <f t="shared" si="88"/>
        <v>music</v>
      </c>
      <c r="T900" t="str">
        <f t="shared" si="89"/>
        <v>indie rock</v>
      </c>
    </row>
    <row r="901" spans="1:20" x14ac:dyDescent="0.35">
      <c r="A901">
        <v>899</v>
      </c>
      <c r="B901" t="s">
        <v>1830</v>
      </c>
      <c r="C901" s="3" t="s">
        <v>1831</v>
      </c>
      <c r="D901" s="14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1" x14ac:dyDescent="0.35">
      <c r="A902">
        <v>953</v>
      </c>
      <c r="B902" t="s">
        <v>1936</v>
      </c>
      <c r="C902" s="3" t="s">
        <v>1937</v>
      </c>
      <c r="D902" s="14">
        <v>3300</v>
      </c>
      <c r="E902">
        <v>1980</v>
      </c>
      <c r="F902" s="4">
        <f t="shared" si="84"/>
        <v>0.6</v>
      </c>
      <c r="G902" t="s">
        <v>14</v>
      </c>
      <c r="H902">
        <v>21</v>
      </c>
      <c r="I902" s="5">
        <f t="shared" si="85"/>
        <v>94.285714285714292</v>
      </c>
      <c r="J902" t="s">
        <v>21</v>
      </c>
      <c r="K902" t="s">
        <v>22</v>
      </c>
      <c r="L902">
        <v>1450591200</v>
      </c>
      <c r="M902" s="9">
        <f t="shared" si="86"/>
        <v>42358.25</v>
      </c>
      <c r="N902">
        <v>1453701600</v>
      </c>
      <c r="O902" s="9">
        <f t="shared" si="87"/>
        <v>42394.25</v>
      </c>
      <c r="P902" t="b">
        <v>0</v>
      </c>
      <c r="Q902" t="b">
        <v>1</v>
      </c>
      <c r="R902" t="s">
        <v>474</v>
      </c>
      <c r="S902" t="str">
        <f t="shared" si="88"/>
        <v>film &amp; video</v>
      </c>
      <c r="T902" t="str">
        <f t="shared" si="89"/>
        <v>science fiction</v>
      </c>
    </row>
    <row r="903" spans="1:20" x14ac:dyDescent="0.35">
      <c r="A903">
        <v>901</v>
      </c>
      <c r="B903" t="s">
        <v>1834</v>
      </c>
      <c r="C903" s="3" t="s">
        <v>1835</v>
      </c>
      <c r="D903" s="14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 s="1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 s="14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1" x14ac:dyDescent="0.35">
      <c r="A906">
        <v>239</v>
      </c>
      <c r="B906" t="s">
        <v>530</v>
      </c>
      <c r="C906" s="3" t="s">
        <v>531</v>
      </c>
      <c r="D906" s="14">
        <v>3200</v>
      </c>
      <c r="E906">
        <v>3127</v>
      </c>
      <c r="F906" s="4">
        <f t="shared" si="84"/>
        <v>0.97718749999999999</v>
      </c>
      <c r="G906" t="s">
        <v>14</v>
      </c>
      <c r="H906">
        <v>41</v>
      </c>
      <c r="I906" s="5">
        <f t="shared" si="85"/>
        <v>76.268292682926827</v>
      </c>
      <c r="J906" t="s">
        <v>21</v>
      </c>
      <c r="K906" t="s">
        <v>22</v>
      </c>
      <c r="L906">
        <v>1440824400</v>
      </c>
      <c r="M906" s="9">
        <f t="shared" si="86"/>
        <v>42245.208333333328</v>
      </c>
      <c r="N906">
        <v>1441170000</v>
      </c>
      <c r="O906" s="9">
        <f t="shared" si="87"/>
        <v>42249.208333333328</v>
      </c>
      <c r="P906" t="b">
        <v>0</v>
      </c>
      <c r="Q906" t="b">
        <v>0</v>
      </c>
      <c r="R906" t="s">
        <v>65</v>
      </c>
      <c r="S906" t="str">
        <f t="shared" si="88"/>
        <v>technology</v>
      </c>
      <c r="T906" t="str">
        <f t="shared" si="89"/>
        <v>wearables</v>
      </c>
    </row>
    <row r="907" spans="1:20" x14ac:dyDescent="0.35">
      <c r="A907">
        <v>905</v>
      </c>
      <c r="B907" t="s">
        <v>1842</v>
      </c>
      <c r="C907" s="3" t="s">
        <v>1843</v>
      </c>
      <c r="D907" s="14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 s="14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814</v>
      </c>
      <c r="B909" t="s">
        <v>1662</v>
      </c>
      <c r="C909" s="3" t="s">
        <v>1663</v>
      </c>
      <c r="D909" s="14">
        <v>3200</v>
      </c>
      <c r="E909">
        <v>2950</v>
      </c>
      <c r="F909" s="4">
        <f t="shared" si="84"/>
        <v>0.921875</v>
      </c>
      <c r="G909" t="s">
        <v>14</v>
      </c>
      <c r="H909">
        <v>36</v>
      </c>
      <c r="I909" s="5">
        <f t="shared" si="85"/>
        <v>81.944444444444443</v>
      </c>
      <c r="J909" t="s">
        <v>36</v>
      </c>
      <c r="K909" t="s">
        <v>37</v>
      </c>
      <c r="L909">
        <v>1464325200</v>
      </c>
      <c r="M909" s="9">
        <f t="shared" si="86"/>
        <v>42517.208333333328</v>
      </c>
      <c r="N909">
        <v>1464498000</v>
      </c>
      <c r="O909" s="9">
        <f t="shared" si="87"/>
        <v>42519.208333333328</v>
      </c>
      <c r="P909" t="b">
        <v>0</v>
      </c>
      <c r="Q909" t="b">
        <v>1</v>
      </c>
      <c r="R909" t="s">
        <v>23</v>
      </c>
      <c r="S909" t="str">
        <f t="shared" si="88"/>
        <v>music</v>
      </c>
      <c r="T909" t="str">
        <f t="shared" si="89"/>
        <v>rock</v>
      </c>
    </row>
    <row r="910" spans="1:20" x14ac:dyDescent="0.35">
      <c r="A910">
        <v>908</v>
      </c>
      <c r="B910" t="s">
        <v>1848</v>
      </c>
      <c r="C910" s="3" t="s">
        <v>1849</v>
      </c>
      <c r="D910" s="14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 s="14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 s="14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 s="14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 s="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66</v>
      </c>
      <c r="B915" t="s">
        <v>180</v>
      </c>
      <c r="C915" s="3" t="s">
        <v>181</v>
      </c>
      <c r="D915" s="14">
        <v>2900</v>
      </c>
      <c r="E915">
        <v>1307</v>
      </c>
      <c r="F915" s="4">
        <f t="shared" si="84"/>
        <v>0.45068965517241377</v>
      </c>
      <c r="G915" t="s">
        <v>14</v>
      </c>
      <c r="H915">
        <v>12</v>
      </c>
      <c r="I915" s="5">
        <f t="shared" si="85"/>
        <v>108.91666666666667</v>
      </c>
      <c r="J915" t="s">
        <v>21</v>
      </c>
      <c r="K915" t="s">
        <v>22</v>
      </c>
      <c r="L915">
        <v>1428469200</v>
      </c>
      <c r="M915" s="9">
        <f t="shared" si="86"/>
        <v>42102.208333333328</v>
      </c>
      <c r="N915">
        <v>1428901200</v>
      </c>
      <c r="O915" s="9">
        <f t="shared" si="87"/>
        <v>42107.208333333328</v>
      </c>
      <c r="P915" t="b">
        <v>0</v>
      </c>
      <c r="Q915" t="b">
        <v>1</v>
      </c>
      <c r="R915" t="s">
        <v>33</v>
      </c>
      <c r="S915" t="str">
        <f t="shared" si="88"/>
        <v>theater</v>
      </c>
      <c r="T915" t="str">
        <f t="shared" si="89"/>
        <v>plays</v>
      </c>
    </row>
    <row r="916" spans="1:20" x14ac:dyDescent="0.35">
      <c r="A916">
        <v>64</v>
      </c>
      <c r="B916" t="s">
        <v>176</v>
      </c>
      <c r="C916" s="3" t="s">
        <v>177</v>
      </c>
      <c r="D916" s="14">
        <v>2800</v>
      </c>
      <c r="E916">
        <v>2734</v>
      </c>
      <c r="F916" s="4">
        <f t="shared" si="84"/>
        <v>0.97642857142857142</v>
      </c>
      <c r="G916" t="s">
        <v>14</v>
      </c>
      <c r="H916">
        <v>38</v>
      </c>
      <c r="I916" s="5">
        <f t="shared" si="85"/>
        <v>71.94736842105263</v>
      </c>
      <c r="J916" t="s">
        <v>21</v>
      </c>
      <c r="K916" t="s">
        <v>22</v>
      </c>
      <c r="L916">
        <v>1530507600</v>
      </c>
      <c r="M916" s="9">
        <f t="shared" si="86"/>
        <v>43283.208333333328</v>
      </c>
      <c r="N916">
        <v>1531803600</v>
      </c>
      <c r="O916" s="9">
        <f t="shared" si="87"/>
        <v>43298.208333333328</v>
      </c>
      <c r="P916" t="b">
        <v>0</v>
      </c>
      <c r="Q916" t="b">
        <v>1</v>
      </c>
      <c r="R916" t="s">
        <v>28</v>
      </c>
      <c r="S916" t="str">
        <f t="shared" si="88"/>
        <v>technology</v>
      </c>
      <c r="T916" t="str">
        <f t="shared" si="89"/>
        <v>web</v>
      </c>
    </row>
    <row r="917" spans="1:20" x14ac:dyDescent="0.35">
      <c r="A917">
        <v>915</v>
      </c>
      <c r="B917" t="s">
        <v>1862</v>
      </c>
      <c r="C917" s="3" t="s">
        <v>1863</v>
      </c>
      <c r="D917" s="14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35">
      <c r="A918">
        <v>352</v>
      </c>
      <c r="B918" t="s">
        <v>756</v>
      </c>
      <c r="C918" s="3" t="s">
        <v>757</v>
      </c>
      <c r="D918" s="14">
        <v>2800</v>
      </c>
      <c r="E918">
        <v>977</v>
      </c>
      <c r="F918" s="4">
        <f t="shared" si="84"/>
        <v>0.34892857142857142</v>
      </c>
      <c r="G918" t="s">
        <v>14</v>
      </c>
      <c r="H918">
        <v>33</v>
      </c>
      <c r="I918" s="5">
        <f t="shared" si="85"/>
        <v>29.606060606060606</v>
      </c>
      <c r="J918" t="s">
        <v>15</v>
      </c>
      <c r="K918" t="s">
        <v>16</v>
      </c>
      <c r="L918">
        <v>1446876000</v>
      </c>
      <c r="M918" s="9">
        <f t="shared" si="86"/>
        <v>42315.25</v>
      </c>
      <c r="N918">
        <v>1447567200</v>
      </c>
      <c r="O918" s="9">
        <f t="shared" si="87"/>
        <v>42323.25</v>
      </c>
      <c r="P918" t="b">
        <v>0</v>
      </c>
      <c r="Q918" t="b">
        <v>0</v>
      </c>
      <c r="R918" t="s">
        <v>33</v>
      </c>
      <c r="S918" t="str">
        <f t="shared" si="88"/>
        <v>theater</v>
      </c>
      <c r="T918" t="str">
        <f t="shared" si="89"/>
        <v>plays</v>
      </c>
    </row>
    <row r="919" spans="1:20" x14ac:dyDescent="0.35">
      <c r="A919">
        <v>917</v>
      </c>
      <c r="B919" t="s">
        <v>1866</v>
      </c>
      <c r="C919" s="3" t="s">
        <v>1867</v>
      </c>
      <c r="D919" s="14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 s="14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1" x14ac:dyDescent="0.35">
      <c r="A921">
        <v>375</v>
      </c>
      <c r="B921" t="s">
        <v>802</v>
      </c>
      <c r="C921" s="3" t="s">
        <v>803</v>
      </c>
      <c r="D921" s="14">
        <v>2700</v>
      </c>
      <c r="E921">
        <v>1479</v>
      </c>
      <c r="F921" s="4">
        <f t="shared" si="84"/>
        <v>0.54777777777777781</v>
      </c>
      <c r="G921" t="s">
        <v>14</v>
      </c>
      <c r="H921">
        <v>25</v>
      </c>
      <c r="I921" s="5">
        <f t="shared" si="85"/>
        <v>59.16</v>
      </c>
      <c r="J921" t="s">
        <v>21</v>
      </c>
      <c r="K921" t="s">
        <v>22</v>
      </c>
      <c r="L921">
        <v>1444971600</v>
      </c>
      <c r="M921" s="9">
        <f t="shared" si="86"/>
        <v>42293.208333333328</v>
      </c>
      <c r="N921">
        <v>1449900000</v>
      </c>
      <c r="O921" s="9">
        <f t="shared" si="87"/>
        <v>42350.25</v>
      </c>
      <c r="P921" t="b">
        <v>0</v>
      </c>
      <c r="Q921" t="b">
        <v>0</v>
      </c>
      <c r="R921" t="s">
        <v>60</v>
      </c>
      <c r="S921" t="str">
        <f t="shared" si="88"/>
        <v>music</v>
      </c>
      <c r="T921" t="str">
        <f t="shared" si="89"/>
        <v>indie rock</v>
      </c>
    </row>
    <row r="922" spans="1:20" x14ac:dyDescent="0.35">
      <c r="A922">
        <v>920</v>
      </c>
      <c r="B922" t="s">
        <v>1872</v>
      </c>
      <c r="C922" s="3" t="s">
        <v>1873</v>
      </c>
      <c r="D922" s="14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878</v>
      </c>
      <c r="B923" t="s">
        <v>1788</v>
      </c>
      <c r="C923" s="3" t="s">
        <v>1789</v>
      </c>
      <c r="D923" s="14">
        <v>2700</v>
      </c>
      <c r="E923">
        <v>1012</v>
      </c>
      <c r="F923" s="4">
        <f t="shared" si="84"/>
        <v>0.37481481481481482</v>
      </c>
      <c r="G923" t="s">
        <v>14</v>
      </c>
      <c r="H923">
        <v>12</v>
      </c>
      <c r="I923" s="5">
        <f t="shared" si="85"/>
        <v>84.333333333333329</v>
      </c>
      <c r="J923" t="s">
        <v>107</v>
      </c>
      <c r="K923" t="s">
        <v>108</v>
      </c>
      <c r="L923">
        <v>1579068000</v>
      </c>
      <c r="M923" s="9">
        <f t="shared" si="86"/>
        <v>43845.25</v>
      </c>
      <c r="N923">
        <v>1581141600</v>
      </c>
      <c r="O923" s="9">
        <f t="shared" si="87"/>
        <v>43869.25</v>
      </c>
      <c r="P923" t="b">
        <v>0</v>
      </c>
      <c r="Q923" t="b">
        <v>0</v>
      </c>
      <c r="R923" t="s">
        <v>148</v>
      </c>
      <c r="S923" t="str">
        <f t="shared" si="88"/>
        <v>music</v>
      </c>
      <c r="T923" t="str">
        <f t="shared" si="89"/>
        <v>metal</v>
      </c>
    </row>
    <row r="924" spans="1:20" x14ac:dyDescent="0.35">
      <c r="A924">
        <v>922</v>
      </c>
      <c r="B924" t="s">
        <v>1876</v>
      </c>
      <c r="C924" s="3" t="s">
        <v>1877</v>
      </c>
      <c r="D924" s="1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 s="14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 s="14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 s="14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327</v>
      </c>
      <c r="B928" t="s">
        <v>706</v>
      </c>
      <c r="C928" s="3" t="s">
        <v>707</v>
      </c>
      <c r="D928" s="14">
        <v>2600</v>
      </c>
      <c r="E928">
        <v>1002</v>
      </c>
      <c r="F928" s="4">
        <f t="shared" si="84"/>
        <v>0.38538461538461538</v>
      </c>
      <c r="G928" t="s">
        <v>14</v>
      </c>
      <c r="H928">
        <v>33</v>
      </c>
      <c r="I928" s="5">
        <f t="shared" si="85"/>
        <v>30.363636363636363</v>
      </c>
      <c r="J928" t="s">
        <v>21</v>
      </c>
      <c r="K928" t="s">
        <v>22</v>
      </c>
      <c r="L928">
        <v>1566968400</v>
      </c>
      <c r="M928" s="9">
        <f t="shared" si="86"/>
        <v>43705.208333333328</v>
      </c>
      <c r="N928">
        <v>1567314000</v>
      </c>
      <c r="O928" s="9">
        <f t="shared" si="87"/>
        <v>43709.208333333328</v>
      </c>
      <c r="P928" t="b">
        <v>0</v>
      </c>
      <c r="Q928" t="b">
        <v>1</v>
      </c>
      <c r="R928" t="s">
        <v>33</v>
      </c>
      <c r="S928" t="str">
        <f t="shared" si="88"/>
        <v>theater</v>
      </c>
      <c r="T928" t="str">
        <f t="shared" si="89"/>
        <v>plays</v>
      </c>
    </row>
    <row r="929" spans="1:20" ht="31" x14ac:dyDescent="0.35">
      <c r="A929">
        <v>274</v>
      </c>
      <c r="B929" t="s">
        <v>600</v>
      </c>
      <c r="C929" s="3" t="s">
        <v>601</v>
      </c>
      <c r="D929" s="14">
        <v>2400</v>
      </c>
      <c r="E929">
        <v>773</v>
      </c>
      <c r="F929" s="4">
        <f t="shared" si="84"/>
        <v>0.32208333333333333</v>
      </c>
      <c r="G929" t="s">
        <v>14</v>
      </c>
      <c r="H929">
        <v>15</v>
      </c>
      <c r="I929" s="5">
        <f t="shared" si="85"/>
        <v>51.533333333333331</v>
      </c>
      <c r="J929" t="s">
        <v>21</v>
      </c>
      <c r="K929" t="s">
        <v>22</v>
      </c>
      <c r="L929">
        <v>1509948000</v>
      </c>
      <c r="M929" s="9">
        <f t="shared" si="86"/>
        <v>43045.25</v>
      </c>
      <c r="N929">
        <v>1510380000</v>
      </c>
      <c r="O929" s="9">
        <f t="shared" si="87"/>
        <v>43050.25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 s="14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 s="14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 s="14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31" x14ac:dyDescent="0.35">
      <c r="A933">
        <v>507</v>
      </c>
      <c r="B933" t="s">
        <v>1061</v>
      </c>
      <c r="C933" s="3" t="s">
        <v>1062</v>
      </c>
      <c r="D933" s="14">
        <v>2100</v>
      </c>
      <c r="E933">
        <v>837</v>
      </c>
      <c r="F933" s="4">
        <f t="shared" si="84"/>
        <v>0.39857142857142858</v>
      </c>
      <c r="G933" t="s">
        <v>14</v>
      </c>
      <c r="H933">
        <v>19</v>
      </c>
      <c r="I933" s="5">
        <f t="shared" si="85"/>
        <v>44.05263157894737</v>
      </c>
      <c r="J933" t="s">
        <v>21</v>
      </c>
      <c r="K933" t="s">
        <v>22</v>
      </c>
      <c r="L933">
        <v>1365483600</v>
      </c>
      <c r="M933" s="9">
        <f t="shared" si="86"/>
        <v>41373.208333333336</v>
      </c>
      <c r="N933">
        <v>1369717200</v>
      </c>
      <c r="O933" s="9">
        <f t="shared" si="87"/>
        <v>41422.208333333336</v>
      </c>
      <c r="P933" t="b">
        <v>0</v>
      </c>
      <c r="Q933" t="b">
        <v>1</v>
      </c>
      <c r="R933" t="s">
        <v>28</v>
      </c>
      <c r="S933" t="str">
        <f t="shared" si="88"/>
        <v>technology</v>
      </c>
      <c r="T933" t="str">
        <f t="shared" si="89"/>
        <v>web</v>
      </c>
    </row>
    <row r="934" spans="1:20" x14ac:dyDescent="0.35">
      <c r="A934">
        <v>932</v>
      </c>
      <c r="B934" t="s">
        <v>1896</v>
      </c>
      <c r="C934" s="3" t="s">
        <v>1897</v>
      </c>
      <c r="D934" s="1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 s="14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 s="14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 s="14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525</v>
      </c>
      <c r="B938" t="s">
        <v>1095</v>
      </c>
      <c r="C938" s="3" t="s">
        <v>1096</v>
      </c>
      <c r="D938" s="14">
        <v>2100</v>
      </c>
      <c r="E938">
        <v>1768</v>
      </c>
      <c r="F938" s="4">
        <f t="shared" si="84"/>
        <v>0.84190476190476193</v>
      </c>
      <c r="G938" t="s">
        <v>14</v>
      </c>
      <c r="H938">
        <v>63</v>
      </c>
      <c r="I938" s="5">
        <f t="shared" si="85"/>
        <v>28.063492063492063</v>
      </c>
      <c r="J938" t="s">
        <v>21</v>
      </c>
      <c r="K938" t="s">
        <v>22</v>
      </c>
      <c r="L938">
        <v>1290492000</v>
      </c>
      <c r="M938" s="9">
        <f t="shared" si="86"/>
        <v>40505.25</v>
      </c>
      <c r="N938">
        <v>1290837600</v>
      </c>
      <c r="O938" s="9">
        <f t="shared" si="87"/>
        <v>40509.25</v>
      </c>
      <c r="P938" t="b">
        <v>0</v>
      </c>
      <c r="Q938" t="b">
        <v>0</v>
      </c>
      <c r="R938" t="s">
        <v>65</v>
      </c>
      <c r="S938" t="str">
        <f t="shared" si="88"/>
        <v>technology</v>
      </c>
      <c r="T938" t="str">
        <f t="shared" si="89"/>
        <v>wearables</v>
      </c>
    </row>
    <row r="939" spans="1:20" x14ac:dyDescent="0.35">
      <c r="A939">
        <v>937</v>
      </c>
      <c r="B939" t="s">
        <v>1905</v>
      </c>
      <c r="C939" s="3" t="s">
        <v>1906</v>
      </c>
      <c r="D939" s="14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 s="14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35">
      <c r="A941">
        <v>791</v>
      </c>
      <c r="B941" t="s">
        <v>1617</v>
      </c>
      <c r="C941" s="3" t="s">
        <v>1618</v>
      </c>
      <c r="D941" s="14">
        <v>2100</v>
      </c>
      <c r="E941">
        <v>540</v>
      </c>
      <c r="F941" s="4">
        <f t="shared" si="84"/>
        <v>0.25714285714285712</v>
      </c>
      <c r="G941" t="s">
        <v>14</v>
      </c>
      <c r="H941">
        <v>6</v>
      </c>
      <c r="I941" s="5">
        <f t="shared" si="85"/>
        <v>90</v>
      </c>
      <c r="J941" t="s">
        <v>21</v>
      </c>
      <c r="K941" t="s">
        <v>22</v>
      </c>
      <c r="L941">
        <v>1481436000</v>
      </c>
      <c r="M941" s="9">
        <f t="shared" si="86"/>
        <v>42715.25</v>
      </c>
      <c r="N941">
        <v>1482818400</v>
      </c>
      <c r="O941" s="9">
        <f t="shared" si="87"/>
        <v>42731.25</v>
      </c>
      <c r="P941" t="b">
        <v>0</v>
      </c>
      <c r="Q941" t="b">
        <v>0</v>
      </c>
      <c r="R941" t="s">
        <v>17</v>
      </c>
      <c r="S941" t="str">
        <f t="shared" si="88"/>
        <v>food</v>
      </c>
      <c r="T941" t="str">
        <f t="shared" si="89"/>
        <v>food trucks</v>
      </c>
    </row>
    <row r="942" spans="1:20" x14ac:dyDescent="0.35">
      <c r="A942">
        <v>940</v>
      </c>
      <c r="B942" t="s">
        <v>1911</v>
      </c>
      <c r="C942" s="3" t="s">
        <v>1912</v>
      </c>
      <c r="D942" s="14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27</v>
      </c>
      <c r="B943" t="s">
        <v>92</v>
      </c>
      <c r="C943" s="3" t="s">
        <v>93</v>
      </c>
      <c r="D943" s="14">
        <v>2000</v>
      </c>
      <c r="E943">
        <v>1599</v>
      </c>
      <c r="F943" s="4">
        <f t="shared" si="84"/>
        <v>0.79949999999999999</v>
      </c>
      <c r="G943" t="s">
        <v>14</v>
      </c>
      <c r="H943">
        <v>15</v>
      </c>
      <c r="I943" s="5">
        <f t="shared" si="85"/>
        <v>106.6</v>
      </c>
      <c r="J943" t="s">
        <v>21</v>
      </c>
      <c r="K943" t="s">
        <v>22</v>
      </c>
      <c r="L943">
        <v>1443848400</v>
      </c>
      <c r="M943" s="9">
        <f t="shared" si="86"/>
        <v>42280.208333333328</v>
      </c>
      <c r="N943">
        <v>1444539600</v>
      </c>
      <c r="O943" s="9">
        <f t="shared" si="87"/>
        <v>42288.208333333328</v>
      </c>
      <c r="P943" t="b">
        <v>0</v>
      </c>
      <c r="Q943" t="b">
        <v>0</v>
      </c>
      <c r="R943" t="s">
        <v>23</v>
      </c>
      <c r="S943" t="str">
        <f t="shared" si="88"/>
        <v>music</v>
      </c>
      <c r="T943" t="str">
        <f t="shared" si="89"/>
        <v>rock</v>
      </c>
    </row>
    <row r="944" spans="1:20" x14ac:dyDescent="0.35">
      <c r="A944">
        <v>792</v>
      </c>
      <c r="B944" t="s">
        <v>1619</v>
      </c>
      <c r="C944" s="3" t="s">
        <v>1620</v>
      </c>
      <c r="D944" s="14">
        <v>2000</v>
      </c>
      <c r="E944">
        <v>680</v>
      </c>
      <c r="F944" s="4">
        <f t="shared" si="84"/>
        <v>0.34</v>
      </c>
      <c r="G944" t="s">
        <v>14</v>
      </c>
      <c r="H944">
        <v>7</v>
      </c>
      <c r="I944" s="5">
        <f t="shared" si="85"/>
        <v>97.142857142857139</v>
      </c>
      <c r="J944" t="s">
        <v>21</v>
      </c>
      <c r="K944" t="s">
        <v>22</v>
      </c>
      <c r="L944">
        <v>1372222800</v>
      </c>
      <c r="M944" s="9">
        <f t="shared" si="86"/>
        <v>41451.208333333336</v>
      </c>
      <c r="N944">
        <v>1374642000</v>
      </c>
      <c r="O944" s="9">
        <f t="shared" si="87"/>
        <v>41479.208333333336</v>
      </c>
      <c r="P944" t="b">
        <v>0</v>
      </c>
      <c r="Q944" t="b">
        <v>1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 s="14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199</v>
      </c>
      <c r="B946" t="s">
        <v>450</v>
      </c>
      <c r="C946" s="3" t="s">
        <v>451</v>
      </c>
      <c r="D946" s="14">
        <v>1800</v>
      </c>
      <c r="E946">
        <v>968</v>
      </c>
      <c r="F946" s="4">
        <f t="shared" si="84"/>
        <v>0.5377777777777778</v>
      </c>
      <c r="G946" t="s">
        <v>14</v>
      </c>
      <c r="H946">
        <v>13</v>
      </c>
      <c r="I946" s="5">
        <f t="shared" si="85"/>
        <v>74.461538461538467</v>
      </c>
      <c r="J946" t="s">
        <v>21</v>
      </c>
      <c r="K946" t="s">
        <v>22</v>
      </c>
      <c r="L946">
        <v>1436245200</v>
      </c>
      <c r="M946" s="9">
        <f t="shared" si="86"/>
        <v>42192.208333333328</v>
      </c>
      <c r="N946">
        <v>1436590800</v>
      </c>
      <c r="O946" s="9">
        <f t="shared" si="87"/>
        <v>42196.208333333328</v>
      </c>
      <c r="P946" t="b">
        <v>0</v>
      </c>
      <c r="Q946" t="b">
        <v>0</v>
      </c>
      <c r="R946" t="s">
        <v>23</v>
      </c>
      <c r="S946" t="str">
        <f t="shared" si="88"/>
        <v>music</v>
      </c>
      <c r="T946" t="str">
        <f t="shared" si="89"/>
        <v>rock</v>
      </c>
    </row>
    <row r="947" spans="1:20" x14ac:dyDescent="0.35">
      <c r="A947">
        <v>417</v>
      </c>
      <c r="B947" t="s">
        <v>884</v>
      </c>
      <c r="C947" s="3" t="s">
        <v>885</v>
      </c>
      <c r="D947" s="14">
        <v>1700</v>
      </c>
      <c r="E947">
        <v>943</v>
      </c>
      <c r="F947" s="4">
        <f t="shared" si="84"/>
        <v>0.55470588235294116</v>
      </c>
      <c r="G947" t="s">
        <v>14</v>
      </c>
      <c r="H947">
        <v>15</v>
      </c>
      <c r="I947" s="5">
        <f t="shared" si="85"/>
        <v>62.866666666666667</v>
      </c>
      <c r="J947" t="s">
        <v>21</v>
      </c>
      <c r="K947" t="s">
        <v>22</v>
      </c>
      <c r="L947">
        <v>1541221200</v>
      </c>
      <c r="M947" s="9">
        <f t="shared" si="86"/>
        <v>43407.208333333328</v>
      </c>
      <c r="N947">
        <v>1543298400</v>
      </c>
      <c r="O947" s="9">
        <f t="shared" si="87"/>
        <v>43431.25</v>
      </c>
      <c r="P947" t="b">
        <v>0</v>
      </c>
      <c r="Q947" t="b">
        <v>0</v>
      </c>
      <c r="R947" t="s">
        <v>33</v>
      </c>
      <c r="S947" t="str">
        <f t="shared" si="88"/>
        <v>theater</v>
      </c>
      <c r="T947" t="str">
        <f t="shared" si="89"/>
        <v>plays</v>
      </c>
    </row>
    <row r="948" spans="1:20" x14ac:dyDescent="0.35">
      <c r="A948">
        <v>185</v>
      </c>
      <c r="B948" t="s">
        <v>422</v>
      </c>
      <c r="C948" s="3" t="s">
        <v>423</v>
      </c>
      <c r="D948" s="14">
        <v>1000</v>
      </c>
      <c r="E948">
        <v>718</v>
      </c>
      <c r="F948" s="4">
        <f t="shared" si="84"/>
        <v>0.71799999999999997</v>
      </c>
      <c r="G948" t="s">
        <v>14</v>
      </c>
      <c r="H948">
        <v>19</v>
      </c>
      <c r="I948" s="5">
        <f t="shared" si="85"/>
        <v>37.789473684210527</v>
      </c>
      <c r="J948" t="s">
        <v>21</v>
      </c>
      <c r="K948" t="s">
        <v>22</v>
      </c>
      <c r="L948">
        <v>1526187600</v>
      </c>
      <c r="M948" s="9">
        <f t="shared" si="86"/>
        <v>43233.208333333328</v>
      </c>
      <c r="N948">
        <v>1527138000</v>
      </c>
      <c r="O948" s="9">
        <f t="shared" si="87"/>
        <v>43244.208333333328</v>
      </c>
      <c r="P948" t="b">
        <v>0</v>
      </c>
      <c r="Q948" t="b">
        <v>0</v>
      </c>
      <c r="R948" t="s">
        <v>269</v>
      </c>
      <c r="S948" t="str">
        <f t="shared" si="88"/>
        <v>film &amp; video</v>
      </c>
      <c r="T948" t="str">
        <f t="shared" si="89"/>
        <v>television</v>
      </c>
    </row>
    <row r="949" spans="1:20" x14ac:dyDescent="0.35">
      <c r="A949">
        <v>172</v>
      </c>
      <c r="B949" t="s">
        <v>396</v>
      </c>
      <c r="C949" s="3" t="s">
        <v>397</v>
      </c>
      <c r="D949" s="14">
        <v>800</v>
      </c>
      <c r="E949">
        <v>663</v>
      </c>
      <c r="F949" s="4">
        <f t="shared" si="84"/>
        <v>0.82874999999999999</v>
      </c>
      <c r="G949" t="s">
        <v>14</v>
      </c>
      <c r="H949">
        <v>26</v>
      </c>
      <c r="I949" s="5">
        <f t="shared" si="85"/>
        <v>25.5</v>
      </c>
      <c r="J949" t="s">
        <v>21</v>
      </c>
      <c r="K949" t="s">
        <v>22</v>
      </c>
      <c r="L949">
        <v>1405746000</v>
      </c>
      <c r="M949" s="9">
        <f t="shared" si="86"/>
        <v>41839.208333333336</v>
      </c>
      <c r="N949">
        <v>1407042000</v>
      </c>
      <c r="O949" s="9">
        <f t="shared" si="87"/>
        <v>41854.208333333336</v>
      </c>
      <c r="P949" t="b">
        <v>0</v>
      </c>
      <c r="Q949" t="b">
        <v>1</v>
      </c>
      <c r="R949" t="s">
        <v>42</v>
      </c>
      <c r="S949" t="str">
        <f t="shared" si="88"/>
        <v>film &amp; video</v>
      </c>
      <c r="T949" t="str">
        <f t="shared" si="89"/>
        <v>documentary</v>
      </c>
    </row>
    <row r="950" spans="1:20" x14ac:dyDescent="0.35">
      <c r="A950">
        <v>948</v>
      </c>
      <c r="B950" t="s">
        <v>1926</v>
      </c>
      <c r="C950" s="3" t="s">
        <v>1927</v>
      </c>
      <c r="D950" s="14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 s="14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0</v>
      </c>
      <c r="B952" t="s">
        <v>12</v>
      </c>
      <c r="C952" s="3" t="s">
        <v>13</v>
      </c>
      <c r="D952" s="14">
        <v>100</v>
      </c>
      <c r="E952">
        <v>0</v>
      </c>
      <c r="F952" s="4">
        <f t="shared" si="84"/>
        <v>0</v>
      </c>
      <c r="G952" t="s">
        <v>14</v>
      </c>
      <c r="H952">
        <v>0</v>
      </c>
      <c r="I952" s="5">
        <f t="shared" si="85"/>
        <v>0</v>
      </c>
      <c r="J952" t="s">
        <v>15</v>
      </c>
      <c r="K952" t="s">
        <v>16</v>
      </c>
      <c r="L952">
        <v>1448690400</v>
      </c>
      <c r="M952" s="9">
        <f t="shared" si="86"/>
        <v>42336.25</v>
      </c>
      <c r="N952">
        <v>1450159200</v>
      </c>
      <c r="O952" s="9">
        <f t="shared" si="87"/>
        <v>42353.25</v>
      </c>
      <c r="P952" t="b">
        <v>0</v>
      </c>
      <c r="Q952" t="b">
        <v>0</v>
      </c>
      <c r="R952" t="s">
        <v>17</v>
      </c>
      <c r="S952" t="str">
        <f t="shared" si="88"/>
        <v>food</v>
      </c>
      <c r="T952" t="str">
        <f t="shared" si="89"/>
        <v>food trucks</v>
      </c>
    </row>
    <row r="953" spans="1:20" x14ac:dyDescent="0.35">
      <c r="A953">
        <v>951</v>
      </c>
      <c r="B953" t="s">
        <v>1932</v>
      </c>
      <c r="C953" s="3" t="s">
        <v>1933</v>
      </c>
      <c r="D953" s="14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 s="1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35">
      <c r="A955">
        <v>50</v>
      </c>
      <c r="B955" t="s">
        <v>146</v>
      </c>
      <c r="C955" s="3" t="s">
        <v>147</v>
      </c>
      <c r="D955" s="14">
        <v>100</v>
      </c>
      <c r="E955">
        <v>2</v>
      </c>
      <c r="F955" s="4">
        <f t="shared" si="84"/>
        <v>0.02</v>
      </c>
      <c r="G955" t="s">
        <v>14</v>
      </c>
      <c r="H955">
        <v>1</v>
      </c>
      <c r="I955" s="5">
        <f t="shared" si="85"/>
        <v>2</v>
      </c>
      <c r="J955" t="s">
        <v>107</v>
      </c>
      <c r="K955" t="s">
        <v>108</v>
      </c>
      <c r="L955">
        <v>1375333200</v>
      </c>
      <c r="M955" s="9">
        <f t="shared" si="86"/>
        <v>41487.208333333336</v>
      </c>
      <c r="N955">
        <v>1377752400</v>
      </c>
      <c r="O955" s="9">
        <f t="shared" si="87"/>
        <v>41515.208333333336</v>
      </c>
      <c r="P955" t="b">
        <v>0</v>
      </c>
      <c r="Q955" t="b">
        <v>0</v>
      </c>
      <c r="R955" t="s">
        <v>148</v>
      </c>
      <c r="S955" t="str">
        <f t="shared" si="88"/>
        <v>music</v>
      </c>
      <c r="T955" t="str">
        <f t="shared" si="89"/>
        <v>metal</v>
      </c>
    </row>
    <row r="956" spans="1:20" x14ac:dyDescent="0.35">
      <c r="A956">
        <v>954</v>
      </c>
      <c r="B956" t="s">
        <v>1938</v>
      </c>
      <c r="C956" s="3" t="s">
        <v>1939</v>
      </c>
      <c r="D956" s="14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 s="14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100</v>
      </c>
      <c r="B958" t="s">
        <v>249</v>
      </c>
      <c r="C958" s="3" t="s">
        <v>250</v>
      </c>
      <c r="D958" s="14">
        <v>100</v>
      </c>
      <c r="E958">
        <v>1</v>
      </c>
      <c r="F958" s="4">
        <f t="shared" si="84"/>
        <v>0.01</v>
      </c>
      <c r="G958" t="s">
        <v>14</v>
      </c>
      <c r="H958">
        <v>1</v>
      </c>
      <c r="I958" s="5">
        <f t="shared" si="85"/>
        <v>1</v>
      </c>
      <c r="J958" t="s">
        <v>21</v>
      </c>
      <c r="K958" t="s">
        <v>22</v>
      </c>
      <c r="L958">
        <v>1319000400</v>
      </c>
      <c r="M958" s="9">
        <f t="shared" si="86"/>
        <v>40835.208333333336</v>
      </c>
      <c r="N958">
        <v>1320555600</v>
      </c>
      <c r="O958" s="9">
        <f t="shared" si="87"/>
        <v>40853.208333333336</v>
      </c>
      <c r="P958" t="b">
        <v>0</v>
      </c>
      <c r="Q958" t="b">
        <v>0</v>
      </c>
      <c r="R958" t="s">
        <v>33</v>
      </c>
      <c r="S958" t="str">
        <f t="shared" si="88"/>
        <v>theater</v>
      </c>
      <c r="T958" t="str">
        <f t="shared" si="89"/>
        <v>plays</v>
      </c>
    </row>
    <row r="959" spans="1:20" x14ac:dyDescent="0.35">
      <c r="A959">
        <v>957</v>
      </c>
      <c r="B959" t="s">
        <v>1944</v>
      </c>
      <c r="C959" s="3" t="s">
        <v>1945</v>
      </c>
      <c r="D959" s="14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 s="14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150</v>
      </c>
      <c r="B961" t="s">
        <v>352</v>
      </c>
      <c r="C961" s="3" t="s">
        <v>353</v>
      </c>
      <c r="D961" s="14">
        <v>100</v>
      </c>
      <c r="E961">
        <v>1</v>
      </c>
      <c r="F961" s="4">
        <f t="shared" si="84"/>
        <v>0.01</v>
      </c>
      <c r="G961" t="s">
        <v>14</v>
      </c>
      <c r="H961">
        <v>1</v>
      </c>
      <c r="I961" s="5">
        <f t="shared" si="85"/>
        <v>1</v>
      </c>
      <c r="J961" t="s">
        <v>21</v>
      </c>
      <c r="K961" t="s">
        <v>22</v>
      </c>
      <c r="L961">
        <v>1544940000</v>
      </c>
      <c r="M961" s="9">
        <f t="shared" si="86"/>
        <v>43450.25</v>
      </c>
      <c r="N961">
        <v>1545026400</v>
      </c>
      <c r="O961" s="9">
        <f t="shared" si="87"/>
        <v>43451.25</v>
      </c>
      <c r="P961" t="b">
        <v>0</v>
      </c>
      <c r="Q961" t="b">
        <v>0</v>
      </c>
      <c r="R961" t="s">
        <v>23</v>
      </c>
      <c r="S961" t="str">
        <f t="shared" si="88"/>
        <v>music</v>
      </c>
      <c r="T961" t="str">
        <f t="shared" si="89"/>
        <v>rock</v>
      </c>
    </row>
    <row r="962" spans="1:20" x14ac:dyDescent="0.35">
      <c r="A962">
        <v>200</v>
      </c>
      <c r="B962" t="s">
        <v>452</v>
      </c>
      <c r="C962" s="3" t="s">
        <v>453</v>
      </c>
      <c r="D962" s="14">
        <v>100</v>
      </c>
      <c r="E962">
        <v>2</v>
      </c>
      <c r="F962" s="4">
        <f t="shared" ref="F962:F1001" si="90">SUM(E962/D962)</f>
        <v>0.02</v>
      </c>
      <c r="G962" t="s">
        <v>14</v>
      </c>
      <c r="H962">
        <v>1</v>
      </c>
      <c r="I962" s="5">
        <f t="shared" ref="I962:I1001" si="91">IF(E962=0,0,SUM(E962/H962))</f>
        <v>2</v>
      </c>
      <c r="J962" t="s">
        <v>15</v>
      </c>
      <c r="K962" t="s">
        <v>16</v>
      </c>
      <c r="L962">
        <v>1269493200</v>
      </c>
      <c r="M962" s="9">
        <f t="shared" ref="M962:M1001" si="92">(((L962/60)/60)/24)+DATE(1970,1,1)</f>
        <v>40262.208333333336</v>
      </c>
      <c r="N962">
        <v>1270443600</v>
      </c>
      <c r="O962" s="9">
        <f t="shared" ref="O962:O1001" si="93">(((((N962/60)/60)/24)+DATE(1970,1,1)))</f>
        <v>40273.208333333336</v>
      </c>
      <c r="P962" t="b">
        <v>0</v>
      </c>
      <c r="Q962" t="b">
        <v>0</v>
      </c>
      <c r="R962" t="s">
        <v>33</v>
      </c>
      <c r="S962" t="str">
        <f t="shared" ref="S962:S1001" si="94">_xlfn.TEXTBEFORE(R962,"/")</f>
        <v>theater</v>
      </c>
      <c r="T962" t="str">
        <f t="shared" ref="T962:T1001" si="95">_xlfn.TEXTAFTER(R962,"/")</f>
        <v>plays</v>
      </c>
    </row>
    <row r="963" spans="1:20" x14ac:dyDescent="0.35">
      <c r="A963">
        <v>961</v>
      </c>
      <c r="B963" t="s">
        <v>1952</v>
      </c>
      <c r="C963" s="3" t="s">
        <v>1953</v>
      </c>
      <c r="D963" s="14">
        <v>5700</v>
      </c>
      <c r="E963">
        <v>6800</v>
      </c>
      <c r="F963" s="4">
        <f t="shared" si="90"/>
        <v>1.1929824561403508</v>
      </c>
      <c r="G963" t="s">
        <v>20</v>
      </c>
      <c r="H963">
        <v>155</v>
      </c>
      <c r="I963" s="5">
        <f t="shared" si="91"/>
        <v>43.87096774193548</v>
      </c>
      <c r="J963" t="s">
        <v>21</v>
      </c>
      <c r="K963" t="s">
        <v>22</v>
      </c>
      <c r="L963">
        <v>1297922400</v>
      </c>
      <c r="M963" s="9">
        <f t="shared" si="92"/>
        <v>40591.25</v>
      </c>
      <c r="N963">
        <v>1298268000</v>
      </c>
      <c r="O963" s="9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 s="1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250</v>
      </c>
      <c r="B965" t="s">
        <v>552</v>
      </c>
      <c r="C965" s="3" t="s">
        <v>553</v>
      </c>
      <c r="D965" s="14">
        <v>100</v>
      </c>
      <c r="E965">
        <v>3</v>
      </c>
      <c r="F965" s="4">
        <f t="shared" si="90"/>
        <v>0.03</v>
      </c>
      <c r="G965" t="s">
        <v>14</v>
      </c>
      <c r="H965">
        <v>1</v>
      </c>
      <c r="I965" s="5">
        <f t="shared" si="91"/>
        <v>3</v>
      </c>
      <c r="J965" t="s">
        <v>21</v>
      </c>
      <c r="K965" t="s">
        <v>22</v>
      </c>
      <c r="L965">
        <v>1264399200</v>
      </c>
      <c r="M965" s="9">
        <f t="shared" si="92"/>
        <v>40203.25</v>
      </c>
      <c r="N965">
        <v>1267423200</v>
      </c>
      <c r="O965" s="9">
        <f t="shared" si="93"/>
        <v>40238.25</v>
      </c>
      <c r="P965" t="b">
        <v>0</v>
      </c>
      <c r="Q965" t="b">
        <v>0</v>
      </c>
      <c r="R965" t="s">
        <v>23</v>
      </c>
      <c r="S965" t="str">
        <f t="shared" si="94"/>
        <v>music</v>
      </c>
      <c r="T965" t="str">
        <f t="shared" si="95"/>
        <v>rock</v>
      </c>
    </row>
    <row r="966" spans="1:20" x14ac:dyDescent="0.35">
      <c r="A966">
        <v>964</v>
      </c>
      <c r="B966" t="s">
        <v>1958</v>
      </c>
      <c r="C966" s="3" t="s">
        <v>1959</v>
      </c>
      <c r="D966" s="14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 s="14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 s="14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 s="14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 s="14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 s="14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5">
      <c r="A972">
        <v>300</v>
      </c>
      <c r="B972" t="s">
        <v>652</v>
      </c>
      <c r="C972" s="3" t="s">
        <v>653</v>
      </c>
      <c r="D972" s="14">
        <v>100</v>
      </c>
      <c r="E972">
        <v>5</v>
      </c>
      <c r="F972" s="4">
        <f t="shared" si="90"/>
        <v>0.05</v>
      </c>
      <c r="G972" t="s">
        <v>14</v>
      </c>
      <c r="H972">
        <v>1</v>
      </c>
      <c r="I972" s="5">
        <f t="shared" si="91"/>
        <v>5</v>
      </c>
      <c r="J972" t="s">
        <v>36</v>
      </c>
      <c r="K972" t="s">
        <v>37</v>
      </c>
      <c r="L972">
        <v>1504069200</v>
      </c>
      <c r="M972" s="9">
        <f t="shared" si="92"/>
        <v>42977.208333333328</v>
      </c>
      <c r="N972">
        <v>1504155600</v>
      </c>
      <c r="O972" s="9">
        <f t="shared" si="93"/>
        <v>42978.208333333328</v>
      </c>
      <c r="P972" t="b">
        <v>0</v>
      </c>
      <c r="Q972" t="b">
        <v>1</v>
      </c>
      <c r="R972" t="s">
        <v>68</v>
      </c>
      <c r="S972" t="str">
        <f t="shared" si="94"/>
        <v>publishing</v>
      </c>
      <c r="T972" t="str">
        <f t="shared" si="95"/>
        <v>nonfiction</v>
      </c>
    </row>
    <row r="973" spans="1:20" x14ac:dyDescent="0.35">
      <c r="A973">
        <v>350</v>
      </c>
      <c r="B973" t="s">
        <v>752</v>
      </c>
      <c r="C973" s="3" t="s">
        <v>753</v>
      </c>
      <c r="D973" s="14">
        <v>100</v>
      </c>
      <c r="E973">
        <v>5</v>
      </c>
      <c r="F973" s="4">
        <f t="shared" si="90"/>
        <v>0.05</v>
      </c>
      <c r="G973" t="s">
        <v>14</v>
      </c>
      <c r="H973">
        <v>1</v>
      </c>
      <c r="I973" s="5">
        <f t="shared" si="91"/>
        <v>5</v>
      </c>
      <c r="J973" t="s">
        <v>21</v>
      </c>
      <c r="K973" t="s">
        <v>22</v>
      </c>
      <c r="L973">
        <v>1432098000</v>
      </c>
      <c r="M973" s="9">
        <f t="shared" si="92"/>
        <v>42144.208333333328</v>
      </c>
      <c r="N973">
        <v>1433653200</v>
      </c>
      <c r="O973" s="9">
        <f t="shared" si="93"/>
        <v>42162.208333333328</v>
      </c>
      <c r="P973" t="b">
        <v>0</v>
      </c>
      <c r="Q973" t="b">
        <v>1</v>
      </c>
      <c r="R973" t="s">
        <v>159</v>
      </c>
      <c r="S973" t="str">
        <f t="shared" si="94"/>
        <v>music</v>
      </c>
      <c r="T973" t="str">
        <f t="shared" si="95"/>
        <v>jazz</v>
      </c>
    </row>
    <row r="974" spans="1:20" ht="31" x14ac:dyDescent="0.35">
      <c r="A974">
        <v>972</v>
      </c>
      <c r="B974" t="s">
        <v>1973</v>
      </c>
      <c r="C974" s="3" t="s">
        <v>1974</v>
      </c>
      <c r="D974" s="1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" x14ac:dyDescent="0.35">
      <c r="A975">
        <v>400</v>
      </c>
      <c r="B975" t="s">
        <v>851</v>
      </c>
      <c r="C975" s="3" t="s">
        <v>852</v>
      </c>
      <c r="D975" s="14">
        <v>100</v>
      </c>
      <c r="E975">
        <v>2</v>
      </c>
      <c r="F975" s="4">
        <f t="shared" si="90"/>
        <v>0.02</v>
      </c>
      <c r="G975" t="s">
        <v>14</v>
      </c>
      <c r="H975">
        <v>1</v>
      </c>
      <c r="I975" s="5">
        <f t="shared" si="91"/>
        <v>2</v>
      </c>
      <c r="J975" t="s">
        <v>21</v>
      </c>
      <c r="K975" t="s">
        <v>22</v>
      </c>
      <c r="L975">
        <v>1376629200</v>
      </c>
      <c r="M975" s="9">
        <f t="shared" si="92"/>
        <v>41502.208333333336</v>
      </c>
      <c r="N975">
        <v>1378530000</v>
      </c>
      <c r="O975" s="9">
        <f t="shared" si="93"/>
        <v>41524.208333333336</v>
      </c>
      <c r="P975" t="b">
        <v>0</v>
      </c>
      <c r="Q975" t="b">
        <v>1</v>
      </c>
      <c r="R975" t="s">
        <v>122</v>
      </c>
      <c r="S975" t="str">
        <f t="shared" si="94"/>
        <v>photography</v>
      </c>
      <c r="T975" t="str">
        <f t="shared" si="95"/>
        <v>photography books</v>
      </c>
    </row>
    <row r="976" spans="1:20" x14ac:dyDescent="0.35">
      <c r="A976">
        <v>974</v>
      </c>
      <c r="B976" t="s">
        <v>1977</v>
      </c>
      <c r="C976" s="3" t="s">
        <v>1978</v>
      </c>
      <c r="D976" s="14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 s="14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 s="14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450</v>
      </c>
      <c r="B979" t="s">
        <v>948</v>
      </c>
      <c r="C979" s="3" t="s">
        <v>949</v>
      </c>
      <c r="D979" s="14">
        <v>100</v>
      </c>
      <c r="E979">
        <v>4</v>
      </c>
      <c r="F979" s="4">
        <f t="shared" si="90"/>
        <v>0.04</v>
      </c>
      <c r="G979" t="s">
        <v>14</v>
      </c>
      <c r="H979">
        <v>1</v>
      </c>
      <c r="I979" s="5">
        <f t="shared" si="91"/>
        <v>4</v>
      </c>
      <c r="J979" t="s">
        <v>15</v>
      </c>
      <c r="K979" t="s">
        <v>16</v>
      </c>
      <c r="L979">
        <v>1540098000</v>
      </c>
      <c r="M979" s="9">
        <f t="shared" si="92"/>
        <v>43394.208333333328</v>
      </c>
      <c r="N979">
        <v>1542088800</v>
      </c>
      <c r="O979" s="9">
        <f t="shared" si="93"/>
        <v>43417.25</v>
      </c>
      <c r="P979" t="b">
        <v>0</v>
      </c>
      <c r="Q979" t="b">
        <v>0</v>
      </c>
      <c r="R979" t="s">
        <v>71</v>
      </c>
      <c r="S979" t="str">
        <f t="shared" si="94"/>
        <v>film &amp; video</v>
      </c>
      <c r="T979" t="str">
        <f t="shared" si="95"/>
        <v>animation</v>
      </c>
    </row>
    <row r="980" spans="1:20" x14ac:dyDescent="0.35">
      <c r="A980">
        <v>978</v>
      </c>
      <c r="B980" t="s">
        <v>1984</v>
      </c>
      <c r="C980" s="3" t="s">
        <v>1985</v>
      </c>
      <c r="D980" s="14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 s="14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500</v>
      </c>
      <c r="B982" t="s">
        <v>1048</v>
      </c>
      <c r="C982" s="3" t="s">
        <v>1049</v>
      </c>
      <c r="D982" s="14">
        <v>100</v>
      </c>
      <c r="E982">
        <v>0</v>
      </c>
      <c r="F982" s="4">
        <f t="shared" si="90"/>
        <v>0</v>
      </c>
      <c r="G982" t="s">
        <v>14</v>
      </c>
      <c r="H982">
        <v>0</v>
      </c>
      <c r="I982" s="5">
        <f t="shared" si="91"/>
        <v>0</v>
      </c>
      <c r="J982" t="s">
        <v>21</v>
      </c>
      <c r="K982" t="s">
        <v>22</v>
      </c>
      <c r="L982">
        <v>1367384400</v>
      </c>
      <c r="M982" s="9">
        <f t="shared" si="92"/>
        <v>41395.208333333336</v>
      </c>
      <c r="N982">
        <v>1369803600</v>
      </c>
      <c r="O982" s="9">
        <f t="shared" si="93"/>
        <v>41423.208333333336</v>
      </c>
      <c r="P982" t="b">
        <v>0</v>
      </c>
      <c r="Q982" t="b">
        <v>1</v>
      </c>
      <c r="R982" t="s">
        <v>33</v>
      </c>
      <c r="S982" t="str">
        <f t="shared" si="94"/>
        <v>theater</v>
      </c>
      <c r="T982" t="str">
        <f t="shared" si="95"/>
        <v>plays</v>
      </c>
    </row>
    <row r="983" spans="1:20" x14ac:dyDescent="0.35">
      <c r="A983">
        <v>981</v>
      </c>
      <c r="B983" t="s">
        <v>1990</v>
      </c>
      <c r="C983" s="3" t="s">
        <v>1991</v>
      </c>
      <c r="D983" s="14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600</v>
      </c>
      <c r="B984" t="s">
        <v>1242</v>
      </c>
      <c r="C984" s="3" t="s">
        <v>1243</v>
      </c>
      <c r="D984" s="14">
        <v>100</v>
      </c>
      <c r="E984">
        <v>5</v>
      </c>
      <c r="F984" s="4">
        <f t="shared" si="90"/>
        <v>0.05</v>
      </c>
      <c r="G984" t="s">
        <v>14</v>
      </c>
      <c r="H984">
        <v>1</v>
      </c>
      <c r="I984" s="5">
        <f t="shared" si="91"/>
        <v>5</v>
      </c>
      <c r="J984" t="s">
        <v>40</v>
      </c>
      <c r="K984" t="s">
        <v>41</v>
      </c>
      <c r="L984">
        <v>1375160400</v>
      </c>
      <c r="M984" s="9">
        <f t="shared" si="92"/>
        <v>41485.208333333336</v>
      </c>
      <c r="N984">
        <v>1376197200</v>
      </c>
      <c r="O984" s="9">
        <f t="shared" si="93"/>
        <v>41497.208333333336</v>
      </c>
      <c r="P984" t="b">
        <v>0</v>
      </c>
      <c r="Q984" t="b">
        <v>0</v>
      </c>
      <c r="R984" t="s">
        <v>17</v>
      </c>
      <c r="S984" t="str">
        <f t="shared" si="94"/>
        <v>food</v>
      </c>
      <c r="T984" t="str">
        <f t="shared" si="95"/>
        <v>food trucks</v>
      </c>
    </row>
    <row r="985" spans="1:20" x14ac:dyDescent="0.35">
      <c r="A985">
        <v>983</v>
      </c>
      <c r="B985" t="s">
        <v>1994</v>
      </c>
      <c r="C985" s="3" t="s">
        <v>1995</v>
      </c>
      <c r="D985" s="14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 s="14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650</v>
      </c>
      <c r="B987" t="s">
        <v>1342</v>
      </c>
      <c r="C987" s="3" t="s">
        <v>1343</v>
      </c>
      <c r="D987" s="14">
        <v>100</v>
      </c>
      <c r="E987">
        <v>2</v>
      </c>
      <c r="F987" s="4">
        <f t="shared" si="90"/>
        <v>0.02</v>
      </c>
      <c r="G987" t="s">
        <v>14</v>
      </c>
      <c r="H987">
        <v>1</v>
      </c>
      <c r="I987" s="5">
        <f t="shared" si="91"/>
        <v>2</v>
      </c>
      <c r="J987" t="s">
        <v>21</v>
      </c>
      <c r="K987" t="s">
        <v>22</v>
      </c>
      <c r="L987">
        <v>1404795600</v>
      </c>
      <c r="M987" s="9">
        <f t="shared" si="92"/>
        <v>41828.208333333336</v>
      </c>
      <c r="N987">
        <v>1407128400</v>
      </c>
      <c r="O987" s="9">
        <f t="shared" si="93"/>
        <v>41855.208333333336</v>
      </c>
      <c r="P987" t="b">
        <v>0</v>
      </c>
      <c r="Q987" t="b">
        <v>0</v>
      </c>
      <c r="R987" t="s">
        <v>159</v>
      </c>
      <c r="S987" t="str">
        <f t="shared" si="94"/>
        <v>music</v>
      </c>
      <c r="T987" t="str">
        <f t="shared" si="95"/>
        <v>jazz</v>
      </c>
    </row>
    <row r="988" spans="1:20" ht="31" x14ac:dyDescent="0.35">
      <c r="A988">
        <v>700</v>
      </c>
      <c r="B988" t="s">
        <v>1438</v>
      </c>
      <c r="C988" s="3" t="s">
        <v>1439</v>
      </c>
      <c r="D988" s="14">
        <v>100</v>
      </c>
      <c r="E988">
        <v>3</v>
      </c>
      <c r="F988" s="4">
        <f t="shared" si="90"/>
        <v>0.03</v>
      </c>
      <c r="G988" t="s">
        <v>14</v>
      </c>
      <c r="H988">
        <v>1</v>
      </c>
      <c r="I988" s="5">
        <f t="shared" si="91"/>
        <v>3</v>
      </c>
      <c r="J988" t="s">
        <v>21</v>
      </c>
      <c r="K988" t="s">
        <v>22</v>
      </c>
      <c r="L988">
        <v>1264399200</v>
      </c>
      <c r="M988" s="9">
        <f t="shared" si="92"/>
        <v>40203.25</v>
      </c>
      <c r="N988">
        <v>1265695200</v>
      </c>
      <c r="O988" s="9">
        <f t="shared" si="93"/>
        <v>40218.25</v>
      </c>
      <c r="P988" t="b">
        <v>0</v>
      </c>
      <c r="Q988" t="b">
        <v>0</v>
      </c>
      <c r="R988" t="s">
        <v>65</v>
      </c>
      <c r="S988" t="str">
        <f t="shared" si="94"/>
        <v>technology</v>
      </c>
      <c r="T988" t="str">
        <f t="shared" si="95"/>
        <v>wearables</v>
      </c>
    </row>
    <row r="989" spans="1:20" x14ac:dyDescent="0.35">
      <c r="A989">
        <v>987</v>
      </c>
      <c r="B989" t="s">
        <v>2002</v>
      </c>
      <c r="C989" s="3" t="s">
        <v>2003</v>
      </c>
      <c r="D989" s="14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750</v>
      </c>
      <c r="B990" t="s">
        <v>1536</v>
      </c>
      <c r="C990" s="3" t="s">
        <v>1537</v>
      </c>
      <c r="D990" s="14">
        <v>100</v>
      </c>
      <c r="E990">
        <v>1</v>
      </c>
      <c r="F990" s="4">
        <f t="shared" si="90"/>
        <v>0.01</v>
      </c>
      <c r="G990" t="s">
        <v>14</v>
      </c>
      <c r="H990">
        <v>1</v>
      </c>
      <c r="I990" s="5">
        <f t="shared" si="91"/>
        <v>1</v>
      </c>
      <c r="J990" t="s">
        <v>40</v>
      </c>
      <c r="K990" t="s">
        <v>41</v>
      </c>
      <c r="L990">
        <v>1277960400</v>
      </c>
      <c r="M990" s="9">
        <f t="shared" si="92"/>
        <v>40360.208333333336</v>
      </c>
      <c r="N990">
        <v>1280120400</v>
      </c>
      <c r="O990" s="9">
        <f t="shared" si="93"/>
        <v>40385.208333333336</v>
      </c>
      <c r="P990" t="b">
        <v>0</v>
      </c>
      <c r="Q990" t="b">
        <v>0</v>
      </c>
      <c r="R990" t="s">
        <v>50</v>
      </c>
      <c r="S990" t="str">
        <f t="shared" si="94"/>
        <v>music</v>
      </c>
      <c r="T990" t="str">
        <f t="shared" si="95"/>
        <v>electric music</v>
      </c>
    </row>
    <row r="991" spans="1:20" x14ac:dyDescent="0.35">
      <c r="A991">
        <v>989</v>
      </c>
      <c r="B991" t="s">
        <v>2006</v>
      </c>
      <c r="C991" s="3" t="s">
        <v>2007</v>
      </c>
      <c r="D991" s="14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800</v>
      </c>
      <c r="B992" t="s">
        <v>1635</v>
      </c>
      <c r="C992" s="3" t="s">
        <v>1636</v>
      </c>
      <c r="D992" s="14">
        <v>100</v>
      </c>
      <c r="E992">
        <v>1</v>
      </c>
      <c r="F992" s="4">
        <f t="shared" si="90"/>
        <v>0.01</v>
      </c>
      <c r="G992" t="s">
        <v>14</v>
      </c>
      <c r="H992">
        <v>1</v>
      </c>
      <c r="I992" s="5">
        <f t="shared" si="91"/>
        <v>1</v>
      </c>
      <c r="J992" t="s">
        <v>98</v>
      </c>
      <c r="K992" t="s">
        <v>99</v>
      </c>
      <c r="L992">
        <v>1434085200</v>
      </c>
      <c r="M992" s="9">
        <f t="shared" si="92"/>
        <v>42167.208333333328</v>
      </c>
      <c r="N992">
        <v>1434430800</v>
      </c>
      <c r="O992" s="9">
        <f t="shared" si="93"/>
        <v>42171.208333333328</v>
      </c>
      <c r="P992" t="b">
        <v>0</v>
      </c>
      <c r="Q992" t="b">
        <v>0</v>
      </c>
      <c r="R992" t="s">
        <v>23</v>
      </c>
      <c r="S992" t="str">
        <f t="shared" si="94"/>
        <v>music</v>
      </c>
      <c r="T992" t="str">
        <f t="shared" si="95"/>
        <v>rock</v>
      </c>
    </row>
    <row r="993" spans="1:20" x14ac:dyDescent="0.35">
      <c r="A993">
        <v>991</v>
      </c>
      <c r="B993" t="s">
        <v>1080</v>
      </c>
      <c r="C993" s="3" t="s">
        <v>2010</v>
      </c>
      <c r="D993" s="14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 s="1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 s="14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850</v>
      </c>
      <c r="B996" t="s">
        <v>1733</v>
      </c>
      <c r="C996" s="3" t="s">
        <v>1734</v>
      </c>
      <c r="D996" s="14">
        <v>100</v>
      </c>
      <c r="E996">
        <v>1</v>
      </c>
      <c r="F996" s="4">
        <f t="shared" si="90"/>
        <v>0.01</v>
      </c>
      <c r="G996" t="s">
        <v>14</v>
      </c>
      <c r="H996">
        <v>1</v>
      </c>
      <c r="I996" s="5">
        <f t="shared" si="91"/>
        <v>1</v>
      </c>
      <c r="J996" t="s">
        <v>21</v>
      </c>
      <c r="K996" t="s">
        <v>22</v>
      </c>
      <c r="L996">
        <v>1321682400</v>
      </c>
      <c r="M996" s="9">
        <f t="shared" si="92"/>
        <v>40866.25</v>
      </c>
      <c r="N996">
        <v>1322978400</v>
      </c>
      <c r="O996" s="9">
        <f t="shared" si="93"/>
        <v>40881.25</v>
      </c>
      <c r="P996" t="b">
        <v>1</v>
      </c>
      <c r="Q996" t="b">
        <v>0</v>
      </c>
      <c r="R996" t="s">
        <v>23</v>
      </c>
      <c r="S996" t="str">
        <f t="shared" si="94"/>
        <v>music</v>
      </c>
      <c r="T996" t="str">
        <f t="shared" si="95"/>
        <v>rock</v>
      </c>
    </row>
    <row r="997" spans="1:20" x14ac:dyDescent="0.35">
      <c r="A997">
        <v>995</v>
      </c>
      <c r="B997" t="s">
        <v>2017</v>
      </c>
      <c r="C997" s="3" t="s">
        <v>2018</v>
      </c>
      <c r="D997" s="14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35">
      <c r="A998">
        <v>900</v>
      </c>
      <c r="B998" t="s">
        <v>1832</v>
      </c>
      <c r="C998" s="3" t="s">
        <v>1833</v>
      </c>
      <c r="D998" s="14">
        <v>100</v>
      </c>
      <c r="E998">
        <v>2</v>
      </c>
      <c r="F998" s="4">
        <f t="shared" si="90"/>
        <v>0.02</v>
      </c>
      <c r="G998" t="s">
        <v>14</v>
      </c>
      <c r="H998">
        <v>1</v>
      </c>
      <c r="I998" s="5">
        <f t="shared" si="91"/>
        <v>2</v>
      </c>
      <c r="J998" t="s">
        <v>21</v>
      </c>
      <c r="K998" t="s">
        <v>22</v>
      </c>
      <c r="L998">
        <v>1411102800</v>
      </c>
      <c r="M998" s="9">
        <f t="shared" si="92"/>
        <v>41901.208333333336</v>
      </c>
      <c r="N998">
        <v>1411189200</v>
      </c>
      <c r="O998" s="9">
        <f t="shared" si="93"/>
        <v>41902.208333333336</v>
      </c>
      <c r="P998" t="b">
        <v>0</v>
      </c>
      <c r="Q998" t="b">
        <v>1</v>
      </c>
      <c r="R998" t="s">
        <v>28</v>
      </c>
      <c r="S998" t="str">
        <f t="shared" si="94"/>
        <v>technology</v>
      </c>
      <c r="T998" t="str">
        <f t="shared" si="95"/>
        <v>web</v>
      </c>
    </row>
    <row r="999" spans="1:20" x14ac:dyDescent="0.35">
      <c r="A999">
        <v>997</v>
      </c>
      <c r="B999" t="s">
        <v>2021</v>
      </c>
      <c r="C999" s="3" t="s">
        <v>2022</v>
      </c>
      <c r="D999" s="14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950</v>
      </c>
      <c r="B1000" t="s">
        <v>1930</v>
      </c>
      <c r="C1000" s="3" t="s">
        <v>1931</v>
      </c>
      <c r="D1000" s="14">
        <v>100</v>
      </c>
      <c r="E1000">
        <v>5</v>
      </c>
      <c r="F1000" s="4">
        <f t="shared" si="90"/>
        <v>0.05</v>
      </c>
      <c r="G1000" t="s">
        <v>14</v>
      </c>
      <c r="H1000">
        <v>1</v>
      </c>
      <c r="I1000" s="5">
        <f t="shared" si="91"/>
        <v>5</v>
      </c>
      <c r="J1000" t="s">
        <v>21</v>
      </c>
      <c r="K1000" t="s">
        <v>22</v>
      </c>
      <c r="L1000">
        <v>1555390800</v>
      </c>
      <c r="M1000" s="9">
        <f t="shared" si="92"/>
        <v>43571.208333333328</v>
      </c>
      <c r="N1000">
        <v>1555822800</v>
      </c>
      <c r="O1000" s="9">
        <f t="shared" si="93"/>
        <v>43576.208333333328</v>
      </c>
      <c r="P1000" t="b">
        <v>0</v>
      </c>
      <c r="Q1000" t="b">
        <v>1</v>
      </c>
      <c r="R1000" t="s">
        <v>33</v>
      </c>
      <c r="S1000" t="str">
        <f t="shared" si="94"/>
        <v>theater</v>
      </c>
      <c r="T1000" t="str">
        <f t="shared" si="95"/>
        <v>plays</v>
      </c>
    </row>
    <row r="1001" spans="1:20" x14ac:dyDescent="0.35">
      <c r="A1001">
        <v>999</v>
      </c>
      <c r="B1001" t="s">
        <v>2025</v>
      </c>
      <c r="C1001" s="3" t="s">
        <v>2026</v>
      </c>
      <c r="D1001" s="14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  <row r="1003" spans="1:20" x14ac:dyDescent="0.35">
      <c r="D1003" t="e" cm="1">
        <f t="array" ref="D1003">count</f>
        <v>#NAME?</v>
      </c>
      <c r="I1003" s="5" t="str">
        <f ca="1">_xlfn.FORMULATEXT(I1001)</f>
        <v>=IF(E1001=0,0,SUM(E1001/H1001))</v>
      </c>
      <c r="M1003" s="9" t="str">
        <f ca="1">_xlfn.FORMULATEXT(M1001)</f>
        <v>=(((L1001/60)/60)/24)+DATE(1970,1,1)</v>
      </c>
      <c r="O1003" s="9" t="str">
        <f ca="1">_xlfn.FORMULATEXT(O1001)</f>
        <v>=(((((N1001/60)/60)/24)+DATE(1970,1,1)))</v>
      </c>
    </row>
  </sheetData>
  <autoFilter ref="A1:T1001" xr:uid="{3BA11595-2438-4C75-8C91-E2CB70AEBE31}"/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1:G1001">
    <cfRule type="containsText" dxfId="15" priority="3" operator="containsText" text="live">
      <formula>NOT(ISERROR(SEARCH("live",G1)))</formula>
    </cfRule>
    <cfRule type="containsText" dxfId="14" priority="4" operator="containsText" text="failed">
      <formula>NOT(ISERROR(SEARCH("failed",G1)))</formula>
    </cfRule>
    <cfRule type="containsText" dxfId="13" priority="5" operator="containsText" text="successful">
      <formula>NOT(ISERROR(SEARCH("successful",G1)))</formula>
    </cfRule>
  </conditionalFormatting>
  <conditionalFormatting sqref="G1:G1048576">
    <cfRule type="containsText" dxfId="12" priority="2" operator="containsText" text="canceled">
      <formula>NOT(ISERROR(SEARCH("canceled",G1)))</formula>
    </cfRule>
  </conditionalFormatting>
  <pageMargins left="0.75" right="0.75" top="1" bottom="1" header="0.5" footer="0.5"/>
  <pageSetup paperSize="1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F2FC-FCC7-49D4-AFB4-8AD08C37B896}">
  <dimension ref="A1:F14"/>
  <sheetViews>
    <sheetView workbookViewId="0">
      <selection activeCell="M28" sqref="M28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style="11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2033</v>
      </c>
    </row>
    <row r="3" spans="1:6" x14ac:dyDescent="0.35">
      <c r="A3" s="7" t="s">
        <v>2037</v>
      </c>
      <c r="B3" s="7" t="s">
        <v>2036</v>
      </c>
    </row>
    <row r="4" spans="1:6" x14ac:dyDescent="0.35">
      <c r="A4" s="7" t="s">
        <v>2034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2035</v>
      </c>
    </row>
    <row r="5" spans="1:6" x14ac:dyDescent="0.35">
      <c r="A5" s="8" t="s">
        <v>2038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8" t="s">
        <v>2039</v>
      </c>
      <c r="B6" s="11">
        <v>4</v>
      </c>
      <c r="C6" s="11">
        <v>20</v>
      </c>
      <c r="E6" s="11">
        <v>22</v>
      </c>
      <c r="F6" s="11">
        <v>46</v>
      </c>
    </row>
    <row r="7" spans="1:6" x14ac:dyDescent="0.35">
      <c r="A7" s="8" t="s">
        <v>2040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8" t="s">
        <v>2041</v>
      </c>
      <c r="B8" s="11"/>
      <c r="C8" s="11"/>
      <c r="E8" s="11">
        <v>4</v>
      </c>
      <c r="F8" s="11">
        <v>4</v>
      </c>
    </row>
    <row r="9" spans="1:6" x14ac:dyDescent="0.35">
      <c r="A9" s="8" t="s">
        <v>2042</v>
      </c>
      <c r="B9" s="11">
        <v>10</v>
      </c>
      <c r="C9" s="11">
        <v>66</v>
      </c>
      <c r="E9" s="11">
        <v>99</v>
      </c>
      <c r="F9" s="11">
        <v>175</v>
      </c>
    </row>
    <row r="10" spans="1:6" x14ac:dyDescent="0.35">
      <c r="A10" s="8" t="s">
        <v>2043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8" t="s">
        <v>2044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8" t="s">
        <v>2045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8" t="s">
        <v>2046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8" t="s">
        <v>2035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03E7-86BB-467A-B91F-BFD1844A1BEF}">
  <dimension ref="A1:F30"/>
  <sheetViews>
    <sheetView zoomScale="70" zoomScaleNormal="70" workbookViewId="0">
      <selection activeCell="AD17" sqref="AD17"/>
    </sheetView>
  </sheetViews>
  <sheetFormatPr defaultRowHeight="15.5" x14ac:dyDescent="0.35"/>
  <cols>
    <col min="1" max="1" width="17.5" bestFit="1" customWidth="1"/>
    <col min="2" max="2" width="16" bestFit="1" customWidth="1"/>
    <col min="3" max="3" width="5.83203125" bestFit="1" customWidth="1"/>
    <col min="4" max="4" width="4.25" bestFit="1" customWidth="1"/>
    <col min="5" max="5" width="9.33203125" bestFit="1" customWidth="1"/>
    <col min="6" max="6" width="11" bestFit="1" customWidth="1"/>
  </cols>
  <sheetData>
    <row r="1" spans="1:6" x14ac:dyDescent="0.35">
      <c r="A1" s="7" t="s">
        <v>6</v>
      </c>
      <c r="B1" t="s">
        <v>2033</v>
      </c>
    </row>
    <row r="2" spans="1:6" x14ac:dyDescent="0.35">
      <c r="A2" s="7" t="s">
        <v>2031</v>
      </c>
      <c r="B2" t="s">
        <v>2033</v>
      </c>
    </row>
    <row r="4" spans="1:6" x14ac:dyDescent="0.35">
      <c r="A4" s="7" t="s">
        <v>2037</v>
      </c>
      <c r="B4" s="7" t="s">
        <v>2036</v>
      </c>
    </row>
    <row r="5" spans="1:6" x14ac:dyDescent="0.35">
      <c r="A5" s="7" t="s">
        <v>2034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2035</v>
      </c>
    </row>
    <row r="6" spans="1:6" x14ac:dyDescent="0.35">
      <c r="A6" s="8" t="s">
        <v>2077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8" t="s">
        <v>2078</v>
      </c>
      <c r="B7" s="11"/>
      <c r="C7" s="11"/>
      <c r="D7" s="11"/>
      <c r="E7" s="11">
        <v>4</v>
      </c>
      <c r="F7" s="11">
        <v>4</v>
      </c>
    </row>
    <row r="8" spans="1:6" x14ac:dyDescent="0.35">
      <c r="A8" s="8" t="s">
        <v>2047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8" t="s">
        <v>2048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8" t="s">
        <v>2049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8" t="s">
        <v>2079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8" t="s">
        <v>2050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8" t="s">
        <v>2051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8" t="s">
        <v>2080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8" t="s">
        <v>2052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8" t="s">
        <v>2081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8" t="s">
        <v>2053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8" t="s">
        <v>2082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8" t="s">
        <v>2054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8" t="s">
        <v>2083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8" t="s">
        <v>2055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8" t="s">
        <v>2084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8" t="s">
        <v>2056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8" t="s">
        <v>2057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8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8" t="s">
        <v>2059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8" t="s">
        <v>2060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8" t="s">
        <v>2061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8" t="s">
        <v>2085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8" t="s">
        <v>2035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EB7E-9256-446D-9B21-1433C8270A95}">
  <dimension ref="A1:L13"/>
  <sheetViews>
    <sheetView workbookViewId="0">
      <selection activeCell="I24" sqref="I24"/>
    </sheetView>
  </sheetViews>
  <sheetFormatPr defaultRowHeight="15.5" x14ac:dyDescent="0.35"/>
  <cols>
    <col min="1" max="1" width="13.33203125" bestFit="1" customWidth="1"/>
    <col min="2" max="2" width="16.33203125" style="11" bestFit="1" customWidth="1"/>
    <col min="3" max="3" width="12.83203125" bestFit="1" customWidth="1"/>
    <col min="4" max="4" width="15.33203125" bestFit="1" customWidth="1"/>
    <col min="5" max="5" width="12" bestFit="1" customWidth="1"/>
    <col min="6" max="6" width="18.83203125" bestFit="1" customWidth="1"/>
    <col min="7" max="7" width="15.33203125" bestFit="1" customWidth="1"/>
    <col min="8" max="8" width="18" bestFit="1" customWidth="1"/>
  </cols>
  <sheetData>
    <row r="1" spans="1:12" x14ac:dyDescent="0.35">
      <c r="A1" s="12" t="s">
        <v>2086</v>
      </c>
      <c r="B1" s="1" t="s">
        <v>2088</v>
      </c>
      <c r="C1" s="12" t="s">
        <v>2087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  <c r="K1" s="12"/>
      <c r="L1" s="12"/>
    </row>
    <row r="2" spans="1:12" x14ac:dyDescent="0.35">
      <c r="A2" t="s">
        <v>2094</v>
      </c>
      <c r="B2" s="11">
        <f>COUNTIFS('Crowdfunding Data Complete'!$D$2:$D$1001,"&lt;1000",'Crowdfunding Data Complete'!$G$2:$G$1001,"successful")</f>
        <v>30</v>
      </c>
      <c r="C2" s="11">
        <f>COUNTIFS('Crowdfunding Data Complete'!$D$2:$D$1001,"&lt;1000",'Crowdfunding Data Complete'!$G$2:$G$1001,"failed")</f>
        <v>20</v>
      </c>
      <c r="D2" s="11">
        <f>COUNTIFS('Crowdfunding Data Complete'!$D$2:$D$1001,"&lt;1000",'Crowdfunding Data Complete'!$G$2:$G$1001,"canceled")</f>
        <v>1</v>
      </c>
      <c r="E2">
        <f>SUM(B2:D2)</f>
        <v>51</v>
      </c>
      <c r="F2" s="16">
        <f>SUM(B2/E2)</f>
        <v>0.58823529411764708</v>
      </c>
      <c r="G2" s="16">
        <f>SUM(C2/E2)</f>
        <v>0.39215686274509803</v>
      </c>
      <c r="H2" s="16">
        <f>SUM(D2/E2)</f>
        <v>1.9607843137254902E-2</v>
      </c>
    </row>
    <row r="3" spans="1:12" x14ac:dyDescent="0.35">
      <c r="A3" t="s">
        <v>2095</v>
      </c>
      <c r="B3" s="11">
        <f>COUNTIFS('Crowdfunding Data Complete'!$D$2:$D$1001,"&gt;=1000",'Crowdfunding Data Complete'!$D$2:$D$1001,"&lt;5000",'Crowdfunding Data Complete'!$G$2:$G$1001,"successful")</f>
        <v>191</v>
      </c>
      <c r="C3" s="11">
        <f>COUNTIFS('Crowdfunding Data Complete'!$D$2:$D$1001,"&gt;=1000",'Crowdfunding Data Complete'!$D$2:$D$1001,"&lt;=4999",'Crowdfunding Data Complete'!$G$2:$G$1001,"failed")</f>
        <v>38</v>
      </c>
      <c r="D3" s="11">
        <f>COUNTIFS('Crowdfunding Data Complete'!$D$2:$D$1001,"&gt;=1000",'Crowdfunding Data Complete'!$D$2:$D$1001,"&lt;5000",'Crowdfunding Data Complete'!$G$2:$G$1001,"canceled")</f>
        <v>2</v>
      </c>
      <c r="E3">
        <f t="shared" ref="E3:E13" si="0">SUM(B3:D3)</f>
        <v>231</v>
      </c>
      <c r="F3" s="16">
        <f t="shared" ref="F3:F13" si="1">SUM(B3/E3)</f>
        <v>0.82683982683982682</v>
      </c>
      <c r="G3" s="16">
        <f t="shared" ref="G3:G12" si="2">SUM(C3/E3)</f>
        <v>0.16450216450216451</v>
      </c>
      <c r="H3" s="16">
        <f t="shared" ref="H3:H12" si="3">SUM(D3/E3)</f>
        <v>8.658008658008658E-3</v>
      </c>
      <c r="K3" s="13"/>
    </row>
    <row r="4" spans="1:12" x14ac:dyDescent="0.35">
      <c r="A4" t="s">
        <v>2096</v>
      </c>
      <c r="B4" s="11">
        <f>COUNTIFS('Crowdfunding Data Complete'!$D$2:$D$1001,"&gt;=5000",'Crowdfunding Data Complete'!$D$2:$D$1001,"&lt;=9999",'Crowdfunding Data Complete'!$G$2:$G$1001,"successful")</f>
        <v>164</v>
      </c>
      <c r="C4" s="11">
        <f>COUNTIFS('Crowdfunding Data Complete'!$D$2:$D$1001,"&gt;=5000",'Crowdfunding Data Complete'!$D$2:$D$1001,"&lt;=9999",'Crowdfunding Data Complete'!$G$2:$G$1001,"failed")</f>
        <v>126</v>
      </c>
      <c r="D4" s="11">
        <f>COUNTIFS('Crowdfunding Data Complete'!$D$2:$D$1001,"&gt;=5000",'Crowdfunding Data Complete'!$D$2:$D$1001,"&lt;=9999",'Crowdfunding Data Complete'!$G$2:$G$1001,"canceled")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  <c r="K4" s="13"/>
    </row>
    <row r="5" spans="1:12" x14ac:dyDescent="0.35">
      <c r="A5" t="s">
        <v>2097</v>
      </c>
      <c r="B5" s="11">
        <f>COUNTIFS('Crowdfunding Data Complete'!$D$2:$D$1001,"&gt;=10000",'Crowdfunding Data Complete'!$D$2:$D$1001,"&lt;=14999",'Crowdfunding Data Complete'!$G$2:$G$1001,"successful")</f>
        <v>4</v>
      </c>
      <c r="C5" s="11">
        <f>COUNTIFS('Crowdfunding Data Complete'!$D$2:$D$1001,"&gt;=10000",'Crowdfunding Data Complete'!$D$2:$D$1001,"&lt;=14999",'Crowdfunding Data Complete'!$G$2:$G$1001,"failed")</f>
        <v>5</v>
      </c>
      <c r="D5" s="11">
        <f>COUNTIFS('Crowdfunding Data Complete'!$D$2:$D$1001,"&gt;=10000",'Crowdfunding Data Complete'!$D$2:$D$1001,"&lt;=14999",'Crowdfunding Data Complete'!$G$2:$G$1001,"canceled")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  <c r="K5" s="13"/>
    </row>
    <row r="6" spans="1:12" x14ac:dyDescent="0.35">
      <c r="A6" t="s">
        <v>2098</v>
      </c>
      <c r="B6" s="11">
        <f>COUNTIFS('Crowdfunding Data Complete'!$D$2:$D$1001,"&gt;=15000",'Crowdfunding Data Complete'!$D$2:$D$1001,"&lt;=19999",'Crowdfunding Data Complete'!$G$2:$G$1001,"successful")</f>
        <v>10</v>
      </c>
      <c r="C6" s="11">
        <f>COUNTIFS('Crowdfunding Data Complete'!$D$2:$D$1001,"&gt;=15000",'Crowdfunding Data Complete'!$D$2:$D$1001,"&lt;=19999",'Crowdfunding Data Complete'!$G$2:$G$1001,"failed")</f>
        <v>0</v>
      </c>
      <c r="D6" s="11">
        <f>COUNTIFS('Crowdfunding Data Complete'!$D$2:$D$1001,"&gt;=15000",'Crowdfunding Data Complete'!$D$2:$D$1001,"&lt;=19999",'Crowdfunding Data Complete'!$G$2:$G$1001,"canceled")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  <c r="K6" s="13"/>
    </row>
    <row r="7" spans="1:12" x14ac:dyDescent="0.35">
      <c r="A7" t="s">
        <v>2099</v>
      </c>
      <c r="B7" s="11">
        <f>COUNTIFS('Crowdfunding Data Complete'!$D$2:$D$1001,"&gt;=20000",'Crowdfunding Data Complete'!$D$2:$D$1001,"&lt;=24999",'Crowdfunding Data Complete'!$G$2:$G$1001,"successful")</f>
        <v>7</v>
      </c>
      <c r="C7" s="11">
        <f>COUNTIFS('Crowdfunding Data Complete'!$D$2:$D$1001,"&gt;=20000",'Crowdfunding Data Complete'!$D$2:$D$1001,"&lt;=24999",'Crowdfunding Data Complete'!$G$2:$G$1001,"failed")</f>
        <v>0</v>
      </c>
      <c r="D7" s="11">
        <f>COUNTIFS('Crowdfunding Data Complete'!$D$2:$D$1001,"&gt;=20000",'Crowdfunding Data Complete'!$D$2:$D$1001,"&lt;=24999",'Crowdfunding Data Complete'!$G$2:$G$1001,"canceled")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  <c r="K7" s="13"/>
    </row>
    <row r="8" spans="1:12" x14ac:dyDescent="0.35">
      <c r="A8" t="s">
        <v>2100</v>
      </c>
      <c r="B8" s="11">
        <f>COUNTIFS('Crowdfunding Data Complete'!$D$2:$D$1001,"&gt;=25000",'Crowdfunding Data Complete'!$D$2:$D$1001,"&lt;=29999",'Crowdfunding Data Complete'!$G$2:$G$1001,"successful")</f>
        <v>11</v>
      </c>
      <c r="C8" s="11">
        <f>COUNTIFS('Crowdfunding Data Complete'!$D$2:$D$1001,"&gt;=25000",'Crowdfunding Data Complete'!$D$2:$D$1001,"&lt;=29999",'Crowdfunding Data Complete'!$G$2:$G$1001,"failed")</f>
        <v>3</v>
      </c>
      <c r="D8" s="11">
        <f>COUNTIFS('Crowdfunding Data Complete'!$D$2:$D$1001,"&gt;=25000",'Crowdfunding Data Complete'!$D$2:$D$1001,"&lt;=29999",'Crowdfunding Data Complete'!$G$2:$G$1001,"canceled")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  <c r="K8" s="13"/>
    </row>
    <row r="9" spans="1:12" x14ac:dyDescent="0.35">
      <c r="A9" t="s">
        <v>2101</v>
      </c>
      <c r="B9" s="11">
        <f>COUNTIFS('Crowdfunding Data Complete'!$D$2:$D$1001,"&gt;=30000",'Crowdfunding Data Complete'!$D$2:$D$1001,"&lt;=34999",'Crowdfunding Data Complete'!$G$2:$G$1001,"successful")</f>
        <v>7</v>
      </c>
      <c r="C9" s="11">
        <f>COUNTIFS('Crowdfunding Data Complete'!$D$2:$D$1001,"&gt;=30000",'Crowdfunding Data Complete'!$D$2:$D$1001,"&lt;=34999",'Crowdfunding Data Complete'!$G$2:$G$1001,"failed")</f>
        <v>0</v>
      </c>
      <c r="D9" s="11">
        <f>COUNTIFS('Crowdfunding Data Complete'!$D$2:$D$1001,"&gt;=30000",'Crowdfunding Data Complete'!$D$2:$D$1001,"&lt;=34999",'Crowdfunding Data Complete'!$G$2:$G$1001,"canceled")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  <c r="K9" s="13"/>
    </row>
    <row r="10" spans="1:12" x14ac:dyDescent="0.35">
      <c r="A10" t="s">
        <v>2102</v>
      </c>
      <c r="B10" s="11">
        <f>COUNTIFS('Crowdfunding Data Complete'!$D$2:$D$1001,"&gt;=35000",'Crowdfunding Data Complete'!$D$2:$D$1001,"&lt;=39999",'Crowdfunding Data Complete'!$G$2:$G$1001,"successful")</f>
        <v>8</v>
      </c>
      <c r="C10" s="11">
        <f>COUNTIFS('Crowdfunding Data Complete'!$D$2:$D$1001,"&gt;=35000",'Crowdfunding Data Complete'!$D$2:$D$1001,"&lt;=39999",'Crowdfunding Data Complete'!$G$2:$G$1001,"failed")</f>
        <v>3</v>
      </c>
      <c r="D10" s="11">
        <f>COUNTIFS('Crowdfunding Data Complete'!$D$2:$D$1001,"&gt;=35000",'Crowdfunding Data Complete'!$D$2:$D$1001,"&lt;=39999",'Crowdfunding Data Complete'!$G$2:$G$1001,"canceled")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  <c r="K10" s="13"/>
    </row>
    <row r="11" spans="1:12" x14ac:dyDescent="0.35">
      <c r="A11" t="s">
        <v>2103</v>
      </c>
      <c r="B11" s="11">
        <f>COUNTIFS('Crowdfunding Data Complete'!$D$2:$D$1001,"&gt;=40000",'Crowdfunding Data Complete'!$D$2:$D$1001,"&lt;=44999",'Crowdfunding Data Complete'!$G$2:$G$1001,"successful")</f>
        <v>11</v>
      </c>
      <c r="C11" s="11">
        <f>COUNTIFS('Crowdfunding Data Complete'!$D$2:$D$1001,"&gt;=40000",'Crowdfunding Data Complete'!$D$2:$D$1001,"&lt;=44999",'Crowdfunding Data Complete'!$G$2:$G$1001,"failed")</f>
        <v>3</v>
      </c>
      <c r="D11" s="11">
        <f>COUNTIFS('Crowdfunding Data Complete'!$D$2:$D$1001,"&gt;=40000",'Crowdfunding Data Complete'!$D$2:$D$1001,"&lt;=44999",'Crowdfunding Data Complete'!$G$2:$G$1001,"canceled")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  <c r="K11" s="13"/>
    </row>
    <row r="12" spans="1:12" x14ac:dyDescent="0.35">
      <c r="A12" t="s">
        <v>2104</v>
      </c>
      <c r="B12" s="11">
        <f>COUNTIFS('Crowdfunding Data Complete'!$D$2:$D$1001,"&gt;=45000",'Crowdfunding Data Complete'!$D$2:$D$1001,"&lt;=49999",'Crowdfunding Data Complete'!$G$2:$G$1001,"successful")</f>
        <v>8</v>
      </c>
      <c r="C12" s="11">
        <f>COUNTIFS('Crowdfunding Data Complete'!$D$2:$D$1001,"&gt;=45000",'Crowdfunding Data Complete'!$D$2:$D$1001,"&lt;=49999",'Crowdfunding Data Complete'!$G$2:$G$1001,"failed")</f>
        <v>3</v>
      </c>
      <c r="D12" s="11">
        <f>COUNTIFS('Crowdfunding Data Complete'!$D$2:$D$1001,"&gt;=45000",'Crowdfunding Data Complete'!$D$2:$D$1001,"&lt;=49999",'Crowdfunding Data Complete'!$G$2:$G$1001,"canceled")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  <c r="K12" s="13"/>
    </row>
    <row r="13" spans="1:12" ht="46.5" x14ac:dyDescent="0.35">
      <c r="A13" s="15" t="s">
        <v>2105</v>
      </c>
      <c r="B13" s="11">
        <f>COUNTIFS('Crowdfunding Data Complete'!$D$2:$D$1001,"&gt;=50000",'Crowdfunding Data Complete'!$G$2:G$1001,"successful")</f>
        <v>114</v>
      </c>
      <c r="C13" s="11">
        <f>COUNTIFS('Crowdfunding Data Complete'!$D$2:$D$1001,"&gt;=50000",'Crowdfunding Data Complete'!$G$2:$G$1001,"failed")</f>
        <v>163</v>
      </c>
      <c r="D13" s="11">
        <f>COUNTIFS('Crowdfunding Data Complete'!$D$2:$D$1001,"&gt;=50000",'Crowdfunding Data Complete'!$G$2:$G$1001,"canceled")</f>
        <v>28</v>
      </c>
      <c r="E13">
        <f t="shared" si="0"/>
        <v>305</v>
      </c>
      <c r="F13" s="16">
        <f t="shared" si="1"/>
        <v>0.3737704918032787</v>
      </c>
      <c r="G13" s="16">
        <f>SUM(C13/E13)</f>
        <v>0.53442622950819674</v>
      </c>
      <c r="H13" s="16">
        <f>SUM(D13/E13)</f>
        <v>9.1803278688524587E-2</v>
      </c>
    </row>
  </sheetData>
  <autoFilter ref="A1:H13" xr:uid="{B507EB7E-9256-446D-9B21-1433C8270A95}"/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2D36-BCE9-4B84-8812-072F9F1CACC2}">
  <sheetPr>
    <pageSetUpPr fitToPage="1"/>
  </sheetPr>
  <dimension ref="A1:E18"/>
  <sheetViews>
    <sheetView workbookViewId="0">
      <selection activeCell="K25" sqref="K2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1" bestFit="1" customWidth="1"/>
  </cols>
  <sheetData>
    <row r="1" spans="1:5" x14ac:dyDescent="0.35">
      <c r="A1" s="7" t="s">
        <v>2031</v>
      </c>
      <c r="B1" t="s">
        <v>2033</v>
      </c>
    </row>
    <row r="2" spans="1:5" x14ac:dyDescent="0.35">
      <c r="A2" s="7" t="s">
        <v>2076</v>
      </c>
      <c r="B2" t="s">
        <v>2033</v>
      </c>
    </row>
    <row r="4" spans="1:5" x14ac:dyDescent="0.35">
      <c r="A4" s="7" t="s">
        <v>2037</v>
      </c>
      <c r="B4" s="7" t="s">
        <v>2036</v>
      </c>
    </row>
    <row r="5" spans="1:5" x14ac:dyDescent="0.35">
      <c r="A5" s="7" t="s">
        <v>2034</v>
      </c>
      <c r="B5" s="11" t="s">
        <v>74</v>
      </c>
      <c r="C5" s="11" t="s">
        <v>14</v>
      </c>
      <c r="D5" s="11" t="s">
        <v>20</v>
      </c>
      <c r="E5" s="11" t="s">
        <v>2035</v>
      </c>
    </row>
    <row r="6" spans="1:5" x14ac:dyDescent="0.35">
      <c r="A6" s="10" t="s">
        <v>2064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2065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2066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2067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2068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2069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2070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2071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2072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2073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2074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2075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2035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pageSetup scale="82" orientation="landscape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EE0A-FA61-479D-BE6E-B01BF138AF59}">
  <dimension ref="A1:I566"/>
  <sheetViews>
    <sheetView workbookViewId="0">
      <selection activeCell="I12" sqref="I12"/>
    </sheetView>
  </sheetViews>
  <sheetFormatPr defaultRowHeight="15.5" x14ac:dyDescent="0.35"/>
  <cols>
    <col min="1" max="1" width="17.58203125" bestFit="1" customWidth="1"/>
    <col min="2" max="2" width="7.25" bestFit="1" customWidth="1"/>
    <col min="4" max="4" width="13.83203125" bestFit="1" customWidth="1"/>
    <col min="5" max="5" width="7.25" bestFit="1" customWidth="1"/>
    <col min="9" max="9" width="12.25" bestFit="1" customWidth="1"/>
  </cols>
  <sheetData>
    <row r="1" spans="1:9" x14ac:dyDescent="0.35">
      <c r="A1" s="12" t="s">
        <v>2107</v>
      </c>
      <c r="B1" s="12" t="s">
        <v>2106</v>
      </c>
      <c r="D1" s="12" t="s">
        <v>2108</v>
      </c>
      <c r="E1" s="12" t="s">
        <v>2106</v>
      </c>
      <c r="G1" s="12" t="s">
        <v>2109</v>
      </c>
      <c r="I1" s="17">
        <f>AVERAGE(B2:B566)</f>
        <v>851.14690265486729</v>
      </c>
    </row>
    <row r="2" spans="1:9" x14ac:dyDescent="0.35">
      <c r="A2" t="s">
        <v>20</v>
      </c>
      <c r="B2">
        <v>158</v>
      </c>
      <c r="D2" t="s">
        <v>14</v>
      </c>
      <c r="E2">
        <v>2253</v>
      </c>
      <c r="G2" s="12" t="s">
        <v>2110</v>
      </c>
      <c r="I2">
        <f>MEDIAN(B2:B566)</f>
        <v>201</v>
      </c>
    </row>
    <row r="3" spans="1:9" x14ac:dyDescent="0.35">
      <c r="A3" t="s">
        <v>20</v>
      </c>
      <c r="B3">
        <v>1425</v>
      </c>
      <c r="D3" t="s">
        <v>14</v>
      </c>
      <c r="E3">
        <v>3483</v>
      </c>
      <c r="G3" s="12" t="s">
        <v>2111</v>
      </c>
      <c r="I3">
        <f>MIN(B2:B566)</f>
        <v>16</v>
      </c>
    </row>
    <row r="4" spans="1:9" x14ac:dyDescent="0.35">
      <c r="A4" t="s">
        <v>20</v>
      </c>
      <c r="B4">
        <v>174</v>
      </c>
      <c r="D4" t="s">
        <v>14</v>
      </c>
      <c r="E4">
        <v>1198</v>
      </c>
      <c r="G4" s="12" t="s">
        <v>2112</v>
      </c>
      <c r="I4">
        <f>MAX(B2:B566)</f>
        <v>7295</v>
      </c>
    </row>
    <row r="5" spans="1:9" x14ac:dyDescent="0.35">
      <c r="A5" t="s">
        <v>20</v>
      </c>
      <c r="B5">
        <v>227</v>
      </c>
      <c r="D5" t="s">
        <v>14</v>
      </c>
      <c r="E5">
        <v>1482</v>
      </c>
      <c r="G5" s="12" t="s">
        <v>2113</v>
      </c>
      <c r="I5" s="14">
        <f>_xlfn.VAR.S(B2:B566)</f>
        <v>1606216.5936295739</v>
      </c>
    </row>
    <row r="6" spans="1:9" x14ac:dyDescent="0.35">
      <c r="A6" t="s">
        <v>20</v>
      </c>
      <c r="B6">
        <v>220</v>
      </c>
      <c r="D6" t="s">
        <v>14</v>
      </c>
      <c r="E6">
        <v>4428</v>
      </c>
      <c r="G6" s="12" t="s">
        <v>2114</v>
      </c>
      <c r="I6" s="14">
        <f>STDEV(B2:B566)</f>
        <v>1267.366006183523</v>
      </c>
    </row>
    <row r="7" spans="1:9" x14ac:dyDescent="0.35">
      <c r="A7" t="s">
        <v>20</v>
      </c>
      <c r="B7">
        <v>98</v>
      </c>
      <c r="D7" t="s">
        <v>14</v>
      </c>
      <c r="E7">
        <v>2604</v>
      </c>
    </row>
    <row r="8" spans="1:9" x14ac:dyDescent="0.35">
      <c r="A8" t="s">
        <v>20</v>
      </c>
      <c r="B8">
        <v>100</v>
      </c>
      <c r="D8" t="s">
        <v>14</v>
      </c>
      <c r="E8">
        <v>830</v>
      </c>
      <c r="G8" s="12" t="s">
        <v>2115</v>
      </c>
      <c r="I8" s="14">
        <f>AVERAGE(E2:E365)</f>
        <v>585.61538461538464</v>
      </c>
    </row>
    <row r="9" spans="1:9" x14ac:dyDescent="0.35">
      <c r="A9" t="s">
        <v>20</v>
      </c>
      <c r="B9">
        <v>1249</v>
      </c>
      <c r="D9" t="s">
        <v>14</v>
      </c>
      <c r="E9">
        <v>3868</v>
      </c>
      <c r="G9" s="12" t="s">
        <v>2116</v>
      </c>
      <c r="I9" s="14">
        <f>MEDIAN(E2:E365)</f>
        <v>114.5</v>
      </c>
    </row>
    <row r="10" spans="1:9" x14ac:dyDescent="0.35">
      <c r="A10" t="s">
        <v>20</v>
      </c>
      <c r="B10">
        <v>1396</v>
      </c>
      <c r="D10" t="s">
        <v>14</v>
      </c>
      <c r="E10">
        <v>1538</v>
      </c>
      <c r="G10" s="12" t="s">
        <v>2111</v>
      </c>
      <c r="I10">
        <f>MIN(E2:E365)</f>
        <v>0</v>
      </c>
    </row>
    <row r="11" spans="1:9" x14ac:dyDescent="0.35">
      <c r="A11" t="s">
        <v>20</v>
      </c>
      <c r="B11">
        <v>890</v>
      </c>
      <c r="D11" t="s">
        <v>14</v>
      </c>
      <c r="E11">
        <v>648</v>
      </c>
      <c r="G11" s="12" t="s">
        <v>2112</v>
      </c>
      <c r="I11">
        <f>MAX(E2:E365)</f>
        <v>6080</v>
      </c>
    </row>
    <row r="12" spans="1:9" x14ac:dyDescent="0.35">
      <c r="A12" t="s">
        <v>20</v>
      </c>
      <c r="B12">
        <v>142</v>
      </c>
      <c r="D12" t="s">
        <v>14</v>
      </c>
      <c r="E12">
        <v>3015</v>
      </c>
      <c r="G12" s="12" t="s">
        <v>2113</v>
      </c>
      <c r="I12" s="14">
        <f>_xlfn.VAR.S(E2:E365)</f>
        <v>924113.45496927318</v>
      </c>
    </row>
    <row r="13" spans="1:9" x14ac:dyDescent="0.35">
      <c r="A13" t="s">
        <v>20</v>
      </c>
      <c r="B13">
        <v>2673</v>
      </c>
      <c r="D13" t="s">
        <v>14</v>
      </c>
      <c r="E13">
        <v>742</v>
      </c>
      <c r="G13" s="12" t="s">
        <v>2114</v>
      </c>
      <c r="I13" s="14">
        <f>STDEV(E2:E365)</f>
        <v>961.30819978260524</v>
      </c>
    </row>
    <row r="14" spans="1:9" x14ac:dyDescent="0.35">
      <c r="A14" t="s">
        <v>20</v>
      </c>
      <c r="B14">
        <v>163</v>
      </c>
      <c r="D14" t="s">
        <v>14</v>
      </c>
      <c r="E14">
        <v>579</v>
      </c>
    </row>
    <row r="15" spans="1:9" x14ac:dyDescent="0.35">
      <c r="A15" t="s">
        <v>20</v>
      </c>
      <c r="B15">
        <v>2220</v>
      </c>
      <c r="D15" t="s">
        <v>14</v>
      </c>
      <c r="E15">
        <v>1596</v>
      </c>
    </row>
    <row r="16" spans="1:9" x14ac:dyDescent="0.35">
      <c r="A16" t="s">
        <v>20</v>
      </c>
      <c r="B16">
        <v>1606</v>
      </c>
      <c r="D16" t="s">
        <v>14</v>
      </c>
      <c r="E16">
        <v>1910</v>
      </c>
    </row>
    <row r="17" spans="1:5" x14ac:dyDescent="0.35">
      <c r="A17" t="s">
        <v>20</v>
      </c>
      <c r="B17">
        <v>129</v>
      </c>
      <c r="D17" t="s">
        <v>14</v>
      </c>
      <c r="E17">
        <v>4697</v>
      </c>
    </row>
    <row r="18" spans="1:5" x14ac:dyDescent="0.35">
      <c r="A18" t="s">
        <v>20</v>
      </c>
      <c r="B18">
        <v>226</v>
      </c>
      <c r="D18" t="s">
        <v>14</v>
      </c>
      <c r="E18">
        <v>1120</v>
      </c>
    </row>
    <row r="19" spans="1:5" x14ac:dyDescent="0.35">
      <c r="A19" t="s">
        <v>20</v>
      </c>
      <c r="B19">
        <v>5419</v>
      </c>
      <c r="D19" t="s">
        <v>14</v>
      </c>
      <c r="E19">
        <v>5681</v>
      </c>
    </row>
    <row r="20" spans="1:5" x14ac:dyDescent="0.35">
      <c r="A20" t="s">
        <v>20</v>
      </c>
      <c r="B20">
        <v>165</v>
      </c>
      <c r="D20" t="s">
        <v>14</v>
      </c>
      <c r="E20">
        <v>2176</v>
      </c>
    </row>
    <row r="21" spans="1:5" x14ac:dyDescent="0.35">
      <c r="A21" t="s">
        <v>20</v>
      </c>
      <c r="B21">
        <v>1965</v>
      </c>
      <c r="D21" t="s">
        <v>14</v>
      </c>
      <c r="E21">
        <v>6080</v>
      </c>
    </row>
    <row r="22" spans="1:5" x14ac:dyDescent="0.35">
      <c r="A22" t="s">
        <v>20</v>
      </c>
      <c r="B22">
        <v>16</v>
      </c>
      <c r="D22" t="s">
        <v>14</v>
      </c>
      <c r="E22">
        <v>64</v>
      </c>
    </row>
    <row r="23" spans="1:5" x14ac:dyDescent="0.35">
      <c r="A23" t="s">
        <v>20</v>
      </c>
      <c r="B23">
        <v>107</v>
      </c>
      <c r="D23" t="s">
        <v>14</v>
      </c>
      <c r="E23">
        <v>535</v>
      </c>
    </row>
    <row r="24" spans="1:5" x14ac:dyDescent="0.35">
      <c r="A24" t="s">
        <v>20</v>
      </c>
      <c r="B24">
        <v>134</v>
      </c>
      <c r="D24" t="s">
        <v>14</v>
      </c>
      <c r="E24">
        <v>5497</v>
      </c>
    </row>
    <row r="25" spans="1:5" x14ac:dyDescent="0.35">
      <c r="A25" t="s">
        <v>20</v>
      </c>
      <c r="B25">
        <v>198</v>
      </c>
      <c r="D25" t="s">
        <v>14</v>
      </c>
      <c r="E25">
        <v>67</v>
      </c>
    </row>
    <row r="26" spans="1:5" x14ac:dyDescent="0.35">
      <c r="A26" t="s">
        <v>20</v>
      </c>
      <c r="B26">
        <v>111</v>
      </c>
      <c r="D26" t="s">
        <v>14</v>
      </c>
      <c r="E26">
        <v>830</v>
      </c>
    </row>
    <row r="27" spans="1:5" x14ac:dyDescent="0.35">
      <c r="A27" t="s">
        <v>20</v>
      </c>
      <c r="B27">
        <v>222</v>
      </c>
      <c r="D27" t="s">
        <v>14</v>
      </c>
      <c r="E27">
        <v>2690</v>
      </c>
    </row>
    <row r="28" spans="1:5" x14ac:dyDescent="0.35">
      <c r="A28" t="s">
        <v>20</v>
      </c>
      <c r="B28">
        <v>6212</v>
      </c>
      <c r="D28" t="s">
        <v>14</v>
      </c>
      <c r="E28">
        <v>1657</v>
      </c>
    </row>
    <row r="29" spans="1:5" x14ac:dyDescent="0.35">
      <c r="A29" t="s">
        <v>20</v>
      </c>
      <c r="B29">
        <v>98</v>
      </c>
      <c r="D29" t="s">
        <v>14</v>
      </c>
      <c r="E29">
        <v>54</v>
      </c>
    </row>
    <row r="30" spans="1:5" x14ac:dyDescent="0.35">
      <c r="A30" t="s">
        <v>20</v>
      </c>
      <c r="B30">
        <v>92</v>
      </c>
      <c r="D30" t="s">
        <v>14</v>
      </c>
      <c r="E30">
        <v>1181</v>
      </c>
    </row>
    <row r="31" spans="1:5" x14ac:dyDescent="0.35">
      <c r="A31" t="s">
        <v>20</v>
      </c>
      <c r="B31">
        <v>149</v>
      </c>
      <c r="D31" t="s">
        <v>14</v>
      </c>
      <c r="E31">
        <v>1130</v>
      </c>
    </row>
    <row r="32" spans="1:5" x14ac:dyDescent="0.35">
      <c r="A32" t="s">
        <v>20</v>
      </c>
      <c r="B32">
        <v>2431</v>
      </c>
      <c r="D32" t="s">
        <v>14</v>
      </c>
      <c r="E32">
        <v>923</v>
      </c>
    </row>
    <row r="33" spans="1:5" x14ac:dyDescent="0.35">
      <c r="A33" t="s">
        <v>20</v>
      </c>
      <c r="B33">
        <v>303</v>
      </c>
      <c r="D33" t="s">
        <v>14</v>
      </c>
      <c r="E33">
        <v>1748</v>
      </c>
    </row>
    <row r="34" spans="1:5" x14ac:dyDescent="0.35">
      <c r="A34" t="s">
        <v>20</v>
      </c>
      <c r="B34">
        <v>209</v>
      </c>
      <c r="D34" t="s">
        <v>14</v>
      </c>
      <c r="E34">
        <v>774</v>
      </c>
    </row>
    <row r="35" spans="1:5" x14ac:dyDescent="0.35">
      <c r="A35" t="s">
        <v>20</v>
      </c>
      <c r="B35">
        <v>131</v>
      </c>
      <c r="D35" t="s">
        <v>14</v>
      </c>
      <c r="E35">
        <v>2779</v>
      </c>
    </row>
    <row r="36" spans="1:5" x14ac:dyDescent="0.35">
      <c r="A36" t="s">
        <v>20</v>
      </c>
      <c r="B36">
        <v>164</v>
      </c>
      <c r="D36" t="s">
        <v>14</v>
      </c>
      <c r="E36">
        <v>1221</v>
      </c>
    </row>
    <row r="37" spans="1:5" x14ac:dyDescent="0.35">
      <c r="A37" t="s">
        <v>20</v>
      </c>
      <c r="B37">
        <v>201</v>
      </c>
      <c r="D37" t="s">
        <v>14</v>
      </c>
      <c r="E37">
        <v>355</v>
      </c>
    </row>
    <row r="38" spans="1:5" x14ac:dyDescent="0.35">
      <c r="A38" t="s">
        <v>20</v>
      </c>
      <c r="B38">
        <v>211</v>
      </c>
      <c r="D38" t="s">
        <v>14</v>
      </c>
      <c r="E38">
        <v>395</v>
      </c>
    </row>
    <row r="39" spans="1:5" x14ac:dyDescent="0.35">
      <c r="A39" t="s">
        <v>20</v>
      </c>
      <c r="B39">
        <v>128</v>
      </c>
      <c r="D39" t="s">
        <v>14</v>
      </c>
      <c r="E39">
        <v>662</v>
      </c>
    </row>
    <row r="40" spans="1:5" x14ac:dyDescent="0.35">
      <c r="A40" t="s">
        <v>20</v>
      </c>
      <c r="B40">
        <v>1600</v>
      </c>
      <c r="D40" t="s">
        <v>14</v>
      </c>
      <c r="E40">
        <v>1691</v>
      </c>
    </row>
    <row r="41" spans="1:5" x14ac:dyDescent="0.35">
      <c r="A41" t="s">
        <v>20</v>
      </c>
      <c r="B41">
        <v>249</v>
      </c>
      <c r="D41" t="s">
        <v>14</v>
      </c>
      <c r="E41">
        <v>1059</v>
      </c>
    </row>
    <row r="42" spans="1:5" x14ac:dyDescent="0.35">
      <c r="A42" t="s">
        <v>20</v>
      </c>
      <c r="B42">
        <v>236</v>
      </c>
      <c r="D42" t="s">
        <v>14</v>
      </c>
      <c r="E42">
        <v>1886</v>
      </c>
    </row>
    <row r="43" spans="1:5" x14ac:dyDescent="0.35">
      <c r="A43" t="s">
        <v>20</v>
      </c>
      <c r="B43">
        <v>4065</v>
      </c>
      <c r="D43" t="s">
        <v>14</v>
      </c>
      <c r="E43">
        <v>1028</v>
      </c>
    </row>
    <row r="44" spans="1:5" x14ac:dyDescent="0.35">
      <c r="A44" t="s">
        <v>20</v>
      </c>
      <c r="B44">
        <v>246</v>
      </c>
      <c r="D44" t="s">
        <v>14</v>
      </c>
      <c r="E44">
        <v>4405</v>
      </c>
    </row>
    <row r="45" spans="1:5" x14ac:dyDescent="0.35">
      <c r="A45" t="s">
        <v>20</v>
      </c>
      <c r="B45">
        <v>2475</v>
      </c>
      <c r="D45" t="s">
        <v>14</v>
      </c>
      <c r="E45">
        <v>2468</v>
      </c>
    </row>
    <row r="46" spans="1:5" x14ac:dyDescent="0.35">
      <c r="A46" t="s">
        <v>20</v>
      </c>
      <c r="B46">
        <v>76</v>
      </c>
      <c r="D46" t="s">
        <v>14</v>
      </c>
      <c r="E46">
        <v>2025</v>
      </c>
    </row>
    <row r="47" spans="1:5" x14ac:dyDescent="0.35">
      <c r="A47" t="s">
        <v>20</v>
      </c>
      <c r="B47">
        <v>54</v>
      </c>
      <c r="D47" t="s">
        <v>14</v>
      </c>
      <c r="E47">
        <v>2928</v>
      </c>
    </row>
    <row r="48" spans="1:5" x14ac:dyDescent="0.35">
      <c r="A48" t="s">
        <v>20</v>
      </c>
      <c r="B48">
        <v>88</v>
      </c>
      <c r="D48" t="s">
        <v>14</v>
      </c>
      <c r="E48">
        <v>1790</v>
      </c>
    </row>
    <row r="49" spans="1:5" x14ac:dyDescent="0.35">
      <c r="A49" t="s">
        <v>20</v>
      </c>
      <c r="B49">
        <v>85</v>
      </c>
      <c r="D49" t="s">
        <v>14</v>
      </c>
      <c r="E49">
        <v>908</v>
      </c>
    </row>
    <row r="50" spans="1:5" x14ac:dyDescent="0.35">
      <c r="A50" t="s">
        <v>20</v>
      </c>
      <c r="B50">
        <v>170</v>
      </c>
      <c r="D50" t="s">
        <v>14</v>
      </c>
      <c r="E50">
        <v>1258</v>
      </c>
    </row>
    <row r="51" spans="1:5" x14ac:dyDescent="0.35">
      <c r="A51" t="s">
        <v>20</v>
      </c>
      <c r="B51">
        <v>330</v>
      </c>
      <c r="D51" t="s">
        <v>14</v>
      </c>
      <c r="E51">
        <v>1274</v>
      </c>
    </row>
    <row r="52" spans="1:5" x14ac:dyDescent="0.35">
      <c r="A52" t="s">
        <v>20</v>
      </c>
      <c r="B52">
        <v>127</v>
      </c>
      <c r="D52" t="s">
        <v>14</v>
      </c>
      <c r="E52">
        <v>441</v>
      </c>
    </row>
    <row r="53" spans="1:5" x14ac:dyDescent="0.35">
      <c r="A53" t="s">
        <v>20</v>
      </c>
      <c r="B53">
        <v>411</v>
      </c>
      <c r="D53" t="s">
        <v>14</v>
      </c>
      <c r="E53">
        <v>3304</v>
      </c>
    </row>
    <row r="54" spans="1:5" x14ac:dyDescent="0.35">
      <c r="A54" t="s">
        <v>20</v>
      </c>
      <c r="B54">
        <v>180</v>
      </c>
      <c r="D54" t="s">
        <v>14</v>
      </c>
      <c r="E54">
        <v>2062</v>
      </c>
    </row>
    <row r="55" spans="1:5" x14ac:dyDescent="0.35">
      <c r="A55" t="s">
        <v>20</v>
      </c>
      <c r="B55">
        <v>374</v>
      </c>
      <c r="D55" t="s">
        <v>14</v>
      </c>
      <c r="E55">
        <v>889</v>
      </c>
    </row>
    <row r="56" spans="1:5" x14ac:dyDescent="0.35">
      <c r="A56" t="s">
        <v>20</v>
      </c>
      <c r="B56">
        <v>71</v>
      </c>
      <c r="D56" t="s">
        <v>14</v>
      </c>
      <c r="E56">
        <v>2072</v>
      </c>
    </row>
    <row r="57" spans="1:5" x14ac:dyDescent="0.35">
      <c r="A57" t="s">
        <v>20</v>
      </c>
      <c r="B57">
        <v>203</v>
      </c>
      <c r="D57" t="s">
        <v>14</v>
      </c>
      <c r="E57">
        <v>1999</v>
      </c>
    </row>
    <row r="58" spans="1:5" x14ac:dyDescent="0.35">
      <c r="A58" t="s">
        <v>20</v>
      </c>
      <c r="B58">
        <v>113</v>
      </c>
      <c r="D58" t="s">
        <v>14</v>
      </c>
      <c r="E58">
        <v>1229</v>
      </c>
    </row>
    <row r="59" spans="1:5" x14ac:dyDescent="0.35">
      <c r="A59" t="s">
        <v>20</v>
      </c>
      <c r="B59">
        <v>96</v>
      </c>
      <c r="D59" t="s">
        <v>14</v>
      </c>
      <c r="E59">
        <v>526</v>
      </c>
    </row>
    <row r="60" spans="1:5" x14ac:dyDescent="0.35">
      <c r="A60" t="s">
        <v>20</v>
      </c>
      <c r="B60">
        <v>498</v>
      </c>
      <c r="D60" t="s">
        <v>14</v>
      </c>
      <c r="E60">
        <v>38</v>
      </c>
    </row>
    <row r="61" spans="1:5" x14ac:dyDescent="0.35">
      <c r="A61" t="s">
        <v>20</v>
      </c>
      <c r="B61">
        <v>180</v>
      </c>
      <c r="D61" t="s">
        <v>14</v>
      </c>
      <c r="E61">
        <v>107</v>
      </c>
    </row>
    <row r="62" spans="1:5" x14ac:dyDescent="0.35">
      <c r="A62" t="s">
        <v>20</v>
      </c>
      <c r="B62">
        <v>27</v>
      </c>
      <c r="D62" t="s">
        <v>14</v>
      </c>
      <c r="E62">
        <v>1467</v>
      </c>
    </row>
    <row r="63" spans="1:5" x14ac:dyDescent="0.35">
      <c r="A63" t="s">
        <v>20</v>
      </c>
      <c r="B63">
        <v>2331</v>
      </c>
      <c r="D63" t="s">
        <v>14</v>
      </c>
      <c r="E63">
        <v>331</v>
      </c>
    </row>
    <row r="64" spans="1:5" x14ac:dyDescent="0.35">
      <c r="A64" t="s">
        <v>20</v>
      </c>
      <c r="B64">
        <v>113</v>
      </c>
      <c r="D64" t="s">
        <v>14</v>
      </c>
      <c r="E64">
        <v>1368</v>
      </c>
    </row>
    <row r="65" spans="1:5" x14ac:dyDescent="0.35">
      <c r="A65" t="s">
        <v>20</v>
      </c>
      <c r="B65">
        <v>164</v>
      </c>
      <c r="D65" t="s">
        <v>14</v>
      </c>
      <c r="E65">
        <v>157</v>
      </c>
    </row>
    <row r="66" spans="1:5" x14ac:dyDescent="0.35">
      <c r="A66" t="s">
        <v>20</v>
      </c>
      <c r="B66">
        <v>164</v>
      </c>
      <c r="D66" t="s">
        <v>14</v>
      </c>
      <c r="E66">
        <v>143</v>
      </c>
    </row>
    <row r="67" spans="1:5" x14ac:dyDescent="0.35">
      <c r="A67" t="s">
        <v>20</v>
      </c>
      <c r="B67">
        <v>336</v>
      </c>
      <c r="D67" t="s">
        <v>14</v>
      </c>
      <c r="E67">
        <v>253</v>
      </c>
    </row>
    <row r="68" spans="1:5" x14ac:dyDescent="0.35">
      <c r="A68" t="s">
        <v>20</v>
      </c>
      <c r="B68">
        <v>1917</v>
      </c>
      <c r="D68" t="s">
        <v>14</v>
      </c>
      <c r="E68">
        <v>679</v>
      </c>
    </row>
    <row r="69" spans="1:5" x14ac:dyDescent="0.35">
      <c r="A69" t="s">
        <v>20</v>
      </c>
      <c r="B69">
        <v>95</v>
      </c>
      <c r="D69" t="s">
        <v>14</v>
      </c>
      <c r="E69">
        <v>575</v>
      </c>
    </row>
    <row r="70" spans="1:5" x14ac:dyDescent="0.35">
      <c r="A70" t="s">
        <v>20</v>
      </c>
      <c r="B70">
        <v>147</v>
      </c>
      <c r="D70" t="s">
        <v>14</v>
      </c>
      <c r="E70">
        <v>181</v>
      </c>
    </row>
    <row r="71" spans="1:5" x14ac:dyDescent="0.35">
      <c r="A71" t="s">
        <v>20</v>
      </c>
      <c r="B71">
        <v>86</v>
      </c>
      <c r="D71" t="s">
        <v>14</v>
      </c>
      <c r="E71">
        <v>1796</v>
      </c>
    </row>
    <row r="72" spans="1:5" x14ac:dyDescent="0.35">
      <c r="A72" t="s">
        <v>20</v>
      </c>
      <c r="B72">
        <v>83</v>
      </c>
      <c r="D72" t="s">
        <v>14</v>
      </c>
      <c r="E72">
        <v>1296</v>
      </c>
    </row>
    <row r="73" spans="1:5" x14ac:dyDescent="0.35">
      <c r="A73" t="s">
        <v>20</v>
      </c>
      <c r="B73">
        <v>676</v>
      </c>
      <c r="D73" t="s">
        <v>14</v>
      </c>
      <c r="E73">
        <v>1825</v>
      </c>
    </row>
    <row r="74" spans="1:5" x14ac:dyDescent="0.35">
      <c r="A74" t="s">
        <v>20</v>
      </c>
      <c r="B74">
        <v>361</v>
      </c>
      <c r="D74" t="s">
        <v>14</v>
      </c>
      <c r="E74">
        <v>162</v>
      </c>
    </row>
    <row r="75" spans="1:5" x14ac:dyDescent="0.35">
      <c r="A75" t="s">
        <v>20</v>
      </c>
      <c r="B75">
        <v>131</v>
      </c>
      <c r="D75" t="s">
        <v>14</v>
      </c>
      <c r="E75">
        <v>362</v>
      </c>
    </row>
    <row r="76" spans="1:5" x14ac:dyDescent="0.35">
      <c r="A76" t="s">
        <v>20</v>
      </c>
      <c r="B76">
        <v>126</v>
      </c>
      <c r="D76" t="s">
        <v>14</v>
      </c>
      <c r="E76">
        <v>2955</v>
      </c>
    </row>
    <row r="77" spans="1:5" x14ac:dyDescent="0.35">
      <c r="A77" t="s">
        <v>20</v>
      </c>
      <c r="B77">
        <v>275</v>
      </c>
      <c r="D77" t="s">
        <v>14</v>
      </c>
      <c r="E77">
        <v>130</v>
      </c>
    </row>
    <row r="78" spans="1:5" x14ac:dyDescent="0.35">
      <c r="A78" t="s">
        <v>20</v>
      </c>
      <c r="B78">
        <v>67</v>
      </c>
      <c r="D78" t="s">
        <v>14</v>
      </c>
      <c r="E78">
        <v>296</v>
      </c>
    </row>
    <row r="79" spans="1:5" x14ac:dyDescent="0.35">
      <c r="A79" t="s">
        <v>20</v>
      </c>
      <c r="B79">
        <v>154</v>
      </c>
      <c r="D79" t="s">
        <v>14</v>
      </c>
      <c r="E79">
        <v>842</v>
      </c>
    </row>
    <row r="80" spans="1:5" x14ac:dyDescent="0.35">
      <c r="A80" t="s">
        <v>20</v>
      </c>
      <c r="B80">
        <v>1782</v>
      </c>
      <c r="D80" t="s">
        <v>14</v>
      </c>
      <c r="E80">
        <v>2108</v>
      </c>
    </row>
    <row r="81" spans="1:5" x14ac:dyDescent="0.35">
      <c r="A81" t="s">
        <v>20</v>
      </c>
      <c r="B81">
        <v>903</v>
      </c>
      <c r="D81" t="s">
        <v>14</v>
      </c>
      <c r="E81">
        <v>82</v>
      </c>
    </row>
    <row r="82" spans="1:5" x14ac:dyDescent="0.35">
      <c r="A82" t="s">
        <v>20</v>
      </c>
      <c r="B82">
        <v>94</v>
      </c>
      <c r="D82" t="s">
        <v>14</v>
      </c>
      <c r="E82">
        <v>926</v>
      </c>
    </row>
    <row r="83" spans="1:5" x14ac:dyDescent="0.35">
      <c r="A83" t="s">
        <v>20</v>
      </c>
      <c r="B83">
        <v>180</v>
      </c>
      <c r="D83" t="s">
        <v>14</v>
      </c>
      <c r="E83">
        <v>1194</v>
      </c>
    </row>
    <row r="84" spans="1:5" x14ac:dyDescent="0.35">
      <c r="A84" t="s">
        <v>20</v>
      </c>
      <c r="B84">
        <v>533</v>
      </c>
      <c r="D84" t="s">
        <v>14</v>
      </c>
      <c r="E84">
        <v>1467</v>
      </c>
    </row>
    <row r="85" spans="1:5" x14ac:dyDescent="0.35">
      <c r="A85" t="s">
        <v>20</v>
      </c>
      <c r="B85">
        <v>2443</v>
      </c>
      <c r="D85" t="s">
        <v>14</v>
      </c>
      <c r="E85">
        <v>3387</v>
      </c>
    </row>
    <row r="86" spans="1:5" x14ac:dyDescent="0.35">
      <c r="A86" t="s">
        <v>20</v>
      </c>
      <c r="B86">
        <v>89</v>
      </c>
      <c r="D86" t="s">
        <v>14</v>
      </c>
      <c r="E86">
        <v>714</v>
      </c>
    </row>
    <row r="87" spans="1:5" x14ac:dyDescent="0.35">
      <c r="A87" t="s">
        <v>20</v>
      </c>
      <c r="B87">
        <v>159</v>
      </c>
      <c r="D87" t="s">
        <v>14</v>
      </c>
      <c r="E87">
        <v>1068</v>
      </c>
    </row>
    <row r="88" spans="1:5" x14ac:dyDescent="0.35">
      <c r="A88" t="s">
        <v>20</v>
      </c>
      <c r="B88">
        <v>50</v>
      </c>
      <c r="D88" t="s">
        <v>14</v>
      </c>
      <c r="E88">
        <v>1439</v>
      </c>
    </row>
    <row r="89" spans="1:5" x14ac:dyDescent="0.35">
      <c r="A89" t="s">
        <v>20</v>
      </c>
      <c r="B89">
        <v>186</v>
      </c>
      <c r="D89" t="s">
        <v>14</v>
      </c>
      <c r="E89">
        <v>934</v>
      </c>
    </row>
    <row r="90" spans="1:5" x14ac:dyDescent="0.35">
      <c r="A90" t="s">
        <v>20</v>
      </c>
      <c r="B90">
        <v>1071</v>
      </c>
      <c r="D90" t="s">
        <v>14</v>
      </c>
      <c r="E90">
        <v>955</v>
      </c>
    </row>
    <row r="91" spans="1:5" x14ac:dyDescent="0.35">
      <c r="A91" t="s">
        <v>20</v>
      </c>
      <c r="B91">
        <v>117</v>
      </c>
      <c r="D91" t="s">
        <v>14</v>
      </c>
      <c r="E91">
        <v>3410</v>
      </c>
    </row>
    <row r="92" spans="1:5" x14ac:dyDescent="0.35">
      <c r="A92" t="s">
        <v>20</v>
      </c>
      <c r="B92">
        <v>70</v>
      </c>
      <c r="D92" t="s">
        <v>14</v>
      </c>
      <c r="E92">
        <v>846</v>
      </c>
    </row>
    <row r="93" spans="1:5" x14ac:dyDescent="0.35">
      <c r="A93" t="s">
        <v>20</v>
      </c>
      <c r="B93">
        <v>135</v>
      </c>
      <c r="D93" t="s">
        <v>14</v>
      </c>
      <c r="E93">
        <v>1684</v>
      </c>
    </row>
    <row r="94" spans="1:5" x14ac:dyDescent="0.35">
      <c r="A94" t="s">
        <v>20</v>
      </c>
      <c r="B94">
        <v>768</v>
      </c>
      <c r="D94" t="s">
        <v>14</v>
      </c>
      <c r="E94">
        <v>602</v>
      </c>
    </row>
    <row r="95" spans="1:5" x14ac:dyDescent="0.35">
      <c r="A95" t="s">
        <v>20</v>
      </c>
      <c r="B95">
        <v>199</v>
      </c>
      <c r="D95" t="s">
        <v>14</v>
      </c>
      <c r="E95">
        <v>22</v>
      </c>
    </row>
    <row r="96" spans="1:5" x14ac:dyDescent="0.35">
      <c r="A96" t="s">
        <v>20</v>
      </c>
      <c r="B96">
        <v>107</v>
      </c>
      <c r="D96" t="s">
        <v>14</v>
      </c>
      <c r="E96">
        <v>2179</v>
      </c>
    </row>
    <row r="97" spans="1:5" x14ac:dyDescent="0.35">
      <c r="A97" t="s">
        <v>20</v>
      </c>
      <c r="B97">
        <v>195</v>
      </c>
      <c r="D97" t="s">
        <v>14</v>
      </c>
      <c r="E97">
        <v>1335</v>
      </c>
    </row>
    <row r="98" spans="1:5" x14ac:dyDescent="0.35">
      <c r="A98" t="s">
        <v>20</v>
      </c>
      <c r="B98">
        <v>3376</v>
      </c>
      <c r="D98" t="s">
        <v>14</v>
      </c>
      <c r="E98">
        <v>792</v>
      </c>
    </row>
    <row r="99" spans="1:5" x14ac:dyDescent="0.35">
      <c r="A99" t="s">
        <v>20</v>
      </c>
      <c r="B99">
        <v>41</v>
      </c>
      <c r="D99" t="s">
        <v>14</v>
      </c>
      <c r="E99">
        <v>252</v>
      </c>
    </row>
    <row r="100" spans="1:5" x14ac:dyDescent="0.35">
      <c r="A100" t="s">
        <v>20</v>
      </c>
      <c r="B100">
        <v>1821</v>
      </c>
      <c r="D100" t="s">
        <v>14</v>
      </c>
      <c r="E100">
        <v>750</v>
      </c>
    </row>
    <row r="101" spans="1:5" x14ac:dyDescent="0.35">
      <c r="A101" t="s">
        <v>20</v>
      </c>
      <c r="B101">
        <v>164</v>
      </c>
      <c r="D101" t="s">
        <v>14</v>
      </c>
      <c r="E101">
        <v>257</v>
      </c>
    </row>
    <row r="102" spans="1:5" x14ac:dyDescent="0.35">
      <c r="A102" t="s">
        <v>20</v>
      </c>
      <c r="B102">
        <v>157</v>
      </c>
      <c r="D102" t="s">
        <v>14</v>
      </c>
      <c r="E102">
        <v>504</v>
      </c>
    </row>
    <row r="103" spans="1:5" x14ac:dyDescent="0.35">
      <c r="A103" t="s">
        <v>20</v>
      </c>
      <c r="B103">
        <v>246</v>
      </c>
      <c r="D103" t="s">
        <v>14</v>
      </c>
      <c r="E103">
        <v>803</v>
      </c>
    </row>
    <row r="104" spans="1:5" x14ac:dyDescent="0.35">
      <c r="A104" t="s">
        <v>20</v>
      </c>
      <c r="B104">
        <v>1396</v>
      </c>
      <c r="D104" t="s">
        <v>14</v>
      </c>
      <c r="E104">
        <v>656</v>
      </c>
    </row>
    <row r="105" spans="1:5" x14ac:dyDescent="0.35">
      <c r="A105" t="s">
        <v>20</v>
      </c>
      <c r="B105">
        <v>2506</v>
      </c>
      <c r="D105" t="s">
        <v>14</v>
      </c>
      <c r="E105">
        <v>1121</v>
      </c>
    </row>
    <row r="106" spans="1:5" x14ac:dyDescent="0.35">
      <c r="A106" t="s">
        <v>20</v>
      </c>
      <c r="B106">
        <v>244</v>
      </c>
      <c r="D106" t="s">
        <v>14</v>
      </c>
      <c r="E106">
        <v>782</v>
      </c>
    </row>
    <row r="107" spans="1:5" x14ac:dyDescent="0.35">
      <c r="A107" t="s">
        <v>20</v>
      </c>
      <c r="B107">
        <v>146</v>
      </c>
      <c r="D107" t="s">
        <v>14</v>
      </c>
      <c r="E107">
        <v>1257</v>
      </c>
    </row>
    <row r="108" spans="1:5" x14ac:dyDescent="0.35">
      <c r="A108" t="s">
        <v>20</v>
      </c>
      <c r="B108">
        <v>1267</v>
      </c>
      <c r="D108" t="s">
        <v>14</v>
      </c>
      <c r="E108">
        <v>418</v>
      </c>
    </row>
    <row r="109" spans="1:5" x14ac:dyDescent="0.35">
      <c r="A109" t="s">
        <v>20</v>
      </c>
      <c r="B109">
        <v>1561</v>
      </c>
      <c r="D109" t="s">
        <v>14</v>
      </c>
      <c r="E109">
        <v>3182</v>
      </c>
    </row>
    <row r="110" spans="1:5" x14ac:dyDescent="0.35">
      <c r="A110" t="s">
        <v>20</v>
      </c>
      <c r="B110">
        <v>48</v>
      </c>
      <c r="D110" t="s">
        <v>14</v>
      </c>
      <c r="E110">
        <v>2201</v>
      </c>
    </row>
    <row r="111" spans="1:5" x14ac:dyDescent="0.35">
      <c r="A111" t="s">
        <v>20</v>
      </c>
      <c r="B111">
        <v>2739</v>
      </c>
      <c r="D111" t="s">
        <v>14</v>
      </c>
      <c r="E111">
        <v>424</v>
      </c>
    </row>
    <row r="112" spans="1:5" x14ac:dyDescent="0.35">
      <c r="A112" t="s">
        <v>20</v>
      </c>
      <c r="B112">
        <v>3537</v>
      </c>
      <c r="D112" t="s">
        <v>14</v>
      </c>
      <c r="E112">
        <v>831</v>
      </c>
    </row>
    <row r="113" spans="1:5" x14ac:dyDescent="0.35">
      <c r="A113" t="s">
        <v>20</v>
      </c>
      <c r="B113">
        <v>2107</v>
      </c>
      <c r="D113" t="s">
        <v>14</v>
      </c>
      <c r="E113">
        <v>752</v>
      </c>
    </row>
    <row r="114" spans="1:5" x14ac:dyDescent="0.35">
      <c r="A114" t="s">
        <v>20</v>
      </c>
      <c r="B114">
        <v>3318</v>
      </c>
      <c r="D114" t="s">
        <v>14</v>
      </c>
      <c r="E114">
        <v>1000</v>
      </c>
    </row>
    <row r="115" spans="1:5" x14ac:dyDescent="0.35">
      <c r="A115" t="s">
        <v>20</v>
      </c>
      <c r="B115">
        <v>340</v>
      </c>
      <c r="D115" t="s">
        <v>14</v>
      </c>
      <c r="E115">
        <v>1784</v>
      </c>
    </row>
    <row r="116" spans="1:5" x14ac:dyDescent="0.35">
      <c r="A116" t="s">
        <v>20</v>
      </c>
      <c r="B116">
        <v>1442</v>
      </c>
      <c r="D116" t="s">
        <v>14</v>
      </c>
      <c r="E116">
        <v>1625</v>
      </c>
    </row>
    <row r="117" spans="1:5" x14ac:dyDescent="0.35">
      <c r="A117" t="s">
        <v>20</v>
      </c>
      <c r="B117">
        <v>126</v>
      </c>
      <c r="D117" t="s">
        <v>14</v>
      </c>
      <c r="E117">
        <v>672</v>
      </c>
    </row>
    <row r="118" spans="1:5" x14ac:dyDescent="0.35">
      <c r="A118" t="s">
        <v>20</v>
      </c>
      <c r="B118">
        <v>524</v>
      </c>
      <c r="D118" t="s">
        <v>14</v>
      </c>
      <c r="E118">
        <v>21</v>
      </c>
    </row>
    <row r="119" spans="1:5" x14ac:dyDescent="0.35">
      <c r="A119" t="s">
        <v>20</v>
      </c>
      <c r="B119">
        <v>1989</v>
      </c>
      <c r="D119" t="s">
        <v>14</v>
      </c>
      <c r="E119">
        <v>1608</v>
      </c>
    </row>
    <row r="120" spans="1:5" x14ac:dyDescent="0.35">
      <c r="A120" t="s">
        <v>20</v>
      </c>
      <c r="B120">
        <v>157</v>
      </c>
      <c r="D120" t="s">
        <v>14</v>
      </c>
      <c r="E120">
        <v>747</v>
      </c>
    </row>
    <row r="121" spans="1:5" x14ac:dyDescent="0.35">
      <c r="A121" t="s">
        <v>20</v>
      </c>
      <c r="B121">
        <v>4498</v>
      </c>
      <c r="D121" t="s">
        <v>14</v>
      </c>
      <c r="E121">
        <v>2307</v>
      </c>
    </row>
    <row r="122" spans="1:5" x14ac:dyDescent="0.35">
      <c r="A122" t="s">
        <v>20</v>
      </c>
      <c r="B122">
        <v>80</v>
      </c>
      <c r="D122" t="s">
        <v>14</v>
      </c>
      <c r="E122">
        <v>940</v>
      </c>
    </row>
    <row r="123" spans="1:5" x14ac:dyDescent="0.35">
      <c r="A123" t="s">
        <v>20</v>
      </c>
      <c r="B123">
        <v>43</v>
      </c>
      <c r="D123" t="s">
        <v>14</v>
      </c>
      <c r="E123">
        <v>2915</v>
      </c>
    </row>
    <row r="124" spans="1:5" x14ac:dyDescent="0.35">
      <c r="A124" t="s">
        <v>20</v>
      </c>
      <c r="B124">
        <v>2053</v>
      </c>
      <c r="D124" t="s">
        <v>14</v>
      </c>
      <c r="E124">
        <v>1220</v>
      </c>
    </row>
    <row r="125" spans="1:5" x14ac:dyDescent="0.35">
      <c r="A125" t="s">
        <v>20</v>
      </c>
      <c r="B125">
        <v>168</v>
      </c>
      <c r="D125" t="s">
        <v>14</v>
      </c>
      <c r="E125">
        <v>941</v>
      </c>
    </row>
    <row r="126" spans="1:5" x14ac:dyDescent="0.35">
      <c r="A126" t="s">
        <v>20</v>
      </c>
      <c r="B126">
        <v>4289</v>
      </c>
      <c r="D126" t="s">
        <v>14</v>
      </c>
      <c r="E126">
        <v>513</v>
      </c>
    </row>
    <row r="127" spans="1:5" x14ac:dyDescent="0.35">
      <c r="A127" t="s">
        <v>20</v>
      </c>
      <c r="B127">
        <v>165</v>
      </c>
      <c r="D127" t="s">
        <v>14</v>
      </c>
      <c r="E127">
        <v>1979</v>
      </c>
    </row>
    <row r="128" spans="1:5" x14ac:dyDescent="0.35">
      <c r="A128" t="s">
        <v>20</v>
      </c>
      <c r="B128">
        <v>1815</v>
      </c>
      <c r="D128" t="s">
        <v>14</v>
      </c>
      <c r="E128">
        <v>245</v>
      </c>
    </row>
    <row r="129" spans="1:5" x14ac:dyDescent="0.35">
      <c r="A129" t="s">
        <v>20</v>
      </c>
      <c r="B129">
        <v>397</v>
      </c>
      <c r="D129" t="s">
        <v>14</v>
      </c>
      <c r="E129">
        <v>594</v>
      </c>
    </row>
    <row r="130" spans="1:5" x14ac:dyDescent="0.35">
      <c r="A130" t="s">
        <v>20</v>
      </c>
      <c r="B130">
        <v>1539</v>
      </c>
      <c r="D130" t="s">
        <v>14</v>
      </c>
      <c r="E130">
        <v>558</v>
      </c>
    </row>
    <row r="131" spans="1:5" x14ac:dyDescent="0.35">
      <c r="A131" t="s">
        <v>20</v>
      </c>
      <c r="B131">
        <v>138</v>
      </c>
      <c r="D131" t="s">
        <v>14</v>
      </c>
      <c r="E131">
        <v>676</v>
      </c>
    </row>
    <row r="132" spans="1:5" x14ac:dyDescent="0.35">
      <c r="A132" t="s">
        <v>20</v>
      </c>
      <c r="B132">
        <v>3594</v>
      </c>
      <c r="D132" t="s">
        <v>14</v>
      </c>
      <c r="E132">
        <v>679</v>
      </c>
    </row>
    <row r="133" spans="1:5" x14ac:dyDescent="0.35">
      <c r="A133" t="s">
        <v>20</v>
      </c>
      <c r="B133">
        <v>5880</v>
      </c>
      <c r="D133" t="s">
        <v>14</v>
      </c>
      <c r="E133">
        <v>326</v>
      </c>
    </row>
    <row r="134" spans="1:5" x14ac:dyDescent="0.35">
      <c r="A134" t="s">
        <v>20</v>
      </c>
      <c r="B134">
        <v>112</v>
      </c>
      <c r="D134" t="s">
        <v>14</v>
      </c>
      <c r="E134">
        <v>554</v>
      </c>
    </row>
    <row r="135" spans="1:5" x14ac:dyDescent="0.35">
      <c r="A135" t="s">
        <v>20</v>
      </c>
      <c r="B135">
        <v>943</v>
      </c>
      <c r="D135" t="s">
        <v>14</v>
      </c>
      <c r="E135">
        <v>648</v>
      </c>
    </row>
    <row r="136" spans="1:5" x14ac:dyDescent="0.35">
      <c r="A136" t="s">
        <v>20</v>
      </c>
      <c r="B136">
        <v>2468</v>
      </c>
      <c r="D136" t="s">
        <v>14</v>
      </c>
      <c r="E136">
        <v>605</v>
      </c>
    </row>
    <row r="137" spans="1:5" x14ac:dyDescent="0.35">
      <c r="A137" t="s">
        <v>20</v>
      </c>
      <c r="B137">
        <v>2551</v>
      </c>
      <c r="D137" t="s">
        <v>14</v>
      </c>
      <c r="E137">
        <v>347</v>
      </c>
    </row>
    <row r="138" spans="1:5" x14ac:dyDescent="0.35">
      <c r="A138" t="s">
        <v>20</v>
      </c>
      <c r="B138">
        <v>101</v>
      </c>
      <c r="D138" t="s">
        <v>14</v>
      </c>
      <c r="E138">
        <v>243</v>
      </c>
    </row>
    <row r="139" spans="1:5" x14ac:dyDescent="0.35">
      <c r="A139" t="s">
        <v>20</v>
      </c>
      <c r="B139">
        <v>92</v>
      </c>
      <c r="D139" t="s">
        <v>14</v>
      </c>
      <c r="E139">
        <v>886</v>
      </c>
    </row>
    <row r="140" spans="1:5" x14ac:dyDescent="0.35">
      <c r="A140" t="s">
        <v>20</v>
      </c>
      <c r="B140">
        <v>62</v>
      </c>
      <c r="D140" t="s">
        <v>14</v>
      </c>
      <c r="E140">
        <v>931</v>
      </c>
    </row>
    <row r="141" spans="1:5" x14ac:dyDescent="0.35">
      <c r="A141" t="s">
        <v>20</v>
      </c>
      <c r="B141">
        <v>149</v>
      </c>
      <c r="D141" t="s">
        <v>14</v>
      </c>
      <c r="E141">
        <v>1758</v>
      </c>
    </row>
    <row r="142" spans="1:5" x14ac:dyDescent="0.35">
      <c r="A142" t="s">
        <v>20</v>
      </c>
      <c r="B142">
        <v>329</v>
      </c>
      <c r="D142" t="s">
        <v>14</v>
      </c>
      <c r="E142">
        <v>750</v>
      </c>
    </row>
    <row r="143" spans="1:5" x14ac:dyDescent="0.35">
      <c r="A143" t="s">
        <v>20</v>
      </c>
      <c r="B143">
        <v>97</v>
      </c>
      <c r="D143" t="s">
        <v>14</v>
      </c>
      <c r="E143">
        <v>180</v>
      </c>
    </row>
    <row r="144" spans="1:5" x14ac:dyDescent="0.35">
      <c r="A144" t="s">
        <v>20</v>
      </c>
      <c r="B144">
        <v>1784</v>
      </c>
      <c r="D144" t="s">
        <v>14</v>
      </c>
      <c r="E144">
        <v>1225</v>
      </c>
    </row>
    <row r="145" spans="1:5" x14ac:dyDescent="0.35">
      <c r="A145" t="s">
        <v>20</v>
      </c>
      <c r="B145">
        <v>1684</v>
      </c>
      <c r="D145" t="s">
        <v>14</v>
      </c>
      <c r="E145">
        <v>80</v>
      </c>
    </row>
    <row r="146" spans="1:5" x14ac:dyDescent="0.35">
      <c r="A146" t="s">
        <v>20</v>
      </c>
      <c r="B146">
        <v>250</v>
      </c>
      <c r="D146" t="s">
        <v>14</v>
      </c>
      <c r="E146">
        <v>454</v>
      </c>
    </row>
    <row r="147" spans="1:5" x14ac:dyDescent="0.35">
      <c r="A147" t="s">
        <v>20</v>
      </c>
      <c r="B147">
        <v>238</v>
      </c>
      <c r="D147" t="s">
        <v>14</v>
      </c>
      <c r="E147">
        <v>558</v>
      </c>
    </row>
    <row r="148" spans="1:5" x14ac:dyDescent="0.35">
      <c r="A148" t="s">
        <v>20</v>
      </c>
      <c r="B148">
        <v>53</v>
      </c>
      <c r="D148" t="s">
        <v>14</v>
      </c>
      <c r="E148">
        <v>94</v>
      </c>
    </row>
    <row r="149" spans="1:5" x14ac:dyDescent="0.35">
      <c r="A149" t="s">
        <v>20</v>
      </c>
      <c r="B149">
        <v>214</v>
      </c>
      <c r="D149" t="s">
        <v>14</v>
      </c>
      <c r="E149">
        <v>452</v>
      </c>
    </row>
    <row r="150" spans="1:5" x14ac:dyDescent="0.35">
      <c r="A150" t="s">
        <v>20</v>
      </c>
      <c r="B150">
        <v>222</v>
      </c>
      <c r="D150" t="s">
        <v>14</v>
      </c>
      <c r="E150">
        <v>452</v>
      </c>
    </row>
    <row r="151" spans="1:5" x14ac:dyDescent="0.35">
      <c r="A151" t="s">
        <v>20</v>
      </c>
      <c r="B151">
        <v>1884</v>
      </c>
      <c r="D151" t="s">
        <v>14</v>
      </c>
      <c r="E151">
        <v>1063</v>
      </c>
    </row>
    <row r="152" spans="1:5" x14ac:dyDescent="0.35">
      <c r="A152" t="s">
        <v>20</v>
      </c>
      <c r="B152">
        <v>218</v>
      </c>
      <c r="D152" t="s">
        <v>14</v>
      </c>
      <c r="E152">
        <v>49</v>
      </c>
    </row>
    <row r="153" spans="1:5" x14ac:dyDescent="0.35">
      <c r="A153" t="s">
        <v>20</v>
      </c>
      <c r="B153">
        <v>6465</v>
      </c>
      <c r="D153" t="s">
        <v>14</v>
      </c>
      <c r="E153">
        <v>245</v>
      </c>
    </row>
    <row r="154" spans="1:5" x14ac:dyDescent="0.35">
      <c r="A154" t="s">
        <v>20</v>
      </c>
      <c r="B154">
        <v>59</v>
      </c>
      <c r="D154" t="s">
        <v>14</v>
      </c>
      <c r="E154">
        <v>40</v>
      </c>
    </row>
    <row r="155" spans="1:5" x14ac:dyDescent="0.35">
      <c r="A155" t="s">
        <v>20</v>
      </c>
      <c r="B155">
        <v>88</v>
      </c>
      <c r="D155" t="s">
        <v>14</v>
      </c>
      <c r="E155">
        <v>15</v>
      </c>
    </row>
    <row r="156" spans="1:5" x14ac:dyDescent="0.35">
      <c r="A156" t="s">
        <v>20</v>
      </c>
      <c r="B156">
        <v>1697</v>
      </c>
      <c r="D156" t="s">
        <v>14</v>
      </c>
      <c r="E156">
        <v>1072</v>
      </c>
    </row>
    <row r="157" spans="1:5" x14ac:dyDescent="0.35">
      <c r="A157" t="s">
        <v>20</v>
      </c>
      <c r="B157">
        <v>92</v>
      </c>
      <c r="D157" t="s">
        <v>14</v>
      </c>
      <c r="E157">
        <v>523</v>
      </c>
    </row>
    <row r="158" spans="1:5" x14ac:dyDescent="0.35">
      <c r="A158" t="s">
        <v>20</v>
      </c>
      <c r="B158">
        <v>186</v>
      </c>
      <c r="D158" t="s">
        <v>14</v>
      </c>
      <c r="E158">
        <v>374</v>
      </c>
    </row>
    <row r="159" spans="1:5" x14ac:dyDescent="0.35">
      <c r="A159" t="s">
        <v>20</v>
      </c>
      <c r="B159">
        <v>138</v>
      </c>
      <c r="D159" t="s">
        <v>14</v>
      </c>
      <c r="E159">
        <v>168</v>
      </c>
    </row>
    <row r="160" spans="1:5" x14ac:dyDescent="0.35">
      <c r="A160" t="s">
        <v>20</v>
      </c>
      <c r="B160">
        <v>261</v>
      </c>
      <c r="D160" t="s">
        <v>14</v>
      </c>
      <c r="E160">
        <v>674</v>
      </c>
    </row>
    <row r="161" spans="1:5" x14ac:dyDescent="0.35">
      <c r="A161" t="s">
        <v>20</v>
      </c>
      <c r="B161">
        <v>107</v>
      </c>
      <c r="D161" t="s">
        <v>14</v>
      </c>
      <c r="E161">
        <v>859</v>
      </c>
    </row>
    <row r="162" spans="1:5" x14ac:dyDescent="0.35">
      <c r="A162" t="s">
        <v>20</v>
      </c>
      <c r="B162">
        <v>199</v>
      </c>
      <c r="D162" t="s">
        <v>14</v>
      </c>
      <c r="E162">
        <v>151</v>
      </c>
    </row>
    <row r="163" spans="1:5" x14ac:dyDescent="0.35">
      <c r="A163" t="s">
        <v>20</v>
      </c>
      <c r="B163">
        <v>5512</v>
      </c>
      <c r="D163" t="s">
        <v>14</v>
      </c>
      <c r="E163">
        <v>838</v>
      </c>
    </row>
    <row r="164" spans="1:5" x14ac:dyDescent="0.35">
      <c r="A164" t="s">
        <v>20</v>
      </c>
      <c r="B164">
        <v>86</v>
      </c>
      <c r="D164" t="s">
        <v>14</v>
      </c>
      <c r="E164">
        <v>191</v>
      </c>
    </row>
    <row r="165" spans="1:5" x14ac:dyDescent="0.35">
      <c r="A165" t="s">
        <v>20</v>
      </c>
      <c r="B165">
        <v>2768</v>
      </c>
      <c r="D165" t="s">
        <v>14</v>
      </c>
      <c r="E165">
        <v>127</v>
      </c>
    </row>
    <row r="166" spans="1:5" x14ac:dyDescent="0.35">
      <c r="A166" t="s">
        <v>20</v>
      </c>
      <c r="B166">
        <v>48</v>
      </c>
      <c r="D166" t="s">
        <v>14</v>
      </c>
      <c r="E166">
        <v>210</v>
      </c>
    </row>
    <row r="167" spans="1:5" x14ac:dyDescent="0.35">
      <c r="A167" t="s">
        <v>20</v>
      </c>
      <c r="B167">
        <v>87</v>
      </c>
      <c r="D167" t="s">
        <v>14</v>
      </c>
      <c r="E167">
        <v>328</v>
      </c>
    </row>
    <row r="168" spans="1:5" x14ac:dyDescent="0.35">
      <c r="A168" t="s">
        <v>20</v>
      </c>
      <c r="B168">
        <v>1894</v>
      </c>
      <c r="D168" t="s">
        <v>14</v>
      </c>
      <c r="E168">
        <v>248</v>
      </c>
    </row>
    <row r="169" spans="1:5" x14ac:dyDescent="0.35">
      <c r="A169" t="s">
        <v>20</v>
      </c>
      <c r="B169">
        <v>282</v>
      </c>
      <c r="D169" t="s">
        <v>14</v>
      </c>
      <c r="E169">
        <v>78</v>
      </c>
    </row>
    <row r="170" spans="1:5" x14ac:dyDescent="0.35">
      <c r="A170" t="s">
        <v>20</v>
      </c>
      <c r="B170">
        <v>116</v>
      </c>
      <c r="D170" t="s">
        <v>14</v>
      </c>
      <c r="E170">
        <v>243</v>
      </c>
    </row>
    <row r="171" spans="1:5" x14ac:dyDescent="0.35">
      <c r="A171" t="s">
        <v>20</v>
      </c>
      <c r="B171">
        <v>83</v>
      </c>
      <c r="D171" t="s">
        <v>14</v>
      </c>
      <c r="E171">
        <v>57</v>
      </c>
    </row>
    <row r="172" spans="1:5" x14ac:dyDescent="0.35">
      <c r="A172" t="s">
        <v>20</v>
      </c>
      <c r="B172">
        <v>91</v>
      </c>
      <c r="D172" t="s">
        <v>14</v>
      </c>
      <c r="E172">
        <v>393</v>
      </c>
    </row>
    <row r="173" spans="1:5" x14ac:dyDescent="0.35">
      <c r="A173" t="s">
        <v>20</v>
      </c>
      <c r="B173">
        <v>546</v>
      </c>
      <c r="D173" t="s">
        <v>14</v>
      </c>
      <c r="E173">
        <v>225</v>
      </c>
    </row>
    <row r="174" spans="1:5" x14ac:dyDescent="0.35">
      <c r="A174" t="s">
        <v>20</v>
      </c>
      <c r="B174">
        <v>393</v>
      </c>
      <c r="D174" t="s">
        <v>14</v>
      </c>
      <c r="E174">
        <v>435</v>
      </c>
    </row>
    <row r="175" spans="1:5" x14ac:dyDescent="0.35">
      <c r="A175" t="s">
        <v>20</v>
      </c>
      <c r="B175">
        <v>133</v>
      </c>
      <c r="D175" t="s">
        <v>14</v>
      </c>
      <c r="E175">
        <v>200</v>
      </c>
    </row>
    <row r="176" spans="1:5" x14ac:dyDescent="0.35">
      <c r="A176" t="s">
        <v>20</v>
      </c>
      <c r="B176">
        <v>254</v>
      </c>
      <c r="D176" t="s">
        <v>14</v>
      </c>
      <c r="E176">
        <v>76</v>
      </c>
    </row>
    <row r="177" spans="1:5" x14ac:dyDescent="0.35">
      <c r="A177" t="s">
        <v>20</v>
      </c>
      <c r="B177">
        <v>176</v>
      </c>
      <c r="D177" t="s">
        <v>14</v>
      </c>
      <c r="E177">
        <v>37</v>
      </c>
    </row>
    <row r="178" spans="1:5" x14ac:dyDescent="0.35">
      <c r="A178" t="s">
        <v>20</v>
      </c>
      <c r="B178">
        <v>337</v>
      </c>
      <c r="D178" t="s">
        <v>14</v>
      </c>
      <c r="E178">
        <v>14</v>
      </c>
    </row>
    <row r="179" spans="1:5" x14ac:dyDescent="0.35">
      <c r="A179" t="s">
        <v>20</v>
      </c>
      <c r="B179">
        <v>107</v>
      </c>
      <c r="D179" t="s">
        <v>14</v>
      </c>
      <c r="E179">
        <v>87</v>
      </c>
    </row>
    <row r="180" spans="1:5" x14ac:dyDescent="0.35">
      <c r="A180" t="s">
        <v>20</v>
      </c>
      <c r="B180">
        <v>183</v>
      </c>
      <c r="D180" t="s">
        <v>14</v>
      </c>
      <c r="E180">
        <v>191</v>
      </c>
    </row>
    <row r="181" spans="1:5" x14ac:dyDescent="0.35">
      <c r="A181" t="s">
        <v>20</v>
      </c>
      <c r="B181">
        <v>72</v>
      </c>
      <c r="D181" t="s">
        <v>14</v>
      </c>
      <c r="E181">
        <v>263</v>
      </c>
    </row>
    <row r="182" spans="1:5" x14ac:dyDescent="0.35">
      <c r="A182" t="s">
        <v>20</v>
      </c>
      <c r="B182">
        <v>295</v>
      </c>
      <c r="D182" t="s">
        <v>14</v>
      </c>
      <c r="E182">
        <v>88</v>
      </c>
    </row>
    <row r="183" spans="1:5" x14ac:dyDescent="0.35">
      <c r="A183" t="s">
        <v>20</v>
      </c>
      <c r="B183">
        <v>142</v>
      </c>
      <c r="D183" t="s">
        <v>14</v>
      </c>
      <c r="E183">
        <v>75</v>
      </c>
    </row>
    <row r="184" spans="1:5" x14ac:dyDescent="0.35">
      <c r="A184" t="s">
        <v>20</v>
      </c>
      <c r="B184">
        <v>85</v>
      </c>
      <c r="D184" t="s">
        <v>14</v>
      </c>
      <c r="E184">
        <v>26</v>
      </c>
    </row>
    <row r="185" spans="1:5" x14ac:dyDescent="0.35">
      <c r="A185" t="s">
        <v>20</v>
      </c>
      <c r="B185">
        <v>659</v>
      </c>
      <c r="D185" t="s">
        <v>14</v>
      </c>
      <c r="E185">
        <v>132</v>
      </c>
    </row>
    <row r="186" spans="1:5" x14ac:dyDescent="0.35">
      <c r="A186" t="s">
        <v>20</v>
      </c>
      <c r="B186">
        <v>121</v>
      </c>
      <c r="D186" t="s">
        <v>14</v>
      </c>
      <c r="E186">
        <v>120</v>
      </c>
    </row>
    <row r="187" spans="1:5" x14ac:dyDescent="0.35">
      <c r="A187" t="s">
        <v>20</v>
      </c>
      <c r="B187">
        <v>3742</v>
      </c>
      <c r="D187" t="s">
        <v>14</v>
      </c>
      <c r="E187">
        <v>77</v>
      </c>
    </row>
    <row r="188" spans="1:5" x14ac:dyDescent="0.35">
      <c r="A188" t="s">
        <v>20</v>
      </c>
      <c r="B188">
        <v>223</v>
      </c>
      <c r="D188" t="s">
        <v>14</v>
      </c>
      <c r="E188">
        <v>23</v>
      </c>
    </row>
    <row r="189" spans="1:5" x14ac:dyDescent="0.35">
      <c r="A189" t="s">
        <v>20</v>
      </c>
      <c r="B189">
        <v>133</v>
      </c>
      <c r="D189" t="s">
        <v>14</v>
      </c>
      <c r="E189">
        <v>64</v>
      </c>
    </row>
    <row r="190" spans="1:5" x14ac:dyDescent="0.35">
      <c r="A190" t="s">
        <v>20</v>
      </c>
      <c r="B190">
        <v>5168</v>
      </c>
      <c r="D190" t="s">
        <v>14</v>
      </c>
      <c r="E190">
        <v>67</v>
      </c>
    </row>
    <row r="191" spans="1:5" x14ac:dyDescent="0.35">
      <c r="A191" t="s">
        <v>20</v>
      </c>
      <c r="B191">
        <v>307</v>
      </c>
      <c r="D191" t="s">
        <v>14</v>
      </c>
      <c r="E191">
        <v>115</v>
      </c>
    </row>
    <row r="192" spans="1:5" x14ac:dyDescent="0.35">
      <c r="A192" t="s">
        <v>20</v>
      </c>
      <c r="B192">
        <v>2441</v>
      </c>
      <c r="D192" t="s">
        <v>14</v>
      </c>
      <c r="E192">
        <v>108</v>
      </c>
    </row>
    <row r="193" spans="1:5" x14ac:dyDescent="0.35">
      <c r="A193" t="s">
        <v>20</v>
      </c>
      <c r="B193">
        <v>1385</v>
      </c>
      <c r="D193" t="s">
        <v>14</v>
      </c>
      <c r="E193">
        <v>154</v>
      </c>
    </row>
    <row r="194" spans="1:5" x14ac:dyDescent="0.35">
      <c r="A194" t="s">
        <v>20</v>
      </c>
      <c r="B194">
        <v>190</v>
      </c>
      <c r="D194" t="s">
        <v>14</v>
      </c>
      <c r="E194">
        <v>67</v>
      </c>
    </row>
    <row r="195" spans="1:5" x14ac:dyDescent="0.35">
      <c r="A195" t="s">
        <v>20</v>
      </c>
      <c r="B195">
        <v>470</v>
      </c>
      <c r="D195" t="s">
        <v>14</v>
      </c>
      <c r="E195">
        <v>48</v>
      </c>
    </row>
    <row r="196" spans="1:5" x14ac:dyDescent="0.35">
      <c r="A196" t="s">
        <v>20</v>
      </c>
      <c r="B196">
        <v>253</v>
      </c>
      <c r="D196" t="s">
        <v>14</v>
      </c>
      <c r="E196">
        <v>56</v>
      </c>
    </row>
    <row r="197" spans="1:5" x14ac:dyDescent="0.35">
      <c r="A197" t="s">
        <v>20</v>
      </c>
      <c r="B197">
        <v>1113</v>
      </c>
      <c r="D197" t="s">
        <v>14</v>
      </c>
      <c r="E197">
        <v>31</v>
      </c>
    </row>
    <row r="198" spans="1:5" x14ac:dyDescent="0.35">
      <c r="A198" t="s">
        <v>20</v>
      </c>
      <c r="B198">
        <v>2283</v>
      </c>
      <c r="D198" t="s">
        <v>14</v>
      </c>
      <c r="E198">
        <v>226</v>
      </c>
    </row>
    <row r="199" spans="1:5" x14ac:dyDescent="0.35">
      <c r="A199" t="s">
        <v>20</v>
      </c>
      <c r="B199">
        <v>1095</v>
      </c>
      <c r="D199" t="s">
        <v>14</v>
      </c>
      <c r="E199">
        <v>118</v>
      </c>
    </row>
    <row r="200" spans="1:5" x14ac:dyDescent="0.35">
      <c r="A200" t="s">
        <v>20</v>
      </c>
      <c r="B200">
        <v>1690</v>
      </c>
      <c r="D200" t="s">
        <v>14</v>
      </c>
      <c r="E200">
        <v>156</v>
      </c>
    </row>
    <row r="201" spans="1:5" x14ac:dyDescent="0.35">
      <c r="A201" t="s">
        <v>20</v>
      </c>
      <c r="B201">
        <v>191</v>
      </c>
      <c r="D201" t="s">
        <v>14</v>
      </c>
      <c r="E201">
        <v>10</v>
      </c>
    </row>
    <row r="202" spans="1:5" x14ac:dyDescent="0.35">
      <c r="A202" t="s">
        <v>20</v>
      </c>
      <c r="B202">
        <v>2013</v>
      </c>
      <c r="D202" t="s">
        <v>14</v>
      </c>
      <c r="E202">
        <v>64</v>
      </c>
    </row>
    <row r="203" spans="1:5" x14ac:dyDescent="0.35">
      <c r="A203" t="s">
        <v>20</v>
      </c>
      <c r="B203">
        <v>1703</v>
      </c>
      <c r="D203" t="s">
        <v>14</v>
      </c>
      <c r="E203">
        <v>40</v>
      </c>
    </row>
    <row r="204" spans="1:5" x14ac:dyDescent="0.35">
      <c r="A204" t="s">
        <v>20</v>
      </c>
      <c r="B204">
        <v>80</v>
      </c>
      <c r="D204" t="s">
        <v>14</v>
      </c>
      <c r="E204">
        <v>37</v>
      </c>
    </row>
    <row r="205" spans="1:5" x14ac:dyDescent="0.35">
      <c r="A205" t="s">
        <v>20</v>
      </c>
      <c r="B205">
        <v>41</v>
      </c>
      <c r="D205" t="s">
        <v>14</v>
      </c>
      <c r="E205">
        <v>67</v>
      </c>
    </row>
    <row r="206" spans="1:5" x14ac:dyDescent="0.35">
      <c r="A206" t="s">
        <v>20</v>
      </c>
      <c r="B206">
        <v>187</v>
      </c>
      <c r="D206" t="s">
        <v>14</v>
      </c>
      <c r="E206">
        <v>77</v>
      </c>
    </row>
    <row r="207" spans="1:5" x14ac:dyDescent="0.35">
      <c r="A207" t="s">
        <v>20</v>
      </c>
      <c r="B207">
        <v>2875</v>
      </c>
      <c r="D207" t="s">
        <v>14</v>
      </c>
      <c r="E207">
        <v>131</v>
      </c>
    </row>
    <row r="208" spans="1:5" x14ac:dyDescent="0.35">
      <c r="A208" t="s">
        <v>20</v>
      </c>
      <c r="B208">
        <v>88</v>
      </c>
      <c r="D208" t="s">
        <v>14</v>
      </c>
      <c r="E208">
        <v>79</v>
      </c>
    </row>
    <row r="209" spans="1:5" x14ac:dyDescent="0.35">
      <c r="A209" t="s">
        <v>20</v>
      </c>
      <c r="B209">
        <v>191</v>
      </c>
      <c r="D209" t="s">
        <v>14</v>
      </c>
      <c r="E209">
        <v>41</v>
      </c>
    </row>
    <row r="210" spans="1:5" x14ac:dyDescent="0.35">
      <c r="A210" t="s">
        <v>20</v>
      </c>
      <c r="B210">
        <v>139</v>
      </c>
      <c r="D210" t="s">
        <v>14</v>
      </c>
      <c r="E210">
        <v>147</v>
      </c>
    </row>
    <row r="211" spans="1:5" x14ac:dyDescent="0.35">
      <c r="A211" t="s">
        <v>20</v>
      </c>
      <c r="B211">
        <v>186</v>
      </c>
      <c r="D211" t="s">
        <v>14</v>
      </c>
      <c r="E211">
        <v>80</v>
      </c>
    </row>
    <row r="212" spans="1:5" x14ac:dyDescent="0.35">
      <c r="A212" t="s">
        <v>20</v>
      </c>
      <c r="B212">
        <v>112</v>
      </c>
      <c r="D212" t="s">
        <v>14</v>
      </c>
      <c r="E212">
        <v>92</v>
      </c>
    </row>
    <row r="213" spans="1:5" x14ac:dyDescent="0.35">
      <c r="A213" t="s">
        <v>20</v>
      </c>
      <c r="B213">
        <v>101</v>
      </c>
      <c r="D213" t="s">
        <v>14</v>
      </c>
      <c r="E213">
        <v>45</v>
      </c>
    </row>
    <row r="214" spans="1:5" x14ac:dyDescent="0.35">
      <c r="A214" t="s">
        <v>20</v>
      </c>
      <c r="B214">
        <v>206</v>
      </c>
      <c r="D214" t="s">
        <v>14</v>
      </c>
      <c r="E214">
        <v>26</v>
      </c>
    </row>
    <row r="215" spans="1:5" x14ac:dyDescent="0.35">
      <c r="A215" t="s">
        <v>20</v>
      </c>
      <c r="B215">
        <v>154</v>
      </c>
      <c r="D215" t="s">
        <v>14</v>
      </c>
      <c r="E215">
        <v>47</v>
      </c>
    </row>
    <row r="216" spans="1:5" x14ac:dyDescent="0.35">
      <c r="A216" t="s">
        <v>20</v>
      </c>
      <c r="B216">
        <v>5966</v>
      </c>
      <c r="D216" t="s">
        <v>14</v>
      </c>
      <c r="E216">
        <v>10</v>
      </c>
    </row>
    <row r="217" spans="1:5" x14ac:dyDescent="0.35">
      <c r="A217" t="s">
        <v>20</v>
      </c>
      <c r="B217">
        <v>169</v>
      </c>
      <c r="D217" t="s">
        <v>14</v>
      </c>
      <c r="E217">
        <v>33</v>
      </c>
    </row>
    <row r="218" spans="1:5" x14ac:dyDescent="0.35">
      <c r="A218" t="s">
        <v>20</v>
      </c>
      <c r="B218">
        <v>2106</v>
      </c>
      <c r="D218" t="s">
        <v>14</v>
      </c>
      <c r="E218">
        <v>27</v>
      </c>
    </row>
    <row r="219" spans="1:5" x14ac:dyDescent="0.35">
      <c r="A219" t="s">
        <v>20</v>
      </c>
      <c r="B219">
        <v>131</v>
      </c>
      <c r="D219" t="s">
        <v>14</v>
      </c>
      <c r="E219">
        <v>42</v>
      </c>
    </row>
    <row r="220" spans="1:5" x14ac:dyDescent="0.35">
      <c r="A220" t="s">
        <v>20</v>
      </c>
      <c r="B220">
        <v>84</v>
      </c>
      <c r="D220" t="s">
        <v>14</v>
      </c>
      <c r="E220">
        <v>83</v>
      </c>
    </row>
    <row r="221" spans="1:5" x14ac:dyDescent="0.35">
      <c r="A221" t="s">
        <v>20</v>
      </c>
      <c r="B221">
        <v>155</v>
      </c>
      <c r="D221" t="s">
        <v>14</v>
      </c>
      <c r="E221">
        <v>15</v>
      </c>
    </row>
    <row r="222" spans="1:5" x14ac:dyDescent="0.35">
      <c r="A222" t="s">
        <v>20</v>
      </c>
      <c r="B222">
        <v>189</v>
      </c>
      <c r="D222" t="s">
        <v>14</v>
      </c>
      <c r="E222">
        <v>136</v>
      </c>
    </row>
    <row r="223" spans="1:5" x14ac:dyDescent="0.35">
      <c r="A223" t="s">
        <v>20</v>
      </c>
      <c r="B223">
        <v>4799</v>
      </c>
      <c r="D223" t="s">
        <v>14</v>
      </c>
      <c r="E223">
        <v>92</v>
      </c>
    </row>
    <row r="224" spans="1:5" x14ac:dyDescent="0.35">
      <c r="A224" t="s">
        <v>20</v>
      </c>
      <c r="B224">
        <v>1137</v>
      </c>
      <c r="D224" t="s">
        <v>14</v>
      </c>
      <c r="E224">
        <v>133</v>
      </c>
    </row>
    <row r="225" spans="1:5" x14ac:dyDescent="0.35">
      <c r="A225" t="s">
        <v>20</v>
      </c>
      <c r="B225">
        <v>1152</v>
      </c>
      <c r="D225" t="s">
        <v>14</v>
      </c>
      <c r="E225">
        <v>113</v>
      </c>
    </row>
    <row r="226" spans="1:5" x14ac:dyDescent="0.35">
      <c r="A226" t="s">
        <v>20</v>
      </c>
      <c r="B226">
        <v>50</v>
      </c>
      <c r="D226" t="s">
        <v>14</v>
      </c>
      <c r="E226">
        <v>65</v>
      </c>
    </row>
    <row r="227" spans="1:5" x14ac:dyDescent="0.35">
      <c r="A227" t="s">
        <v>20</v>
      </c>
      <c r="B227">
        <v>3059</v>
      </c>
      <c r="D227" t="s">
        <v>14</v>
      </c>
      <c r="E227">
        <v>86</v>
      </c>
    </row>
    <row r="228" spans="1:5" x14ac:dyDescent="0.35">
      <c r="A228" t="s">
        <v>20</v>
      </c>
      <c r="B228">
        <v>34</v>
      </c>
      <c r="D228" t="s">
        <v>14</v>
      </c>
      <c r="E228">
        <v>57</v>
      </c>
    </row>
    <row r="229" spans="1:5" x14ac:dyDescent="0.35">
      <c r="A229" t="s">
        <v>20</v>
      </c>
      <c r="B229">
        <v>220</v>
      </c>
      <c r="D229" t="s">
        <v>14</v>
      </c>
      <c r="E229">
        <v>35</v>
      </c>
    </row>
    <row r="230" spans="1:5" x14ac:dyDescent="0.35">
      <c r="A230" t="s">
        <v>20</v>
      </c>
      <c r="B230">
        <v>1604</v>
      </c>
      <c r="D230" t="s">
        <v>14</v>
      </c>
      <c r="E230">
        <v>100</v>
      </c>
    </row>
    <row r="231" spans="1:5" x14ac:dyDescent="0.35">
      <c r="A231" t="s">
        <v>20</v>
      </c>
      <c r="B231">
        <v>454</v>
      </c>
      <c r="D231" t="s">
        <v>14</v>
      </c>
      <c r="E231">
        <v>29</v>
      </c>
    </row>
    <row r="232" spans="1:5" x14ac:dyDescent="0.35">
      <c r="A232" t="s">
        <v>20</v>
      </c>
      <c r="B232">
        <v>123</v>
      </c>
      <c r="D232" t="s">
        <v>14</v>
      </c>
      <c r="E232">
        <v>84</v>
      </c>
    </row>
    <row r="233" spans="1:5" x14ac:dyDescent="0.35">
      <c r="A233" t="s">
        <v>20</v>
      </c>
      <c r="B233">
        <v>299</v>
      </c>
      <c r="D233" t="s">
        <v>14</v>
      </c>
      <c r="E233">
        <v>94</v>
      </c>
    </row>
    <row r="234" spans="1:5" x14ac:dyDescent="0.35">
      <c r="A234" t="s">
        <v>20</v>
      </c>
      <c r="B234">
        <v>2237</v>
      </c>
      <c r="D234" t="s">
        <v>14</v>
      </c>
      <c r="E234">
        <v>25</v>
      </c>
    </row>
    <row r="235" spans="1:5" x14ac:dyDescent="0.35">
      <c r="A235" t="s">
        <v>20</v>
      </c>
      <c r="B235">
        <v>645</v>
      </c>
      <c r="D235" t="s">
        <v>14</v>
      </c>
      <c r="E235">
        <v>17</v>
      </c>
    </row>
    <row r="236" spans="1:5" x14ac:dyDescent="0.35">
      <c r="A236" t="s">
        <v>20</v>
      </c>
      <c r="B236">
        <v>484</v>
      </c>
      <c r="D236" t="s">
        <v>14</v>
      </c>
      <c r="E236">
        <v>102</v>
      </c>
    </row>
    <row r="237" spans="1:5" x14ac:dyDescent="0.35">
      <c r="A237" t="s">
        <v>20</v>
      </c>
      <c r="B237">
        <v>154</v>
      </c>
      <c r="D237" t="s">
        <v>14</v>
      </c>
      <c r="E237">
        <v>183</v>
      </c>
    </row>
    <row r="238" spans="1:5" x14ac:dyDescent="0.35">
      <c r="A238" t="s">
        <v>20</v>
      </c>
      <c r="B238">
        <v>82</v>
      </c>
      <c r="D238" t="s">
        <v>14</v>
      </c>
      <c r="E238">
        <v>67</v>
      </c>
    </row>
    <row r="239" spans="1:5" x14ac:dyDescent="0.35">
      <c r="A239" t="s">
        <v>20</v>
      </c>
      <c r="B239">
        <v>134</v>
      </c>
      <c r="D239" t="s">
        <v>14</v>
      </c>
      <c r="E239">
        <v>112</v>
      </c>
    </row>
    <row r="240" spans="1:5" x14ac:dyDescent="0.35">
      <c r="A240" t="s">
        <v>20</v>
      </c>
      <c r="B240">
        <v>5203</v>
      </c>
      <c r="D240" t="s">
        <v>14</v>
      </c>
      <c r="E240">
        <v>106</v>
      </c>
    </row>
    <row r="241" spans="1:5" x14ac:dyDescent="0.35">
      <c r="A241" t="s">
        <v>20</v>
      </c>
      <c r="B241">
        <v>94</v>
      </c>
      <c r="D241" t="s">
        <v>14</v>
      </c>
      <c r="E241">
        <v>16</v>
      </c>
    </row>
    <row r="242" spans="1:5" x14ac:dyDescent="0.35">
      <c r="A242" t="s">
        <v>20</v>
      </c>
      <c r="B242">
        <v>205</v>
      </c>
      <c r="D242" t="s">
        <v>14</v>
      </c>
      <c r="E242">
        <v>78</v>
      </c>
    </row>
    <row r="243" spans="1:5" x14ac:dyDescent="0.35">
      <c r="A243" t="s">
        <v>20</v>
      </c>
      <c r="B243">
        <v>92</v>
      </c>
      <c r="D243" t="s">
        <v>14</v>
      </c>
      <c r="E243">
        <v>31</v>
      </c>
    </row>
    <row r="244" spans="1:5" x14ac:dyDescent="0.35">
      <c r="A244" t="s">
        <v>20</v>
      </c>
      <c r="B244">
        <v>219</v>
      </c>
      <c r="D244" t="s">
        <v>14</v>
      </c>
      <c r="E244">
        <v>67</v>
      </c>
    </row>
    <row r="245" spans="1:5" x14ac:dyDescent="0.35">
      <c r="A245" t="s">
        <v>20</v>
      </c>
      <c r="B245">
        <v>2526</v>
      </c>
      <c r="D245" t="s">
        <v>14</v>
      </c>
      <c r="E245">
        <v>92</v>
      </c>
    </row>
    <row r="246" spans="1:5" x14ac:dyDescent="0.35">
      <c r="A246" t="s">
        <v>20</v>
      </c>
      <c r="B246">
        <v>94</v>
      </c>
      <c r="D246" t="s">
        <v>14</v>
      </c>
      <c r="E246">
        <v>64</v>
      </c>
    </row>
    <row r="247" spans="1:5" x14ac:dyDescent="0.35">
      <c r="A247" t="s">
        <v>20</v>
      </c>
      <c r="B247">
        <v>1713</v>
      </c>
      <c r="D247" t="s">
        <v>14</v>
      </c>
      <c r="E247">
        <v>117</v>
      </c>
    </row>
    <row r="248" spans="1:5" x14ac:dyDescent="0.35">
      <c r="A248" t="s">
        <v>20</v>
      </c>
      <c r="B248">
        <v>249</v>
      </c>
      <c r="D248" t="s">
        <v>14</v>
      </c>
      <c r="E248">
        <v>91</v>
      </c>
    </row>
    <row r="249" spans="1:5" x14ac:dyDescent="0.35">
      <c r="A249" t="s">
        <v>20</v>
      </c>
      <c r="B249">
        <v>192</v>
      </c>
      <c r="D249" t="s">
        <v>14</v>
      </c>
      <c r="E249">
        <v>121</v>
      </c>
    </row>
    <row r="250" spans="1:5" x14ac:dyDescent="0.35">
      <c r="A250" t="s">
        <v>20</v>
      </c>
      <c r="B250">
        <v>247</v>
      </c>
      <c r="D250" t="s">
        <v>14</v>
      </c>
      <c r="E250">
        <v>53</v>
      </c>
    </row>
    <row r="251" spans="1:5" x14ac:dyDescent="0.35">
      <c r="A251" t="s">
        <v>20</v>
      </c>
      <c r="B251">
        <v>2293</v>
      </c>
      <c r="D251" t="s">
        <v>14</v>
      </c>
      <c r="E251">
        <v>62</v>
      </c>
    </row>
    <row r="252" spans="1:5" x14ac:dyDescent="0.35">
      <c r="A252" t="s">
        <v>20</v>
      </c>
      <c r="B252">
        <v>3131</v>
      </c>
      <c r="D252" t="s">
        <v>14</v>
      </c>
      <c r="E252">
        <v>62</v>
      </c>
    </row>
    <row r="253" spans="1:5" x14ac:dyDescent="0.35">
      <c r="A253" t="s">
        <v>20</v>
      </c>
      <c r="B253">
        <v>143</v>
      </c>
      <c r="D253" t="s">
        <v>14</v>
      </c>
      <c r="E253">
        <v>56</v>
      </c>
    </row>
    <row r="254" spans="1:5" x14ac:dyDescent="0.35">
      <c r="A254" t="s">
        <v>20</v>
      </c>
      <c r="B254">
        <v>296</v>
      </c>
      <c r="D254" t="s">
        <v>14</v>
      </c>
      <c r="E254">
        <v>10</v>
      </c>
    </row>
    <row r="255" spans="1:5" x14ac:dyDescent="0.35">
      <c r="A255" t="s">
        <v>20</v>
      </c>
      <c r="B255">
        <v>170</v>
      </c>
      <c r="D255" t="s">
        <v>14</v>
      </c>
      <c r="E255">
        <v>40</v>
      </c>
    </row>
    <row r="256" spans="1:5" x14ac:dyDescent="0.35">
      <c r="A256" t="s">
        <v>20</v>
      </c>
      <c r="B256">
        <v>86</v>
      </c>
      <c r="D256" t="s">
        <v>14</v>
      </c>
      <c r="E256">
        <v>63</v>
      </c>
    </row>
    <row r="257" spans="1:5" x14ac:dyDescent="0.35">
      <c r="A257" t="s">
        <v>20</v>
      </c>
      <c r="B257">
        <v>6286</v>
      </c>
      <c r="D257" t="s">
        <v>14</v>
      </c>
      <c r="E257">
        <v>75</v>
      </c>
    </row>
    <row r="258" spans="1:5" x14ac:dyDescent="0.35">
      <c r="A258" t="s">
        <v>20</v>
      </c>
      <c r="B258">
        <v>3727</v>
      </c>
      <c r="D258" t="s">
        <v>14</v>
      </c>
      <c r="E258">
        <v>73</v>
      </c>
    </row>
    <row r="259" spans="1:5" x14ac:dyDescent="0.35">
      <c r="A259" t="s">
        <v>20</v>
      </c>
      <c r="B259">
        <v>1605</v>
      </c>
      <c r="D259" t="s">
        <v>14</v>
      </c>
      <c r="E259">
        <v>210</v>
      </c>
    </row>
    <row r="260" spans="1:5" x14ac:dyDescent="0.35">
      <c r="A260" t="s">
        <v>20</v>
      </c>
      <c r="B260">
        <v>2120</v>
      </c>
      <c r="D260" t="s">
        <v>14</v>
      </c>
      <c r="E260">
        <v>104</v>
      </c>
    </row>
    <row r="261" spans="1:5" x14ac:dyDescent="0.35">
      <c r="A261" t="s">
        <v>20</v>
      </c>
      <c r="B261">
        <v>50</v>
      </c>
      <c r="D261" t="s">
        <v>14</v>
      </c>
      <c r="E261">
        <v>128</v>
      </c>
    </row>
    <row r="262" spans="1:5" x14ac:dyDescent="0.35">
      <c r="A262" t="s">
        <v>20</v>
      </c>
      <c r="B262">
        <v>2080</v>
      </c>
      <c r="D262" t="s">
        <v>14</v>
      </c>
      <c r="E262">
        <v>44</v>
      </c>
    </row>
    <row r="263" spans="1:5" x14ac:dyDescent="0.35">
      <c r="A263" t="s">
        <v>20</v>
      </c>
      <c r="B263">
        <v>2105</v>
      </c>
      <c r="D263" t="s">
        <v>14</v>
      </c>
      <c r="E263">
        <v>37</v>
      </c>
    </row>
    <row r="264" spans="1:5" x14ac:dyDescent="0.35">
      <c r="A264" t="s">
        <v>20</v>
      </c>
      <c r="B264">
        <v>2436</v>
      </c>
      <c r="D264" t="s">
        <v>14</v>
      </c>
      <c r="E264">
        <v>75</v>
      </c>
    </row>
    <row r="265" spans="1:5" x14ac:dyDescent="0.35">
      <c r="A265" t="s">
        <v>20</v>
      </c>
      <c r="B265">
        <v>80</v>
      </c>
      <c r="D265" t="s">
        <v>14</v>
      </c>
      <c r="E265">
        <v>101</v>
      </c>
    </row>
    <row r="266" spans="1:5" x14ac:dyDescent="0.35">
      <c r="A266" t="s">
        <v>20</v>
      </c>
      <c r="B266">
        <v>42</v>
      </c>
      <c r="D266" t="s">
        <v>14</v>
      </c>
      <c r="E266">
        <v>86</v>
      </c>
    </row>
    <row r="267" spans="1:5" x14ac:dyDescent="0.35">
      <c r="A267" t="s">
        <v>20</v>
      </c>
      <c r="B267">
        <v>139</v>
      </c>
      <c r="D267" t="s">
        <v>14</v>
      </c>
      <c r="E267">
        <v>31</v>
      </c>
    </row>
    <row r="268" spans="1:5" x14ac:dyDescent="0.35">
      <c r="A268" t="s">
        <v>20</v>
      </c>
      <c r="B268">
        <v>159</v>
      </c>
      <c r="D268" t="s">
        <v>14</v>
      </c>
      <c r="E268">
        <v>70</v>
      </c>
    </row>
    <row r="269" spans="1:5" x14ac:dyDescent="0.35">
      <c r="A269" t="s">
        <v>20</v>
      </c>
      <c r="B269">
        <v>381</v>
      </c>
      <c r="D269" t="s">
        <v>14</v>
      </c>
      <c r="E269">
        <v>32</v>
      </c>
    </row>
    <row r="270" spans="1:5" x14ac:dyDescent="0.35">
      <c r="A270" t="s">
        <v>20</v>
      </c>
      <c r="B270">
        <v>194</v>
      </c>
      <c r="D270" t="s">
        <v>14</v>
      </c>
      <c r="E270">
        <v>67</v>
      </c>
    </row>
    <row r="271" spans="1:5" x14ac:dyDescent="0.35">
      <c r="A271" t="s">
        <v>20</v>
      </c>
      <c r="B271">
        <v>106</v>
      </c>
      <c r="D271" t="s">
        <v>14</v>
      </c>
      <c r="E271">
        <v>34</v>
      </c>
    </row>
    <row r="272" spans="1:5" x14ac:dyDescent="0.35">
      <c r="A272" t="s">
        <v>20</v>
      </c>
      <c r="B272">
        <v>142</v>
      </c>
      <c r="D272" t="s">
        <v>14</v>
      </c>
      <c r="E272">
        <v>186</v>
      </c>
    </row>
    <row r="273" spans="1:5" x14ac:dyDescent="0.35">
      <c r="A273" t="s">
        <v>20</v>
      </c>
      <c r="B273">
        <v>211</v>
      </c>
      <c r="D273" t="s">
        <v>14</v>
      </c>
      <c r="E273">
        <v>105</v>
      </c>
    </row>
    <row r="274" spans="1:5" x14ac:dyDescent="0.35">
      <c r="A274" t="s">
        <v>20</v>
      </c>
      <c r="B274">
        <v>2756</v>
      </c>
      <c r="D274" t="s">
        <v>14</v>
      </c>
      <c r="E274">
        <v>65</v>
      </c>
    </row>
    <row r="275" spans="1:5" x14ac:dyDescent="0.35">
      <c r="A275" t="s">
        <v>20</v>
      </c>
      <c r="B275">
        <v>173</v>
      </c>
      <c r="D275" t="s">
        <v>14</v>
      </c>
      <c r="E275">
        <v>30</v>
      </c>
    </row>
    <row r="276" spans="1:5" x14ac:dyDescent="0.35">
      <c r="A276" t="s">
        <v>20</v>
      </c>
      <c r="B276">
        <v>87</v>
      </c>
      <c r="D276" t="s">
        <v>14</v>
      </c>
      <c r="E276">
        <v>112</v>
      </c>
    </row>
    <row r="277" spans="1:5" x14ac:dyDescent="0.35">
      <c r="A277" t="s">
        <v>20</v>
      </c>
      <c r="B277">
        <v>1572</v>
      </c>
      <c r="D277" t="s">
        <v>14</v>
      </c>
      <c r="E277">
        <v>7</v>
      </c>
    </row>
    <row r="278" spans="1:5" x14ac:dyDescent="0.35">
      <c r="A278" t="s">
        <v>20</v>
      </c>
      <c r="B278">
        <v>2346</v>
      </c>
      <c r="D278" t="s">
        <v>14</v>
      </c>
      <c r="E278">
        <v>73</v>
      </c>
    </row>
    <row r="279" spans="1:5" x14ac:dyDescent="0.35">
      <c r="A279" t="s">
        <v>20</v>
      </c>
      <c r="B279">
        <v>115</v>
      </c>
      <c r="D279" t="s">
        <v>14</v>
      </c>
      <c r="E279">
        <v>16</v>
      </c>
    </row>
    <row r="280" spans="1:5" x14ac:dyDescent="0.35">
      <c r="A280" t="s">
        <v>20</v>
      </c>
      <c r="B280">
        <v>85</v>
      </c>
      <c r="D280" t="s">
        <v>14</v>
      </c>
      <c r="E280">
        <v>141</v>
      </c>
    </row>
    <row r="281" spans="1:5" x14ac:dyDescent="0.35">
      <c r="A281" t="s">
        <v>20</v>
      </c>
      <c r="B281">
        <v>144</v>
      </c>
      <c r="D281" t="s">
        <v>14</v>
      </c>
      <c r="E281">
        <v>27</v>
      </c>
    </row>
    <row r="282" spans="1:5" x14ac:dyDescent="0.35">
      <c r="A282" t="s">
        <v>20</v>
      </c>
      <c r="B282">
        <v>2443</v>
      </c>
      <c r="D282" t="s">
        <v>14</v>
      </c>
      <c r="E282">
        <v>55</v>
      </c>
    </row>
    <row r="283" spans="1:5" x14ac:dyDescent="0.35">
      <c r="A283" t="s">
        <v>20</v>
      </c>
      <c r="B283">
        <v>64</v>
      </c>
      <c r="D283" t="s">
        <v>14</v>
      </c>
      <c r="E283">
        <v>105</v>
      </c>
    </row>
    <row r="284" spans="1:5" x14ac:dyDescent="0.35">
      <c r="A284" t="s">
        <v>20</v>
      </c>
      <c r="B284">
        <v>268</v>
      </c>
      <c r="D284" t="s">
        <v>14</v>
      </c>
      <c r="E284">
        <v>44</v>
      </c>
    </row>
    <row r="285" spans="1:5" x14ac:dyDescent="0.35">
      <c r="A285" t="s">
        <v>20</v>
      </c>
      <c r="B285">
        <v>195</v>
      </c>
      <c r="D285" t="s">
        <v>14</v>
      </c>
      <c r="E285">
        <v>14</v>
      </c>
    </row>
    <row r="286" spans="1:5" x14ac:dyDescent="0.35">
      <c r="A286" t="s">
        <v>20</v>
      </c>
      <c r="B286">
        <v>186</v>
      </c>
      <c r="D286" t="s">
        <v>14</v>
      </c>
      <c r="E286">
        <v>38</v>
      </c>
    </row>
    <row r="287" spans="1:5" x14ac:dyDescent="0.35">
      <c r="A287" t="s">
        <v>20</v>
      </c>
      <c r="B287">
        <v>460</v>
      </c>
      <c r="D287" t="s">
        <v>14</v>
      </c>
      <c r="E287">
        <v>120</v>
      </c>
    </row>
    <row r="288" spans="1:5" x14ac:dyDescent="0.35">
      <c r="A288" t="s">
        <v>20</v>
      </c>
      <c r="B288">
        <v>2528</v>
      </c>
      <c r="D288" t="s">
        <v>14</v>
      </c>
      <c r="E288">
        <v>71</v>
      </c>
    </row>
    <row r="289" spans="1:5" x14ac:dyDescent="0.35">
      <c r="A289" t="s">
        <v>20</v>
      </c>
      <c r="B289">
        <v>3657</v>
      </c>
      <c r="D289" t="s">
        <v>14</v>
      </c>
      <c r="E289">
        <v>77</v>
      </c>
    </row>
    <row r="290" spans="1:5" x14ac:dyDescent="0.35">
      <c r="A290" t="s">
        <v>20</v>
      </c>
      <c r="B290">
        <v>131</v>
      </c>
      <c r="D290" t="s">
        <v>14</v>
      </c>
      <c r="E290">
        <v>114</v>
      </c>
    </row>
    <row r="291" spans="1:5" x14ac:dyDescent="0.35">
      <c r="A291" t="s">
        <v>20</v>
      </c>
      <c r="B291">
        <v>239</v>
      </c>
      <c r="D291" t="s">
        <v>14</v>
      </c>
      <c r="E291">
        <v>17</v>
      </c>
    </row>
    <row r="292" spans="1:5" x14ac:dyDescent="0.35">
      <c r="A292" t="s">
        <v>20</v>
      </c>
      <c r="B292">
        <v>78</v>
      </c>
      <c r="D292" t="s">
        <v>14</v>
      </c>
      <c r="E292">
        <v>137</v>
      </c>
    </row>
    <row r="293" spans="1:5" x14ac:dyDescent="0.35">
      <c r="A293" t="s">
        <v>20</v>
      </c>
      <c r="B293">
        <v>1773</v>
      </c>
      <c r="D293" t="s">
        <v>14</v>
      </c>
      <c r="E293">
        <v>58</v>
      </c>
    </row>
    <row r="294" spans="1:5" x14ac:dyDescent="0.35">
      <c r="A294" t="s">
        <v>20</v>
      </c>
      <c r="B294">
        <v>32</v>
      </c>
      <c r="D294" t="s">
        <v>14</v>
      </c>
      <c r="E294">
        <v>75</v>
      </c>
    </row>
    <row r="295" spans="1:5" x14ac:dyDescent="0.35">
      <c r="A295" t="s">
        <v>20</v>
      </c>
      <c r="B295">
        <v>369</v>
      </c>
      <c r="D295" t="s">
        <v>14</v>
      </c>
      <c r="E295">
        <v>133</v>
      </c>
    </row>
    <row r="296" spans="1:5" x14ac:dyDescent="0.35">
      <c r="A296" t="s">
        <v>20</v>
      </c>
      <c r="B296">
        <v>89</v>
      </c>
      <c r="D296" t="s">
        <v>14</v>
      </c>
      <c r="E296">
        <v>55</v>
      </c>
    </row>
    <row r="297" spans="1:5" x14ac:dyDescent="0.35">
      <c r="A297" t="s">
        <v>20</v>
      </c>
      <c r="B297">
        <v>147</v>
      </c>
      <c r="D297" t="s">
        <v>14</v>
      </c>
      <c r="E297">
        <v>111</v>
      </c>
    </row>
    <row r="298" spans="1:5" x14ac:dyDescent="0.35">
      <c r="A298" t="s">
        <v>20</v>
      </c>
      <c r="B298">
        <v>126</v>
      </c>
      <c r="D298" t="s">
        <v>14</v>
      </c>
      <c r="E298">
        <v>16</v>
      </c>
    </row>
    <row r="299" spans="1:5" x14ac:dyDescent="0.35">
      <c r="A299" t="s">
        <v>20</v>
      </c>
      <c r="B299">
        <v>2218</v>
      </c>
      <c r="D299" t="s">
        <v>14</v>
      </c>
      <c r="E299">
        <v>18</v>
      </c>
    </row>
    <row r="300" spans="1:5" x14ac:dyDescent="0.35">
      <c r="A300" t="s">
        <v>20</v>
      </c>
      <c r="B300">
        <v>202</v>
      </c>
      <c r="D300" t="s">
        <v>14</v>
      </c>
      <c r="E300">
        <v>60</v>
      </c>
    </row>
    <row r="301" spans="1:5" x14ac:dyDescent="0.35">
      <c r="A301" t="s">
        <v>20</v>
      </c>
      <c r="B301">
        <v>140</v>
      </c>
      <c r="D301" t="s">
        <v>14</v>
      </c>
      <c r="E301">
        <v>21</v>
      </c>
    </row>
    <row r="302" spans="1:5" x14ac:dyDescent="0.35">
      <c r="A302" t="s">
        <v>20</v>
      </c>
      <c r="B302">
        <v>1052</v>
      </c>
      <c r="D302" t="s">
        <v>14</v>
      </c>
      <c r="E302">
        <v>19</v>
      </c>
    </row>
    <row r="303" spans="1:5" x14ac:dyDescent="0.35">
      <c r="A303" t="s">
        <v>20</v>
      </c>
      <c r="B303">
        <v>247</v>
      </c>
      <c r="D303" t="s">
        <v>14</v>
      </c>
      <c r="E303">
        <v>86</v>
      </c>
    </row>
    <row r="304" spans="1:5" x14ac:dyDescent="0.35">
      <c r="A304" t="s">
        <v>20</v>
      </c>
      <c r="B304">
        <v>84</v>
      </c>
      <c r="D304" t="s">
        <v>14</v>
      </c>
      <c r="E304">
        <v>83</v>
      </c>
    </row>
    <row r="305" spans="1:5" x14ac:dyDescent="0.35">
      <c r="A305" t="s">
        <v>20</v>
      </c>
      <c r="B305">
        <v>88</v>
      </c>
      <c r="D305" t="s">
        <v>14</v>
      </c>
      <c r="E305">
        <v>9</v>
      </c>
    </row>
    <row r="306" spans="1:5" x14ac:dyDescent="0.35">
      <c r="A306" t="s">
        <v>20</v>
      </c>
      <c r="B306">
        <v>156</v>
      </c>
      <c r="D306" t="s">
        <v>14</v>
      </c>
      <c r="E306">
        <v>24</v>
      </c>
    </row>
    <row r="307" spans="1:5" x14ac:dyDescent="0.35">
      <c r="A307" t="s">
        <v>20</v>
      </c>
      <c r="B307">
        <v>2985</v>
      </c>
      <c r="D307" t="s">
        <v>14</v>
      </c>
      <c r="E307">
        <v>46</v>
      </c>
    </row>
    <row r="308" spans="1:5" x14ac:dyDescent="0.35">
      <c r="A308" t="s">
        <v>20</v>
      </c>
      <c r="B308">
        <v>762</v>
      </c>
      <c r="D308" t="s">
        <v>14</v>
      </c>
      <c r="E308">
        <v>5</v>
      </c>
    </row>
    <row r="309" spans="1:5" x14ac:dyDescent="0.35">
      <c r="A309" t="s">
        <v>20</v>
      </c>
      <c r="B309">
        <v>554</v>
      </c>
      <c r="D309" t="s">
        <v>14</v>
      </c>
      <c r="E309">
        <v>31</v>
      </c>
    </row>
    <row r="310" spans="1:5" x14ac:dyDescent="0.35">
      <c r="A310" t="s">
        <v>20</v>
      </c>
      <c r="B310">
        <v>135</v>
      </c>
      <c r="D310" t="s">
        <v>14</v>
      </c>
      <c r="E310">
        <v>31</v>
      </c>
    </row>
    <row r="311" spans="1:5" x14ac:dyDescent="0.35">
      <c r="A311" t="s">
        <v>20</v>
      </c>
      <c r="B311">
        <v>122</v>
      </c>
      <c r="D311" t="s">
        <v>14</v>
      </c>
      <c r="E311">
        <v>5</v>
      </c>
    </row>
    <row r="312" spans="1:5" x14ac:dyDescent="0.35">
      <c r="A312" t="s">
        <v>20</v>
      </c>
      <c r="B312">
        <v>221</v>
      </c>
      <c r="D312" t="s">
        <v>14</v>
      </c>
      <c r="E312">
        <v>18</v>
      </c>
    </row>
    <row r="313" spans="1:5" x14ac:dyDescent="0.35">
      <c r="A313" t="s">
        <v>20</v>
      </c>
      <c r="B313">
        <v>126</v>
      </c>
      <c r="D313" t="s">
        <v>14</v>
      </c>
      <c r="E313">
        <v>24</v>
      </c>
    </row>
    <row r="314" spans="1:5" x14ac:dyDescent="0.35">
      <c r="A314" t="s">
        <v>20</v>
      </c>
      <c r="B314">
        <v>1022</v>
      </c>
      <c r="D314" t="s">
        <v>14</v>
      </c>
      <c r="E314">
        <v>30</v>
      </c>
    </row>
    <row r="315" spans="1:5" x14ac:dyDescent="0.35">
      <c r="A315" t="s">
        <v>20</v>
      </c>
      <c r="B315">
        <v>3177</v>
      </c>
      <c r="D315" t="s">
        <v>14</v>
      </c>
      <c r="E315">
        <v>9</v>
      </c>
    </row>
    <row r="316" spans="1:5" x14ac:dyDescent="0.35">
      <c r="A316" t="s">
        <v>20</v>
      </c>
      <c r="B316">
        <v>198</v>
      </c>
      <c r="D316" t="s">
        <v>14</v>
      </c>
      <c r="E316">
        <v>10</v>
      </c>
    </row>
    <row r="317" spans="1:5" x14ac:dyDescent="0.35">
      <c r="A317" t="s">
        <v>20</v>
      </c>
      <c r="B317">
        <v>85</v>
      </c>
      <c r="D317" t="s">
        <v>14</v>
      </c>
      <c r="E317">
        <v>15</v>
      </c>
    </row>
    <row r="318" spans="1:5" x14ac:dyDescent="0.35">
      <c r="A318" t="s">
        <v>20</v>
      </c>
      <c r="B318">
        <v>3596</v>
      </c>
      <c r="D318" t="s">
        <v>14</v>
      </c>
      <c r="E318">
        <v>39</v>
      </c>
    </row>
    <row r="319" spans="1:5" x14ac:dyDescent="0.35">
      <c r="A319" t="s">
        <v>20</v>
      </c>
      <c r="B319">
        <v>244</v>
      </c>
      <c r="D319" t="s">
        <v>14</v>
      </c>
      <c r="E319">
        <v>16</v>
      </c>
    </row>
    <row r="320" spans="1:5" x14ac:dyDescent="0.35">
      <c r="A320" t="s">
        <v>20</v>
      </c>
      <c r="B320">
        <v>5180</v>
      </c>
      <c r="D320" t="s">
        <v>14</v>
      </c>
      <c r="E320">
        <v>35</v>
      </c>
    </row>
    <row r="321" spans="1:5" x14ac:dyDescent="0.35">
      <c r="A321" t="s">
        <v>20</v>
      </c>
      <c r="B321">
        <v>589</v>
      </c>
      <c r="D321" t="s">
        <v>14</v>
      </c>
      <c r="E321">
        <v>17</v>
      </c>
    </row>
    <row r="322" spans="1:5" x14ac:dyDescent="0.35">
      <c r="A322" t="s">
        <v>20</v>
      </c>
      <c r="B322">
        <v>2725</v>
      </c>
      <c r="D322" t="s">
        <v>14</v>
      </c>
      <c r="E322">
        <v>49</v>
      </c>
    </row>
    <row r="323" spans="1:5" x14ac:dyDescent="0.35">
      <c r="A323" t="s">
        <v>20</v>
      </c>
      <c r="B323">
        <v>300</v>
      </c>
      <c r="D323" t="s">
        <v>14</v>
      </c>
      <c r="E323">
        <v>24</v>
      </c>
    </row>
    <row r="324" spans="1:5" x14ac:dyDescent="0.35">
      <c r="A324" t="s">
        <v>20</v>
      </c>
      <c r="B324">
        <v>144</v>
      </c>
      <c r="D324" t="s">
        <v>14</v>
      </c>
      <c r="E324">
        <v>52</v>
      </c>
    </row>
    <row r="325" spans="1:5" x14ac:dyDescent="0.35">
      <c r="A325" t="s">
        <v>20</v>
      </c>
      <c r="B325">
        <v>87</v>
      </c>
      <c r="D325" t="s">
        <v>14</v>
      </c>
      <c r="E325">
        <v>13</v>
      </c>
    </row>
    <row r="326" spans="1:5" x14ac:dyDescent="0.35">
      <c r="A326" t="s">
        <v>20</v>
      </c>
      <c r="B326">
        <v>3116</v>
      </c>
      <c r="D326" t="s">
        <v>14</v>
      </c>
      <c r="E326">
        <v>35</v>
      </c>
    </row>
    <row r="327" spans="1:5" x14ac:dyDescent="0.35">
      <c r="A327" t="s">
        <v>20</v>
      </c>
      <c r="B327">
        <v>909</v>
      </c>
      <c r="D327" t="s">
        <v>14</v>
      </c>
      <c r="E327">
        <v>32</v>
      </c>
    </row>
    <row r="328" spans="1:5" x14ac:dyDescent="0.35">
      <c r="A328" t="s">
        <v>20</v>
      </c>
      <c r="B328">
        <v>1613</v>
      </c>
      <c r="D328" t="s">
        <v>14</v>
      </c>
      <c r="E328">
        <v>21</v>
      </c>
    </row>
    <row r="329" spans="1:5" x14ac:dyDescent="0.35">
      <c r="A329" t="s">
        <v>20</v>
      </c>
      <c r="B329">
        <v>136</v>
      </c>
      <c r="D329" t="s">
        <v>14</v>
      </c>
      <c r="E329">
        <v>41</v>
      </c>
    </row>
    <row r="330" spans="1:5" x14ac:dyDescent="0.35">
      <c r="A330" t="s">
        <v>20</v>
      </c>
      <c r="B330">
        <v>130</v>
      </c>
      <c r="D330" t="s">
        <v>14</v>
      </c>
      <c r="E330">
        <v>36</v>
      </c>
    </row>
    <row r="331" spans="1:5" x14ac:dyDescent="0.35">
      <c r="A331" t="s">
        <v>20</v>
      </c>
      <c r="B331">
        <v>102</v>
      </c>
      <c r="D331" t="s">
        <v>14</v>
      </c>
      <c r="E331">
        <v>12</v>
      </c>
    </row>
    <row r="332" spans="1:5" x14ac:dyDescent="0.35">
      <c r="A332" t="s">
        <v>20</v>
      </c>
      <c r="B332">
        <v>4006</v>
      </c>
      <c r="D332" t="s">
        <v>14</v>
      </c>
      <c r="E332">
        <v>38</v>
      </c>
    </row>
    <row r="333" spans="1:5" x14ac:dyDescent="0.35">
      <c r="A333" t="s">
        <v>20</v>
      </c>
      <c r="B333">
        <v>1629</v>
      </c>
      <c r="D333" t="s">
        <v>14</v>
      </c>
      <c r="E333">
        <v>33</v>
      </c>
    </row>
    <row r="334" spans="1:5" x14ac:dyDescent="0.35">
      <c r="A334" t="s">
        <v>20</v>
      </c>
      <c r="B334">
        <v>2188</v>
      </c>
      <c r="D334" t="s">
        <v>14</v>
      </c>
      <c r="E334">
        <v>25</v>
      </c>
    </row>
    <row r="335" spans="1:5" x14ac:dyDescent="0.35">
      <c r="A335" t="s">
        <v>20</v>
      </c>
      <c r="B335">
        <v>2409</v>
      </c>
      <c r="D335" t="s">
        <v>14</v>
      </c>
      <c r="E335">
        <v>12</v>
      </c>
    </row>
    <row r="336" spans="1:5" x14ac:dyDescent="0.35">
      <c r="A336" t="s">
        <v>20</v>
      </c>
      <c r="B336">
        <v>194</v>
      </c>
      <c r="D336" t="s">
        <v>14</v>
      </c>
      <c r="E336">
        <v>33</v>
      </c>
    </row>
    <row r="337" spans="1:5" x14ac:dyDescent="0.35">
      <c r="A337" t="s">
        <v>20</v>
      </c>
      <c r="B337">
        <v>1140</v>
      </c>
      <c r="D337" t="s">
        <v>14</v>
      </c>
      <c r="E337">
        <v>15</v>
      </c>
    </row>
    <row r="338" spans="1:5" x14ac:dyDescent="0.35">
      <c r="A338" t="s">
        <v>20</v>
      </c>
      <c r="B338">
        <v>102</v>
      </c>
      <c r="D338" t="s">
        <v>14</v>
      </c>
      <c r="E338">
        <v>19</v>
      </c>
    </row>
    <row r="339" spans="1:5" x14ac:dyDescent="0.35">
      <c r="A339" t="s">
        <v>20</v>
      </c>
      <c r="B339">
        <v>2857</v>
      </c>
      <c r="D339" t="s">
        <v>14</v>
      </c>
      <c r="E339">
        <v>63</v>
      </c>
    </row>
    <row r="340" spans="1:5" x14ac:dyDescent="0.35">
      <c r="A340" t="s">
        <v>20</v>
      </c>
      <c r="B340">
        <v>107</v>
      </c>
      <c r="D340" t="s">
        <v>14</v>
      </c>
      <c r="E340">
        <v>6</v>
      </c>
    </row>
    <row r="341" spans="1:5" x14ac:dyDescent="0.35">
      <c r="A341" t="s">
        <v>20</v>
      </c>
      <c r="B341">
        <v>160</v>
      </c>
      <c r="D341" t="s">
        <v>14</v>
      </c>
      <c r="E341">
        <v>15</v>
      </c>
    </row>
    <row r="342" spans="1:5" x14ac:dyDescent="0.35">
      <c r="A342" t="s">
        <v>20</v>
      </c>
      <c r="B342">
        <v>2230</v>
      </c>
      <c r="D342" t="s">
        <v>14</v>
      </c>
      <c r="E342">
        <v>7</v>
      </c>
    </row>
    <row r="343" spans="1:5" x14ac:dyDescent="0.35">
      <c r="A343" t="s">
        <v>20</v>
      </c>
      <c r="B343">
        <v>316</v>
      </c>
      <c r="D343" t="s">
        <v>14</v>
      </c>
      <c r="E343">
        <v>13</v>
      </c>
    </row>
    <row r="344" spans="1:5" x14ac:dyDescent="0.35">
      <c r="A344" t="s">
        <v>20</v>
      </c>
      <c r="B344">
        <v>117</v>
      </c>
      <c r="D344" t="s">
        <v>14</v>
      </c>
      <c r="E344">
        <v>15</v>
      </c>
    </row>
    <row r="345" spans="1:5" x14ac:dyDescent="0.35">
      <c r="A345" t="s">
        <v>20</v>
      </c>
      <c r="B345">
        <v>6406</v>
      </c>
      <c r="D345" t="s">
        <v>14</v>
      </c>
      <c r="E345">
        <v>19</v>
      </c>
    </row>
    <row r="346" spans="1:5" x14ac:dyDescent="0.35">
      <c r="A346" t="s">
        <v>20</v>
      </c>
      <c r="B346">
        <v>192</v>
      </c>
      <c r="D346" t="s">
        <v>14</v>
      </c>
      <c r="E346">
        <v>26</v>
      </c>
    </row>
    <row r="347" spans="1:5" x14ac:dyDescent="0.35">
      <c r="A347" t="s">
        <v>20</v>
      </c>
      <c r="B347">
        <v>26</v>
      </c>
      <c r="D347" t="s">
        <v>14</v>
      </c>
      <c r="E347">
        <v>0</v>
      </c>
    </row>
    <row r="348" spans="1:5" x14ac:dyDescent="0.35">
      <c r="A348" t="s">
        <v>20</v>
      </c>
      <c r="B348">
        <v>723</v>
      </c>
      <c r="D348" t="s">
        <v>14</v>
      </c>
      <c r="E348">
        <v>1</v>
      </c>
    </row>
    <row r="349" spans="1:5" x14ac:dyDescent="0.35">
      <c r="A349" t="s">
        <v>20</v>
      </c>
      <c r="B349">
        <v>170</v>
      </c>
      <c r="D349" t="s">
        <v>14</v>
      </c>
      <c r="E349">
        <v>1</v>
      </c>
    </row>
    <row r="350" spans="1:5" x14ac:dyDescent="0.35">
      <c r="A350" t="s">
        <v>20</v>
      </c>
      <c r="B350">
        <v>238</v>
      </c>
      <c r="D350" t="s">
        <v>14</v>
      </c>
      <c r="E350">
        <v>1</v>
      </c>
    </row>
    <row r="351" spans="1:5" x14ac:dyDescent="0.35">
      <c r="A351" t="s">
        <v>20</v>
      </c>
      <c r="B351">
        <v>55</v>
      </c>
      <c r="D351" t="s">
        <v>14</v>
      </c>
      <c r="E351">
        <v>1</v>
      </c>
    </row>
    <row r="352" spans="1:5" x14ac:dyDescent="0.35">
      <c r="A352" t="s">
        <v>20</v>
      </c>
      <c r="B352">
        <v>128</v>
      </c>
      <c r="D352" t="s">
        <v>14</v>
      </c>
      <c r="E352">
        <v>1</v>
      </c>
    </row>
    <row r="353" spans="1:5" x14ac:dyDescent="0.35">
      <c r="A353" t="s">
        <v>20</v>
      </c>
      <c r="B353">
        <v>2144</v>
      </c>
      <c r="D353" t="s">
        <v>14</v>
      </c>
      <c r="E353">
        <v>1</v>
      </c>
    </row>
    <row r="354" spans="1:5" x14ac:dyDescent="0.35">
      <c r="A354" t="s">
        <v>20</v>
      </c>
      <c r="B354">
        <v>2693</v>
      </c>
      <c r="D354" t="s">
        <v>14</v>
      </c>
      <c r="E354">
        <v>1</v>
      </c>
    </row>
    <row r="355" spans="1:5" x14ac:dyDescent="0.35">
      <c r="A355" t="s">
        <v>20</v>
      </c>
      <c r="B355">
        <v>432</v>
      </c>
      <c r="D355" t="s">
        <v>14</v>
      </c>
      <c r="E355">
        <v>1</v>
      </c>
    </row>
    <row r="356" spans="1:5" x14ac:dyDescent="0.35">
      <c r="A356" t="s">
        <v>20</v>
      </c>
      <c r="B356">
        <v>189</v>
      </c>
      <c r="D356" t="s">
        <v>14</v>
      </c>
      <c r="E356">
        <v>1</v>
      </c>
    </row>
    <row r="357" spans="1:5" x14ac:dyDescent="0.35">
      <c r="A357" t="s">
        <v>20</v>
      </c>
      <c r="B357">
        <v>154</v>
      </c>
      <c r="D357" t="s">
        <v>14</v>
      </c>
      <c r="E357">
        <v>0</v>
      </c>
    </row>
    <row r="358" spans="1:5" x14ac:dyDescent="0.35">
      <c r="A358" t="s">
        <v>20</v>
      </c>
      <c r="B358">
        <v>96</v>
      </c>
      <c r="D358" t="s">
        <v>14</v>
      </c>
      <c r="E358">
        <v>1</v>
      </c>
    </row>
    <row r="359" spans="1:5" x14ac:dyDescent="0.35">
      <c r="A359" t="s">
        <v>20</v>
      </c>
      <c r="B359">
        <v>3063</v>
      </c>
      <c r="D359" t="s">
        <v>14</v>
      </c>
      <c r="E359">
        <v>1</v>
      </c>
    </row>
    <row r="360" spans="1:5" x14ac:dyDescent="0.35">
      <c r="A360" t="s">
        <v>20</v>
      </c>
      <c r="B360">
        <v>2266</v>
      </c>
      <c r="D360" t="s">
        <v>14</v>
      </c>
      <c r="E360">
        <v>1</v>
      </c>
    </row>
    <row r="361" spans="1:5" x14ac:dyDescent="0.35">
      <c r="A361" t="s">
        <v>20</v>
      </c>
      <c r="B361">
        <v>194</v>
      </c>
      <c r="D361" t="s">
        <v>14</v>
      </c>
      <c r="E361">
        <v>1</v>
      </c>
    </row>
    <row r="362" spans="1:5" x14ac:dyDescent="0.35">
      <c r="A362" t="s">
        <v>20</v>
      </c>
      <c r="B362">
        <v>129</v>
      </c>
      <c r="D362" t="s">
        <v>14</v>
      </c>
      <c r="E362">
        <v>1</v>
      </c>
    </row>
    <row r="363" spans="1:5" x14ac:dyDescent="0.35">
      <c r="A363" t="s">
        <v>20</v>
      </c>
      <c r="B363">
        <v>375</v>
      </c>
      <c r="D363" t="s">
        <v>14</v>
      </c>
      <c r="E363">
        <v>1</v>
      </c>
    </row>
    <row r="364" spans="1:5" x14ac:dyDescent="0.35">
      <c r="A364" t="s">
        <v>20</v>
      </c>
      <c r="B364">
        <v>409</v>
      </c>
      <c r="D364" t="s">
        <v>14</v>
      </c>
      <c r="E364">
        <v>1</v>
      </c>
    </row>
    <row r="365" spans="1:5" x14ac:dyDescent="0.35">
      <c r="A365" t="s">
        <v>20</v>
      </c>
      <c r="B365">
        <v>234</v>
      </c>
      <c r="D365" t="s">
        <v>14</v>
      </c>
      <c r="E365">
        <v>1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11" priority="6" operator="containsText" text="live">
      <formula>NOT(ISERROR(SEARCH("live",A2)))</formula>
    </cfRule>
    <cfRule type="containsText" dxfId="10" priority="7" operator="containsText" text="failed">
      <formula>NOT(ISERROR(SEARCH("failed",A2)))</formula>
    </cfRule>
    <cfRule type="containsText" dxfId="9" priority="8" operator="containsText" text="successful">
      <formula>NOT(ISERROR(SEARCH("successful",A2)))</formula>
    </cfRule>
  </conditionalFormatting>
  <conditionalFormatting sqref="A2:A1048141">
    <cfRule type="containsText" dxfId="8" priority="5" operator="containsText" text="canceled">
      <formula>NOT(ISERROR(SEARCH("canceled",A2)))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failed">
      <formula>NOT(ISERROR(SEARCH("failed",D2)))</formula>
    </cfRule>
    <cfRule type="containsText" dxfId="4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workbookViewId="0">
      <selection activeCell="C2" sqref="C2"/>
    </sheetView>
  </sheetViews>
  <sheetFormatPr defaultColWidth="11" defaultRowHeight="15.5" x14ac:dyDescent="0.35"/>
  <cols>
    <col min="1" max="1" width="3.83203125" bestFit="1" customWidth="1"/>
    <col min="2" max="2" width="30.33203125" bestFit="1" customWidth="1"/>
    <col min="3" max="3" width="33.5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6.5" bestFit="1" customWidth="1"/>
    <col min="10" max="10" width="7.58203125" bestFit="1" customWidth="1"/>
    <col min="11" max="11" width="8.33203125" bestFit="1" customWidth="1"/>
    <col min="12" max="12" width="11.5" bestFit="1" customWidth="1"/>
    <col min="13" max="13" width="10.83203125" bestFit="1" customWidth="1"/>
    <col min="14" max="14" width="9.08203125" bestFit="1" customWidth="1"/>
    <col min="15" max="15" width="8.5" bestFit="1" customWidth="1"/>
    <col min="16" max="16" width="27.58203125" bestFit="1" customWidth="1"/>
    <col min="17" max="17" width="14.83203125" bestFit="1" customWidth="1"/>
    <col min="18" max="18" width="16.33203125" bestFit="1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SUM(E2/D2)</f>
        <v>0</v>
      </c>
      <c r="G2" t="s">
        <v>14</v>
      </c>
      <c r="H2">
        <v>0</v>
      </c>
      <c r="I2" s="5">
        <f t="shared" ref="I2:I65" si="1">IF(E2=0,0,SUM(E2/H2))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2">_xlfn.TEXTBEFORE(P2,"/")</f>
        <v>food</v>
      </c>
      <c r="R2" t="str">
        <f t="shared" ref="R2:R65" si="3">_xlfn.TEXTAFTER(P2,"/")</f>
        <v>food trucks</v>
      </c>
    </row>
    <row r="3" spans="1:18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si="2"/>
        <v>music</v>
      </c>
      <c r="R3" t="str">
        <f t="shared" si="3"/>
        <v>rock</v>
      </c>
    </row>
    <row r="4" spans="1:18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SUM(E66/D66)</f>
        <v>0.97642857142857142</v>
      </c>
      <c r="G66" t="s">
        <v>14</v>
      </c>
      <c r="H66">
        <v>38</v>
      </c>
      <c r="I66" s="5">
        <f t="shared" ref="I66:I129" si="5">IF(E66=0,0,SUM(E66/H66))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ref="Q66:Q129" si="6">_xlfn.TEXTBEFORE(P66,"/")</f>
        <v>technology</v>
      </c>
      <c r="R66" t="str">
        <f t="shared" ref="R66:R129" si="7">_xlfn.TEXTAFTER(P66,"/")</f>
        <v>web</v>
      </c>
    </row>
    <row r="67" spans="1:18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6"/>
        <v>theater</v>
      </c>
      <c r="R67" t="str">
        <f t="shared" si="7"/>
        <v>plays</v>
      </c>
    </row>
    <row r="68" spans="1:18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SUM(E130/D130)</f>
        <v>0.60334277620396604</v>
      </c>
      <c r="G130" t="s">
        <v>74</v>
      </c>
      <c r="H130">
        <v>532</v>
      </c>
      <c r="I130" s="5">
        <f t="shared" ref="I130:I193" si="9">IF(E130=0,0,SUM(E130/H130))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ref="Q130:Q193" si="10">_xlfn.TEXTBEFORE(P130,"/")</f>
        <v>music</v>
      </c>
      <c r="R130" t="str">
        <f t="shared" ref="R130:R193" si="11">_xlfn.TEXTAFTER(P130,"/")</f>
        <v>rock</v>
      </c>
    </row>
    <row r="131" spans="1:18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5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0"/>
        <v>food</v>
      </c>
      <c r="R131" t="str">
        <f t="shared" si="11"/>
        <v>food trucks</v>
      </c>
    </row>
    <row r="132" spans="1:18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SUM(E194/D194)</f>
        <v>0.19992957746478873</v>
      </c>
      <c r="G194" t="s">
        <v>14</v>
      </c>
      <c r="H194">
        <v>243</v>
      </c>
      <c r="I194" s="5">
        <f t="shared" ref="I194:I257" si="13">IF(E194=0,0,SUM(E194/H194))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ref="Q194:Q257" si="14">_xlfn.TEXTBEFORE(P194,"/")</f>
        <v>music</v>
      </c>
      <c r="R194" t="str">
        <f t="shared" ref="R194:R257" si="15">_xlfn.TEXTAFTER(P194,"/")</f>
        <v>rock</v>
      </c>
    </row>
    <row r="195" spans="1:18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4"/>
        <v>music</v>
      </c>
      <c r="R195" t="str">
        <f t="shared" si="15"/>
        <v>indie rock</v>
      </c>
    </row>
    <row r="196" spans="1:18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SUM(E258/D258)</f>
        <v>0.23390243902439026</v>
      </c>
      <c r="G258" t="s">
        <v>14</v>
      </c>
      <c r="H258">
        <v>15</v>
      </c>
      <c r="I258" s="5">
        <f t="shared" ref="I258:I321" si="17">IF(E258=0,0,SUM(E258/H258))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ref="Q258:Q321" si="18">_xlfn.TEXTBEFORE(P258,"/")</f>
        <v>music</v>
      </c>
      <c r="R258" t="str">
        <f t="shared" ref="R258:R321" si="19">_xlfn.TEXTAFTER(P258,"/")</f>
        <v>rock</v>
      </c>
    </row>
    <row r="259" spans="1:18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5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18"/>
        <v>theater</v>
      </c>
      <c r="R259" t="str">
        <f t="shared" si="19"/>
        <v>plays</v>
      </c>
    </row>
    <row r="260" spans="1:18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SUM(E322/D322)</f>
        <v>9.5876777251184833E-2</v>
      </c>
      <c r="G322" t="s">
        <v>14</v>
      </c>
      <c r="H322">
        <v>80</v>
      </c>
      <c r="I322" s="5">
        <f t="shared" ref="I322:I385" si="21">IF(E322=0,0,SUM(E322/H322))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85" si="22">_xlfn.TEXTBEFORE(P322,"/")</f>
        <v>publishing</v>
      </c>
      <c r="R322" t="str">
        <f t="shared" ref="R322:R385" si="23">_xlfn.TEXTAFTER(P322,"/")</f>
        <v>fiction</v>
      </c>
    </row>
    <row r="323" spans="1:18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22"/>
        <v>film &amp; video</v>
      </c>
      <c r="R323" t="str">
        <f t="shared" si="23"/>
        <v>shorts</v>
      </c>
    </row>
    <row r="324" spans="1:18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SUM(E386/D386)</f>
        <v>1.7200961538461539</v>
      </c>
      <c r="G386" t="s">
        <v>20</v>
      </c>
      <c r="H386">
        <v>4799</v>
      </c>
      <c r="I386" s="5">
        <f t="shared" ref="I386:I449" si="25">IF(E386=0,0,SUM(E386/H386))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ref="Q386:Q449" si="26">_xlfn.TEXTBEFORE(P386,"/")</f>
        <v>film &amp; video</v>
      </c>
      <c r="R386" t="str">
        <f t="shared" ref="R386:R449" si="27">_xlfn.TEXTAFTER(P386,"/")</f>
        <v>documentary</v>
      </c>
    </row>
    <row r="387" spans="1:18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5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26"/>
        <v>publishing</v>
      </c>
      <c r="R387" t="str">
        <f t="shared" si="27"/>
        <v>nonfiction</v>
      </c>
    </row>
    <row r="388" spans="1:18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SUM(E450/D450)</f>
        <v>0.50482758620689661</v>
      </c>
      <c r="G450" t="s">
        <v>14</v>
      </c>
      <c r="H450">
        <v>605</v>
      </c>
      <c r="I450" s="5">
        <f t="shared" ref="I450:I513" si="29">IF(E450=0,0,SUM(E450/H450))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ref="Q450:Q513" si="30">_xlfn.TEXTBEFORE(P450,"/")</f>
        <v>games</v>
      </c>
      <c r="R450" t="str">
        <f t="shared" ref="R450:R513" si="31">_xlfn.TEXTAFTER(P450,"/")</f>
        <v>video games</v>
      </c>
    </row>
    <row r="451" spans="1:18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5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30"/>
        <v>games</v>
      </c>
      <c r="R451" t="str">
        <f t="shared" si="31"/>
        <v>video games</v>
      </c>
    </row>
    <row r="452" spans="1:18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SUM(E514/D514)</f>
        <v>1.3931868131868133</v>
      </c>
      <c r="G514" t="s">
        <v>20</v>
      </c>
      <c r="H514">
        <v>239</v>
      </c>
      <c r="I514" s="5">
        <f t="shared" ref="I514:I577" si="33">IF(E514=0,0,SUM(E514/H514))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34">_xlfn.TEXTBEFORE(P514,"/")</f>
        <v>games</v>
      </c>
      <c r="R514" t="str">
        <f t="shared" ref="R514:R577" si="35">_xlfn.TEXTAFTER(P514,"/")</f>
        <v>video games</v>
      </c>
    </row>
    <row r="515" spans="1:18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5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34"/>
        <v>film &amp; video</v>
      </c>
      <c r="R515" t="str">
        <f t="shared" si="35"/>
        <v>television</v>
      </c>
    </row>
    <row r="516" spans="1:18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SUM(E578/D578)</f>
        <v>0.6492783505154639</v>
      </c>
      <c r="G578" t="s">
        <v>14</v>
      </c>
      <c r="H578">
        <v>64</v>
      </c>
      <c r="I578" s="5">
        <f t="shared" ref="I578:I641" si="37">IF(E578=0,0,SUM(E578/H578))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38">_xlfn.TEXTBEFORE(P578,"/")</f>
        <v>theater</v>
      </c>
      <c r="R578" t="str">
        <f t="shared" ref="R578:R641" si="39">_xlfn.TEXTAFTER(P578,"/")</f>
        <v>plays</v>
      </c>
    </row>
    <row r="579" spans="1:18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5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38"/>
        <v>music</v>
      </c>
      <c r="R579" t="str">
        <f t="shared" si="39"/>
        <v>jazz</v>
      </c>
    </row>
    <row r="580" spans="1:18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SUM(E642/D642)</f>
        <v>0.16501669449081802</v>
      </c>
      <c r="G642" t="s">
        <v>14</v>
      </c>
      <c r="H642">
        <v>257</v>
      </c>
      <c r="I642" s="5">
        <f t="shared" ref="I642:I705" si="41">IF(E642=0,0,SUM(E642/H642))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42">_xlfn.TEXTBEFORE(P642,"/")</f>
        <v>theater</v>
      </c>
      <c r="R642" t="str">
        <f t="shared" ref="R642:R705" si="43">_xlfn.TEXTAFTER(P642,"/")</f>
        <v>plays</v>
      </c>
    </row>
    <row r="643" spans="1:18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5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42"/>
        <v>theater</v>
      </c>
      <c r="R643" t="str">
        <f t="shared" si="43"/>
        <v>plays</v>
      </c>
    </row>
    <row r="644" spans="1:18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SUM(E706/D706)</f>
        <v>1.2278160919540231</v>
      </c>
      <c r="G706" t="s">
        <v>20</v>
      </c>
      <c r="H706">
        <v>116</v>
      </c>
      <c r="I706" s="5">
        <f t="shared" ref="I706:I769" si="45">IF(E706=0,0,SUM(E706/H706))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46">_xlfn.TEXTBEFORE(P706,"/")</f>
        <v>film &amp; video</v>
      </c>
      <c r="R706" t="str">
        <f t="shared" ref="R706:R769" si="47">_xlfn.TEXTAFTER(P706,"/")</f>
        <v>animation</v>
      </c>
    </row>
    <row r="707" spans="1:18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46"/>
        <v>publishing</v>
      </c>
      <c r="R707" t="str">
        <f t="shared" si="47"/>
        <v>nonfiction</v>
      </c>
    </row>
    <row r="708" spans="1:18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SUM(E770/D770)</f>
        <v>2.31</v>
      </c>
      <c r="G770" t="s">
        <v>20</v>
      </c>
      <c r="H770">
        <v>150</v>
      </c>
      <c r="I770" s="5">
        <f t="shared" ref="I770:I833" si="49">IF(E770=0,0,SUM(E770/H770))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50">_xlfn.TEXTBEFORE(P770,"/")</f>
        <v>theater</v>
      </c>
      <c r="R770" t="str">
        <f t="shared" ref="R770:R833" si="51">_xlfn.TEXTAFTER(P770,"/")</f>
        <v>plays</v>
      </c>
    </row>
    <row r="771" spans="1:18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50"/>
        <v>games</v>
      </c>
      <c r="R771" t="str">
        <f t="shared" si="51"/>
        <v>video games</v>
      </c>
    </row>
    <row r="772" spans="1:18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SUM(E834/D834)</f>
        <v>3.1517592592592591</v>
      </c>
      <c r="G834" t="s">
        <v>20</v>
      </c>
      <c r="H834">
        <v>1297</v>
      </c>
      <c r="I834" s="5">
        <f t="shared" ref="I834:I897" si="53">IF(E834=0,0,SUM(E834/H834))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54">_xlfn.TEXTBEFORE(P834,"/")</f>
        <v>publishing</v>
      </c>
      <c r="R834" t="str">
        <f t="shared" ref="R834:R897" si="55">_xlfn.TEXTAFTER(P834,"/")</f>
        <v>translations</v>
      </c>
    </row>
    <row r="835" spans="1:18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5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54"/>
        <v>publishing</v>
      </c>
      <c r="R835" t="str">
        <f t="shared" si="55"/>
        <v>translations</v>
      </c>
    </row>
    <row r="836" spans="1:18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SUM(E898/D898)</f>
        <v>7.7443434343434348</v>
      </c>
      <c r="G898" t="s">
        <v>20</v>
      </c>
      <c r="H898">
        <v>1460</v>
      </c>
      <c r="I898" s="5">
        <f t="shared" ref="I898:I961" si="57">IF(E898=0,0,SUM(E898/H898))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58">_xlfn.TEXTBEFORE(P898,"/")</f>
        <v>food</v>
      </c>
      <c r="R898" t="str">
        <f t="shared" ref="R898:R961" si="59">_xlfn.TEXTAFTER(P898,"/")</f>
        <v>food trucks</v>
      </c>
    </row>
    <row r="899" spans="1:18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58"/>
        <v>theater</v>
      </c>
      <c r="R899" t="str">
        <f t="shared" si="59"/>
        <v>plays</v>
      </c>
    </row>
    <row r="900" spans="1:18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SUM(E962/D962)</f>
        <v>0.85054545454545449</v>
      </c>
      <c r="G962" t="s">
        <v>14</v>
      </c>
      <c r="H962">
        <v>55</v>
      </c>
      <c r="I962" s="5">
        <f t="shared" ref="I962:I1001" si="61">IF(E962=0,0,SUM(E962/H962))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01" si="62">_xlfn.TEXTBEFORE(P962,"/")</f>
        <v>technology</v>
      </c>
      <c r="R962" t="str">
        <f t="shared" ref="R962:R1001" si="63">_xlfn.TEXTAFTER(P962,"/")</f>
        <v>web</v>
      </c>
    </row>
    <row r="963" spans="1:18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5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62"/>
        <v>publishing</v>
      </c>
      <c r="R963" t="str">
        <f t="shared" si="63"/>
        <v>translations</v>
      </c>
    </row>
    <row r="964" spans="1:18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  <row r="1003" spans="1:18" x14ac:dyDescent="0.35">
      <c r="I1003" s="5" t="str">
        <f ca="1">_xlfn.FORMULATEXT(I1001)</f>
        <v>=IF(E1001=0,0,SUM(E1001/H1001))</v>
      </c>
    </row>
  </sheetData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1:G1001">
    <cfRule type="containsText" dxfId="3" priority="3" operator="containsText" text="live">
      <formula>NOT(ISERROR(SEARCH("live",G1)))</formula>
    </cfRule>
    <cfRule type="containsText" dxfId="2" priority="4" operator="containsText" text="failed">
      <formula>NOT(ISERROR(SEARCH("failed",G1)))</formula>
    </cfRule>
    <cfRule type="containsText" dxfId="1" priority="5" operator="containsText" text="successful">
      <formula>NOT(ISERROR(SEARCH("successful",G1)))</formula>
    </cfRule>
  </conditionalFormatting>
  <conditionalFormatting sqref="G1:G1048576">
    <cfRule type="containsText" dxfId="0" priority="2" operator="containsText" text="canceled">
      <formula>NOT(ISERROR(SEARCH("canceled",G1)))</formula>
    </cfRule>
  </conditionalFormatting>
  <pageMargins left="0.75" right="0.75" top="1" bottom="1" header="0.5" footer="0.5"/>
  <pageSetup paperSize="1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Data Complete</vt:lpstr>
      <vt:lpstr>Outcome by Category</vt:lpstr>
      <vt:lpstr>Outcome by Sub-Category</vt:lpstr>
      <vt:lpstr>Outcome per Goal</vt:lpstr>
      <vt:lpstr>Outcome per Year</vt:lpstr>
      <vt:lpstr>Backer Outcome</vt:lpstr>
      <vt:lpstr>Crowdfunding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matin.faith@gmail.com</cp:lastModifiedBy>
  <cp:lastPrinted>2023-09-21T18:01:19Z</cp:lastPrinted>
  <dcterms:created xsi:type="dcterms:W3CDTF">2021-09-29T18:52:28Z</dcterms:created>
  <dcterms:modified xsi:type="dcterms:W3CDTF">2023-09-22T00:23:59Z</dcterms:modified>
</cp:coreProperties>
</file>