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4 - Modelos de simulacion Estaticos\"/>
    </mc:Choice>
  </mc:AlternateContent>
  <xr:revisionPtr revIDLastSave="0" documentId="13_ncr:1_{083ACD53-872C-4A22-ADE9-E9A2A7194D5A}" xr6:coauthVersionLast="45" xr6:coauthVersionMax="45" xr10:uidLastSave="{00000000-0000-0000-0000-000000000000}"/>
  <bookViews>
    <workbookView xWindow="-120" yWindow="-120" windowWidth="20730" windowHeight="11760" activeTab="9" xr2:uid="{14FA229B-C047-4C6F-A0D3-1ACD16B985FD}"/>
  </bookViews>
  <sheets>
    <sheet name="EJ 2" sheetId="1" r:id="rId1"/>
    <sheet name="Ej 3" sheetId="5" r:id="rId2"/>
    <sheet name="Ej 4" sheetId="6" r:id="rId3"/>
    <sheet name="Ej 5" sheetId="2" r:id="rId4"/>
    <sheet name="Ej 6" sheetId="7" r:id="rId5"/>
    <sheet name="Ej 7" sheetId="3" r:id="rId6"/>
    <sheet name="Ej 9" sheetId="4" r:id="rId7"/>
    <sheet name="Ej 10" sheetId="9" r:id="rId8"/>
    <sheet name="EJ 16" sheetId="8" r:id="rId9"/>
    <sheet name="Ej 26" sheetId="10" r:id="rId10"/>
  </sheets>
  <definedNames>
    <definedName name="A" localSheetId="0">'EJ 2'!$G$1</definedName>
    <definedName name="B" localSheetId="0">'EJ 2'!$G$2</definedName>
    <definedName name="cant_auto" localSheetId="9">'Ej 26'!$F$3:$F$7</definedName>
    <definedName name="compacto" localSheetId="9">'Ej 26'!$Q$2</definedName>
    <definedName name="compra" localSheetId="1">'Ej 3'!$C$7</definedName>
    <definedName name="costo_almacenamiento" localSheetId="6">'Ej 9'!$E$4</definedName>
    <definedName name="costo_faltante" localSheetId="6">'Ej 9'!$E$6</definedName>
    <definedName name="ganancia" localSheetId="2">'Ej 4'!$B$4</definedName>
    <definedName name="Hombre" localSheetId="4">'Ej 6'!$K$4</definedName>
    <definedName name="lujo" localSheetId="9">'Ej 26'!$U$3:$U$5</definedName>
    <definedName name="media" localSheetId="8">'EJ 16'!$D$7</definedName>
    <definedName name="mediano" localSheetId="9">'Ej 26'!$P$5:$P$6</definedName>
    <definedName name="Mujer" localSheetId="4">'Ej 6'!$K$5</definedName>
    <definedName name="no_atendio" localSheetId="4">'Ej 6'!$A$12</definedName>
    <definedName name="pasajeros" localSheetId="2">'Ej 4'!$B$3</definedName>
    <definedName name="pedido_stock" localSheetId="6">'Ej 9'!$E$2</definedName>
    <definedName name="perdida" localSheetId="2">'Ej 4'!$B$6</definedName>
    <definedName name="prec_comp" localSheetId="1">'Ej 3'!$C$5</definedName>
    <definedName name="prec_rvta" localSheetId="1">'Ej 3'!$C$4</definedName>
    <definedName name="prec_vta" localSheetId="1">'Ej 3'!$C$3</definedName>
    <definedName name="punto_rep" localSheetId="6">'Ej 9'!$E$3</definedName>
    <definedName name="rango_lujo" localSheetId="9">'Ej 26'!$X$3:$X$5</definedName>
    <definedName name="rango_mediano" localSheetId="9">'Ej 26'!$S$5:$S$6</definedName>
    <definedName name="rangoTipoAuto" localSheetId="9">'Ej 26'!$N$3:$N$5</definedName>
    <definedName name="rangoVtas" localSheetId="9">'Ej 26'!$I$3:$I$7</definedName>
    <definedName name="rangoVtas">'Ej 26'!$I$3:$I$7</definedName>
    <definedName name="SI" localSheetId="4">'Ej 6'!$Q$4</definedName>
    <definedName name="SI_hom" localSheetId="4">'Ej 6'!$Q$4</definedName>
    <definedName name="SI_muj" localSheetId="4">'Ej 6'!$Q$10</definedName>
    <definedName name="tipoAuto" localSheetId="9">'Ej 26'!$K$3:$K$5</definedName>
    <definedName name="utilidad" localSheetId="4">'Ej 6'!$B$3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" l="1"/>
  <c r="H17" i="10" s="1"/>
  <c r="I17" i="10"/>
  <c r="K17" i="10"/>
  <c r="M17" i="10"/>
  <c r="O17" i="10"/>
  <c r="Q17" i="10"/>
  <c r="S17" i="10"/>
  <c r="U17" i="10"/>
  <c r="W17" i="10"/>
  <c r="G18" i="10"/>
  <c r="H18" i="10" s="1"/>
  <c r="I18" i="10"/>
  <c r="K18" i="10"/>
  <c r="M18" i="10"/>
  <c r="O18" i="10"/>
  <c r="Q18" i="10"/>
  <c r="S18" i="10"/>
  <c r="U18" i="10"/>
  <c r="W18" i="10"/>
  <c r="G19" i="10"/>
  <c r="H19" i="10" s="1"/>
  <c r="I19" i="10"/>
  <c r="K19" i="10"/>
  <c r="M19" i="10"/>
  <c r="O19" i="10"/>
  <c r="Q19" i="10"/>
  <c r="S19" i="10"/>
  <c r="U19" i="10"/>
  <c r="W19" i="10"/>
  <c r="G20" i="10"/>
  <c r="H20" i="10" s="1"/>
  <c r="I20" i="10"/>
  <c r="K20" i="10"/>
  <c r="M20" i="10"/>
  <c r="O20" i="10"/>
  <c r="Q20" i="10"/>
  <c r="S20" i="10"/>
  <c r="U20" i="10"/>
  <c r="W20" i="10"/>
  <c r="G21" i="10"/>
  <c r="H21" i="10" s="1"/>
  <c r="I21" i="10"/>
  <c r="K21" i="10"/>
  <c r="M21" i="10"/>
  <c r="O21" i="10"/>
  <c r="Q21" i="10"/>
  <c r="S21" i="10"/>
  <c r="U21" i="10"/>
  <c r="W21" i="10"/>
  <c r="G22" i="10"/>
  <c r="H22" i="10" s="1"/>
  <c r="I22" i="10"/>
  <c r="K22" i="10"/>
  <c r="M22" i="10"/>
  <c r="O22" i="10"/>
  <c r="Q22" i="10"/>
  <c r="S22" i="10"/>
  <c r="U22" i="10"/>
  <c r="W22" i="10"/>
  <c r="G23" i="10"/>
  <c r="H23" i="10" s="1"/>
  <c r="I23" i="10"/>
  <c r="K23" i="10"/>
  <c r="M23" i="10"/>
  <c r="O23" i="10"/>
  <c r="Q23" i="10"/>
  <c r="S23" i="10"/>
  <c r="U23" i="10"/>
  <c r="W23" i="10"/>
  <c r="G24" i="10"/>
  <c r="H24" i="10" s="1"/>
  <c r="I24" i="10"/>
  <c r="K24" i="10"/>
  <c r="M24" i="10"/>
  <c r="O24" i="10"/>
  <c r="Q24" i="10"/>
  <c r="S24" i="10"/>
  <c r="U24" i="10"/>
  <c r="W24" i="10"/>
  <c r="G25" i="10"/>
  <c r="H25" i="10" s="1"/>
  <c r="I25" i="10"/>
  <c r="K25" i="10"/>
  <c r="M25" i="10"/>
  <c r="O25" i="10"/>
  <c r="Q25" i="10"/>
  <c r="S25" i="10"/>
  <c r="U25" i="10"/>
  <c r="W25" i="10"/>
  <c r="G26" i="10"/>
  <c r="H26" i="10" s="1"/>
  <c r="I26" i="10"/>
  <c r="K26" i="10"/>
  <c r="M26" i="10"/>
  <c r="O26" i="10"/>
  <c r="Q26" i="10"/>
  <c r="S26" i="10"/>
  <c r="U26" i="10"/>
  <c r="W26" i="10"/>
  <c r="G27" i="10"/>
  <c r="H27" i="10" s="1"/>
  <c r="I27" i="10"/>
  <c r="K27" i="10"/>
  <c r="M27" i="10"/>
  <c r="O27" i="10"/>
  <c r="Q27" i="10"/>
  <c r="S27" i="10"/>
  <c r="U27" i="10"/>
  <c r="W27" i="10"/>
  <c r="G28" i="10"/>
  <c r="H28" i="10" s="1"/>
  <c r="I28" i="10"/>
  <c r="K28" i="10"/>
  <c r="M28" i="10"/>
  <c r="O28" i="10"/>
  <c r="Q28" i="10"/>
  <c r="S28" i="10"/>
  <c r="U28" i="10"/>
  <c r="W28" i="10"/>
  <c r="G29" i="10"/>
  <c r="H29" i="10" s="1"/>
  <c r="I29" i="10"/>
  <c r="K29" i="10"/>
  <c r="M29" i="10"/>
  <c r="O29" i="10"/>
  <c r="Q29" i="10"/>
  <c r="S29" i="10"/>
  <c r="U29" i="10"/>
  <c r="W29" i="10"/>
  <c r="G30" i="10"/>
  <c r="H30" i="10" s="1"/>
  <c r="I30" i="10"/>
  <c r="K30" i="10"/>
  <c r="M30" i="10"/>
  <c r="O30" i="10"/>
  <c r="Q30" i="10"/>
  <c r="S30" i="10"/>
  <c r="U30" i="10"/>
  <c r="W30" i="10"/>
  <c r="G31" i="10"/>
  <c r="H31" i="10" s="1"/>
  <c r="I31" i="10"/>
  <c r="K31" i="10"/>
  <c r="M31" i="10"/>
  <c r="O31" i="10"/>
  <c r="Q31" i="10"/>
  <c r="S31" i="10"/>
  <c r="U31" i="10"/>
  <c r="W31" i="10"/>
  <c r="G32" i="10"/>
  <c r="H32" i="10" s="1"/>
  <c r="I32" i="10"/>
  <c r="K32" i="10"/>
  <c r="M32" i="10"/>
  <c r="O32" i="10"/>
  <c r="Q32" i="10"/>
  <c r="S32" i="10"/>
  <c r="U32" i="10"/>
  <c r="W32" i="10"/>
  <c r="G33" i="10"/>
  <c r="H33" i="10" s="1"/>
  <c r="I33" i="10"/>
  <c r="K33" i="10"/>
  <c r="M33" i="10"/>
  <c r="O33" i="10"/>
  <c r="Q33" i="10"/>
  <c r="S33" i="10"/>
  <c r="U33" i="10"/>
  <c r="W33" i="10"/>
  <c r="G34" i="10"/>
  <c r="H34" i="10" s="1"/>
  <c r="I34" i="10"/>
  <c r="K34" i="10"/>
  <c r="M34" i="10"/>
  <c r="O34" i="10"/>
  <c r="Q34" i="10"/>
  <c r="S34" i="10"/>
  <c r="U34" i="10"/>
  <c r="W34" i="10"/>
  <c r="G35" i="10"/>
  <c r="H35" i="10" s="1"/>
  <c r="I35" i="10"/>
  <c r="K35" i="10"/>
  <c r="M35" i="10"/>
  <c r="O35" i="10"/>
  <c r="Q35" i="10"/>
  <c r="S35" i="10"/>
  <c r="U35" i="10"/>
  <c r="W35" i="10"/>
  <c r="M16" i="10"/>
  <c r="O16" i="10"/>
  <c r="Q16" i="10"/>
  <c r="S16" i="10"/>
  <c r="U16" i="10"/>
  <c r="W16" i="10"/>
  <c r="W4" i="10"/>
  <c r="X5" i="10" s="1"/>
  <c r="W3" i="10"/>
  <c r="X4" i="10" s="1"/>
  <c r="J24" i="10" l="1"/>
  <c r="L24" i="10" s="1"/>
  <c r="J27" i="10"/>
  <c r="L27" i="10" s="1"/>
  <c r="J20" i="10"/>
  <c r="L20" i="10" s="1"/>
  <c r="J33" i="10"/>
  <c r="L33" i="10" s="1"/>
  <c r="N33" i="10"/>
  <c r="P33" i="10" s="1"/>
  <c r="R33" i="10"/>
  <c r="T33" i="10" s="1"/>
  <c r="J32" i="10"/>
  <c r="L32" i="10" s="1"/>
  <c r="J19" i="10"/>
  <c r="L19" i="10" s="1"/>
  <c r="J28" i="10"/>
  <c r="L28" i="10" s="1"/>
  <c r="J23" i="10"/>
  <c r="L23" i="10" s="1"/>
  <c r="V33" i="10"/>
  <c r="X33" i="10" s="1"/>
  <c r="N30" i="10"/>
  <c r="P30" i="10" s="1"/>
  <c r="R30" i="10"/>
  <c r="T30" i="10" s="1"/>
  <c r="J30" i="10"/>
  <c r="L30" i="10" s="1"/>
  <c r="V30" i="10"/>
  <c r="X30" i="10" s="1"/>
  <c r="J26" i="10"/>
  <c r="L26" i="10" s="1"/>
  <c r="R26" i="10"/>
  <c r="T26" i="10" s="1"/>
  <c r="N26" i="10"/>
  <c r="P26" i="10" s="1"/>
  <c r="V26" i="10"/>
  <c r="X26" i="10" s="1"/>
  <c r="N18" i="10"/>
  <c r="P18" i="10" s="1"/>
  <c r="R18" i="10"/>
  <c r="T18" i="10" s="1"/>
  <c r="V18" i="10"/>
  <c r="X18" i="10" s="1"/>
  <c r="J18" i="10"/>
  <c r="L18" i="10" s="1"/>
  <c r="J34" i="10"/>
  <c r="L34" i="10" s="1"/>
  <c r="R34" i="10"/>
  <c r="T34" i="10" s="1"/>
  <c r="N34" i="10"/>
  <c r="P34" i="10" s="1"/>
  <c r="V34" i="10"/>
  <c r="X34" i="10" s="1"/>
  <c r="J22" i="10"/>
  <c r="L22" i="10" s="1"/>
  <c r="N22" i="10"/>
  <c r="P22" i="10" s="1"/>
  <c r="R22" i="10"/>
  <c r="T22" i="10" s="1"/>
  <c r="V22" i="10"/>
  <c r="X22" i="10" s="1"/>
  <c r="J29" i="10"/>
  <c r="L29" i="10" s="1"/>
  <c r="R29" i="10"/>
  <c r="T29" i="10" s="1"/>
  <c r="N29" i="10"/>
  <c r="P29" i="10" s="1"/>
  <c r="V29" i="10"/>
  <c r="X29" i="10" s="1"/>
  <c r="N21" i="10"/>
  <c r="P21" i="10" s="1"/>
  <c r="R21" i="10"/>
  <c r="T21" i="10" s="1"/>
  <c r="J21" i="10"/>
  <c r="L21" i="10" s="1"/>
  <c r="V21" i="10"/>
  <c r="X21" i="10" s="1"/>
  <c r="J35" i="10"/>
  <c r="L35" i="10" s="1"/>
  <c r="N35" i="10"/>
  <c r="P35" i="10" s="1"/>
  <c r="R35" i="10"/>
  <c r="T35" i="10" s="1"/>
  <c r="V35" i="10"/>
  <c r="X35" i="10" s="1"/>
  <c r="J31" i="10"/>
  <c r="L31" i="10" s="1"/>
  <c r="N31" i="10"/>
  <c r="P31" i="10" s="1"/>
  <c r="R31" i="10"/>
  <c r="T31" i="10" s="1"/>
  <c r="V31" i="10"/>
  <c r="X31" i="10" s="1"/>
  <c r="J25" i="10"/>
  <c r="L25" i="10" s="1"/>
  <c r="R25" i="10"/>
  <c r="T25" i="10" s="1"/>
  <c r="N25" i="10"/>
  <c r="P25" i="10" s="1"/>
  <c r="V25" i="10"/>
  <c r="X25" i="10" s="1"/>
  <c r="N17" i="10"/>
  <c r="P17" i="10" s="1"/>
  <c r="R17" i="10"/>
  <c r="T17" i="10" s="1"/>
  <c r="V17" i="10"/>
  <c r="X17" i="10" s="1"/>
  <c r="J17" i="10"/>
  <c r="L17" i="10" s="1"/>
  <c r="V27" i="10"/>
  <c r="X27" i="10" s="1"/>
  <c r="R27" i="10"/>
  <c r="T27" i="10" s="1"/>
  <c r="N27" i="10"/>
  <c r="P27" i="10" s="1"/>
  <c r="V23" i="10"/>
  <c r="X23" i="10" s="1"/>
  <c r="R23" i="10"/>
  <c r="T23" i="10" s="1"/>
  <c r="N23" i="10"/>
  <c r="P23" i="10" s="1"/>
  <c r="V19" i="10"/>
  <c r="X19" i="10" s="1"/>
  <c r="R19" i="10"/>
  <c r="T19" i="10" s="1"/>
  <c r="N19" i="10"/>
  <c r="P19" i="10" s="1"/>
  <c r="V32" i="10"/>
  <c r="X32" i="10" s="1"/>
  <c r="R32" i="10"/>
  <c r="T32" i="10" s="1"/>
  <c r="N32" i="10"/>
  <c r="P32" i="10" s="1"/>
  <c r="V28" i="10"/>
  <c r="X28" i="10" s="1"/>
  <c r="R28" i="10"/>
  <c r="T28" i="10" s="1"/>
  <c r="N28" i="10"/>
  <c r="P28" i="10" s="1"/>
  <c r="V24" i="10"/>
  <c r="X24" i="10" s="1"/>
  <c r="R24" i="10"/>
  <c r="T24" i="10" s="1"/>
  <c r="N24" i="10"/>
  <c r="P24" i="10" s="1"/>
  <c r="V20" i="10"/>
  <c r="X20" i="10" s="1"/>
  <c r="R20" i="10"/>
  <c r="T20" i="10" s="1"/>
  <c r="N20" i="10"/>
  <c r="P20" i="10" s="1"/>
  <c r="W5" i="10"/>
  <c r="K16" i="10" l="1"/>
  <c r="I16" i="10"/>
  <c r="G16" i="10"/>
  <c r="H16" i="10" s="1"/>
  <c r="R6" i="10"/>
  <c r="R5" i="10"/>
  <c r="N5" i="10"/>
  <c r="N4" i="10"/>
  <c r="M5" i="10"/>
  <c r="M4" i="10"/>
  <c r="M3" i="10"/>
  <c r="I5" i="10"/>
  <c r="I6" i="10"/>
  <c r="I7" i="10"/>
  <c r="I4" i="10"/>
  <c r="H5" i="10"/>
  <c r="H6" i="10" s="1"/>
  <c r="H7" i="10" s="1"/>
  <c r="H4" i="10"/>
  <c r="H3" i="10"/>
  <c r="R16" i="10" l="1"/>
  <c r="V16" i="10"/>
  <c r="J16" i="10"/>
  <c r="L16" i="10" s="1"/>
  <c r="N16" i="10"/>
  <c r="P16" i="10" s="1"/>
  <c r="T16" i="10" l="1"/>
  <c r="X16" i="10" s="1"/>
  <c r="Y16" i="10" l="1"/>
  <c r="Y17" i="10" l="1"/>
  <c r="Z16" i="10"/>
  <c r="Y18" i="10" l="1"/>
  <c r="Z17" i="10"/>
  <c r="Y19" i="10" l="1"/>
  <c r="Z18" i="10"/>
  <c r="Y20" i="10" l="1"/>
  <c r="Z19" i="10"/>
  <c r="Y21" i="10" l="1"/>
  <c r="Z20" i="10"/>
  <c r="Y22" i="10" l="1"/>
  <c r="Z21" i="10"/>
  <c r="Y23" i="10" l="1"/>
  <c r="Z22" i="10"/>
  <c r="Y24" i="10" l="1"/>
  <c r="Z23" i="10"/>
  <c r="Y25" i="10" l="1"/>
  <c r="Z24" i="10"/>
  <c r="Y26" i="10" l="1"/>
  <c r="Z25" i="10"/>
  <c r="Y27" i="10" l="1"/>
  <c r="Z26" i="10"/>
  <c r="Y28" i="10" l="1"/>
  <c r="Z27" i="10"/>
  <c r="Y29" i="10" l="1"/>
  <c r="Z28" i="10"/>
  <c r="Y30" i="10" l="1"/>
  <c r="Z29" i="10"/>
  <c r="Y31" i="10" l="1"/>
  <c r="Z30" i="10"/>
  <c r="Y32" i="10" l="1"/>
  <c r="Z31" i="10"/>
  <c r="Y33" i="10" l="1"/>
  <c r="Z32" i="10"/>
  <c r="Y34" i="10" l="1"/>
  <c r="Z33" i="10"/>
  <c r="Y35" i="10" l="1"/>
  <c r="Z35" i="10" s="1"/>
  <c r="Z34" i="10"/>
  <c r="Z15" i="8" l="1"/>
  <c r="M20" i="9" l="1"/>
  <c r="I19" i="9"/>
  <c r="M17" i="9"/>
  <c r="O14" i="9"/>
  <c r="O13" i="9"/>
  <c r="I15" i="9"/>
  <c r="N13" i="9"/>
  <c r="G14" i="9"/>
  <c r="G15" i="9"/>
  <c r="G16" i="9"/>
  <c r="G17" i="9"/>
  <c r="G18" i="9"/>
  <c r="G19" i="9"/>
  <c r="G20" i="9"/>
  <c r="G21" i="9"/>
  <c r="G22" i="9"/>
  <c r="G13" i="9" l="1"/>
  <c r="Q13" i="9" l="1"/>
  <c r="R13" i="9"/>
  <c r="N14" i="9" l="1"/>
  <c r="R14" i="9" s="1"/>
  <c r="P13" i="9"/>
  <c r="S13" i="9" s="1"/>
  <c r="T13" i="9" s="1"/>
  <c r="U13" i="9" s="1"/>
  <c r="Q14" i="9" l="1"/>
  <c r="P14" i="9" l="1"/>
  <c r="S14" i="9" s="1"/>
  <c r="T14" i="9" s="1"/>
  <c r="U14" i="9" s="1"/>
  <c r="N15" i="9" l="1"/>
  <c r="R15" i="9" l="1"/>
  <c r="O15" i="9"/>
  <c r="Q15" i="9" s="1"/>
  <c r="P15" i="9" l="1"/>
  <c r="S15" i="9" s="1"/>
  <c r="T15" i="9" s="1"/>
  <c r="U15" i="9" s="1"/>
  <c r="N16" i="9" l="1"/>
  <c r="R16" i="9" l="1"/>
  <c r="O16" i="9"/>
  <c r="Q16" i="9" l="1"/>
  <c r="P16" i="9" l="1"/>
  <c r="S16" i="9" s="1"/>
  <c r="T16" i="9" s="1"/>
  <c r="U16" i="9" s="1"/>
  <c r="N17" i="9" l="1"/>
  <c r="R17" i="9" l="1"/>
  <c r="O17" i="9"/>
  <c r="Q17" i="9" l="1"/>
  <c r="P17" i="9" l="1"/>
  <c r="S17" i="9" s="1"/>
  <c r="T17" i="9" s="1"/>
  <c r="U17" i="9" s="1"/>
  <c r="N18" i="9" l="1"/>
  <c r="R18" i="9" l="1"/>
  <c r="O18" i="9"/>
  <c r="Q18" i="9" l="1"/>
  <c r="P18" i="9" l="1"/>
  <c r="S18" i="9" s="1"/>
  <c r="T18" i="9" s="1"/>
  <c r="U18" i="9" s="1"/>
  <c r="N19" i="9" l="1"/>
  <c r="R19" i="9" l="1"/>
  <c r="O19" i="9"/>
  <c r="Q19" i="9" l="1"/>
  <c r="P19" i="9" l="1"/>
  <c r="S19" i="9" s="1"/>
  <c r="T19" i="9" s="1"/>
  <c r="U19" i="9" s="1"/>
  <c r="N20" i="9" l="1"/>
  <c r="R20" i="9" l="1"/>
  <c r="O20" i="9"/>
  <c r="Q20" i="9" l="1"/>
  <c r="P20" i="9" l="1"/>
  <c r="S20" i="9" s="1"/>
  <c r="T20" i="9" s="1"/>
  <c r="U20" i="9" s="1"/>
  <c r="N21" i="9" l="1"/>
  <c r="R21" i="9" l="1"/>
  <c r="O21" i="9"/>
  <c r="Q21" i="9" l="1"/>
  <c r="P21" i="9" l="1"/>
  <c r="S21" i="9" s="1"/>
  <c r="T21" i="9" s="1"/>
  <c r="U21" i="9" s="1"/>
  <c r="N22" i="9" l="1"/>
  <c r="R22" i="9" l="1"/>
  <c r="O22" i="9"/>
  <c r="Q22" i="9" l="1"/>
  <c r="P22" i="9" l="1"/>
  <c r="S22" i="9" s="1"/>
  <c r="T22" i="9" s="1"/>
  <c r="U22" i="9" s="1"/>
  <c r="M6" i="9" l="1"/>
  <c r="M5" i="9"/>
  <c r="L6" i="9"/>
  <c r="L5" i="9"/>
  <c r="L4" i="9"/>
  <c r="H6" i="9"/>
  <c r="H7" i="9"/>
  <c r="H5" i="9"/>
  <c r="G6" i="9"/>
  <c r="G7" i="9" s="1"/>
  <c r="G4" i="9"/>
  <c r="G5" i="9" s="1"/>
  <c r="M15" i="4"/>
  <c r="P15" i="4" s="1"/>
  <c r="M16" i="4"/>
  <c r="P16" i="4"/>
  <c r="M17" i="4"/>
  <c r="P17" i="4" s="1"/>
  <c r="M18" i="4"/>
  <c r="P18" i="4" s="1"/>
  <c r="M19" i="4"/>
  <c r="P19" i="4" s="1"/>
  <c r="M20" i="4"/>
  <c r="P20" i="4"/>
  <c r="P21" i="4"/>
  <c r="M22" i="4"/>
  <c r="P22" i="4" s="1"/>
  <c r="M23" i="4"/>
  <c r="P23" i="4" s="1"/>
  <c r="M24" i="4"/>
  <c r="P24" i="4"/>
  <c r="M25" i="4"/>
  <c r="P25" i="4" s="1"/>
  <c r="M26" i="4"/>
  <c r="P26" i="4" s="1"/>
  <c r="M27" i="4"/>
  <c r="P27" i="4" s="1"/>
  <c r="P28" i="4"/>
  <c r="M29" i="4"/>
  <c r="P29" i="4" s="1"/>
  <c r="M30" i="4"/>
  <c r="P30" i="4" s="1"/>
  <c r="M31" i="4"/>
  <c r="P31" i="4"/>
  <c r="M32" i="4"/>
  <c r="P32" i="4"/>
  <c r="M33" i="4"/>
  <c r="P33" i="4" s="1"/>
  <c r="M34" i="4"/>
  <c r="P34" i="4" s="1"/>
  <c r="P35" i="4"/>
  <c r="M36" i="4"/>
  <c r="P36" i="4"/>
  <c r="M37" i="4"/>
  <c r="P37" i="4" s="1"/>
  <c r="M38" i="4"/>
  <c r="P38" i="4" s="1"/>
  <c r="R14" i="4"/>
  <c r="P14" i="4"/>
  <c r="Q14" i="4" s="1"/>
  <c r="R15" i="4" s="1"/>
  <c r="M14" i="4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14" i="4"/>
  <c r="H14" i="4" s="1"/>
  <c r="O3" i="4"/>
  <c r="P4" i="4" s="1"/>
  <c r="J3" i="4"/>
  <c r="K4" i="4" s="1"/>
  <c r="Q15" i="4" l="1"/>
  <c r="R16" i="4" s="1"/>
  <c r="I14" i="4"/>
  <c r="J14" i="4" s="1"/>
  <c r="O4" i="4"/>
  <c r="J4" i="4"/>
  <c r="L14" i="4" l="1"/>
  <c r="Q16" i="4"/>
  <c r="I15" i="4"/>
  <c r="L15" i="4" s="1"/>
  <c r="Q21" i="4"/>
  <c r="K14" i="4"/>
  <c r="P5" i="4"/>
  <c r="O5" i="4"/>
  <c r="J5" i="4"/>
  <c r="K5" i="4"/>
  <c r="N14" i="4" l="1"/>
  <c r="O14" i="4" s="1"/>
  <c r="J15" i="4"/>
  <c r="K15" i="4" s="1"/>
  <c r="N15" i="4" s="1"/>
  <c r="R17" i="4"/>
  <c r="Q17" i="4"/>
  <c r="R22" i="4"/>
  <c r="Q22" i="4"/>
  <c r="P6" i="4"/>
  <c r="O6" i="4"/>
  <c r="K6" i="4"/>
  <c r="J6" i="4"/>
  <c r="O15" i="4" l="1"/>
  <c r="I16" i="4"/>
  <c r="L16" i="4" s="1"/>
  <c r="R18" i="4"/>
  <c r="Q18" i="4"/>
  <c r="R23" i="4"/>
  <c r="Q23" i="4"/>
  <c r="K7" i="4"/>
  <c r="J7" i="4"/>
  <c r="J16" i="4" l="1"/>
  <c r="K16" i="4" s="1"/>
  <c r="N16" i="4" s="1"/>
  <c r="O16" i="4" s="1"/>
  <c r="R19" i="4"/>
  <c r="Q19" i="4"/>
  <c r="R24" i="4"/>
  <c r="Q24" i="4"/>
  <c r="K8" i="4"/>
  <c r="J8" i="4"/>
  <c r="I17" i="4" l="1"/>
  <c r="L17" i="4" s="1"/>
  <c r="R20" i="4"/>
  <c r="Q20" i="4"/>
  <c r="R21" i="4" s="1"/>
  <c r="R25" i="4"/>
  <c r="Q25" i="4"/>
  <c r="J17" i="4" l="1"/>
  <c r="K17" i="4" s="1"/>
  <c r="N17" i="4" s="1"/>
  <c r="O17" i="4" s="1"/>
  <c r="R26" i="4"/>
  <c r="Q26" i="4"/>
  <c r="I18" i="4" l="1"/>
  <c r="L18" i="4" s="1"/>
  <c r="R27" i="4"/>
  <c r="Q27" i="4"/>
  <c r="J18" i="4" l="1"/>
  <c r="I19" i="4" s="1"/>
  <c r="L19" i="4" s="1"/>
  <c r="R28" i="4"/>
  <c r="Q28" i="4"/>
  <c r="J19" i="4" l="1"/>
  <c r="I20" i="4" s="1"/>
  <c r="L20" i="4" s="1"/>
  <c r="K18" i="4"/>
  <c r="N18" i="4" s="1"/>
  <c r="O18" i="4" s="1"/>
  <c r="R29" i="4"/>
  <c r="Q29" i="4"/>
  <c r="J20" i="4" l="1"/>
  <c r="I21" i="4" s="1"/>
  <c r="L21" i="4" s="1"/>
  <c r="K19" i="4"/>
  <c r="N19" i="4" s="1"/>
  <c r="O19" i="4" s="1"/>
  <c r="R30" i="4"/>
  <c r="Q30" i="4"/>
  <c r="K20" i="4" l="1"/>
  <c r="N20" i="4" s="1"/>
  <c r="O20" i="4" s="1"/>
  <c r="J21" i="4"/>
  <c r="I22" i="4" s="1"/>
  <c r="L22" i="4" s="1"/>
  <c r="R31" i="4"/>
  <c r="Q31" i="4"/>
  <c r="K21" i="4" l="1"/>
  <c r="N21" i="4" s="1"/>
  <c r="O21" i="4" s="1"/>
  <c r="J22" i="4"/>
  <c r="R32" i="4"/>
  <c r="Q32" i="4"/>
  <c r="R33" i="4" l="1"/>
  <c r="Q33" i="4"/>
  <c r="K22" i="4"/>
  <c r="N22" i="4" s="1"/>
  <c r="O22" i="4" s="1"/>
  <c r="I23" i="4"/>
  <c r="L23" i="4" s="1"/>
  <c r="R34" i="4" l="1"/>
  <c r="Q34" i="4"/>
  <c r="J23" i="4"/>
  <c r="I24" i="4" l="1"/>
  <c r="L24" i="4" s="1"/>
  <c r="K23" i="4"/>
  <c r="N23" i="4" s="1"/>
  <c r="O23" i="4" s="1"/>
  <c r="R35" i="4"/>
  <c r="Q35" i="4"/>
  <c r="J24" i="4" l="1"/>
  <c r="I25" i="4" s="1"/>
  <c r="L25" i="4" s="1"/>
  <c r="R36" i="4"/>
  <c r="Q36" i="4"/>
  <c r="K24" i="4" l="1"/>
  <c r="N24" i="4" s="1"/>
  <c r="O24" i="4" s="1"/>
  <c r="R37" i="4"/>
  <c r="Q37" i="4"/>
  <c r="J25" i="4"/>
  <c r="K25" i="4" l="1"/>
  <c r="N25" i="4" s="1"/>
  <c r="O25" i="4" s="1"/>
  <c r="I26" i="4"/>
  <c r="L26" i="4" s="1"/>
  <c r="R38" i="4"/>
  <c r="Q38" i="4"/>
  <c r="J26" i="4" l="1"/>
  <c r="K26" i="4" l="1"/>
  <c r="N26" i="4" s="1"/>
  <c r="O26" i="4" s="1"/>
  <c r="I27" i="4"/>
  <c r="L27" i="4" s="1"/>
  <c r="J27" i="4" l="1"/>
  <c r="K27" i="4" s="1"/>
  <c r="N27" i="4" s="1"/>
  <c r="O27" i="4" s="1"/>
  <c r="I28" i="4" l="1"/>
  <c r="L28" i="4" s="1"/>
  <c r="J28" i="4" l="1"/>
  <c r="I29" i="4" l="1"/>
  <c r="K28" i="4"/>
  <c r="N28" i="4" s="1"/>
  <c r="O28" i="4" s="1"/>
  <c r="L29" i="4" l="1"/>
  <c r="J29" i="4"/>
  <c r="I30" i="4" l="1"/>
  <c r="K29" i="4"/>
  <c r="N29" i="4" s="1"/>
  <c r="O29" i="4" s="1"/>
  <c r="L30" i="4" l="1"/>
  <c r="J30" i="4"/>
  <c r="K30" i="4" l="1"/>
  <c r="N30" i="4" s="1"/>
  <c r="O30" i="4" s="1"/>
  <c r="I31" i="4"/>
  <c r="L31" i="4" l="1"/>
  <c r="J31" i="4"/>
  <c r="I32" i="4" l="1"/>
  <c r="L32" i="4" s="1"/>
  <c r="K31" i="4"/>
  <c r="N31" i="4" s="1"/>
  <c r="O31" i="4" s="1"/>
  <c r="J32" i="4" l="1"/>
  <c r="K32" i="4" s="1"/>
  <c r="N32" i="4" s="1"/>
  <c r="O32" i="4" s="1"/>
  <c r="I33" i="4" l="1"/>
  <c r="J33" i="4" s="1"/>
  <c r="L33" i="4" l="1"/>
  <c r="K33" i="4"/>
  <c r="I34" i="4"/>
  <c r="L34" i="4" s="1"/>
  <c r="N33" i="4" l="1"/>
  <c r="O33" i="4" s="1"/>
  <c r="J34" i="4"/>
  <c r="I35" i="4" l="1"/>
  <c r="L35" i="4" s="1"/>
  <c r="K34" i="4"/>
  <c r="N34" i="4" s="1"/>
  <c r="O34" i="4" s="1"/>
  <c r="J35" i="4" l="1"/>
  <c r="I36" i="4" l="1"/>
  <c r="L36" i="4" s="1"/>
  <c r="K35" i="4"/>
  <c r="N35" i="4" s="1"/>
  <c r="O35" i="4" s="1"/>
  <c r="J36" i="4" l="1"/>
  <c r="AD15" i="8"/>
  <c r="AE15" i="8" s="1"/>
  <c r="AF15" i="8" s="1"/>
  <c r="AB15" i="8"/>
  <c r="AA15" i="8"/>
  <c r="F17" i="8"/>
  <c r="H17" i="8"/>
  <c r="J17" i="8"/>
  <c r="L17" i="8"/>
  <c r="N17" i="8"/>
  <c r="P17" i="8"/>
  <c r="R17" i="8"/>
  <c r="T17" i="8"/>
  <c r="V17" i="8"/>
  <c r="X17" i="8"/>
  <c r="AC17" i="8"/>
  <c r="AD17" i="8" s="1"/>
  <c r="F18" i="8"/>
  <c r="H18" i="8"/>
  <c r="J18" i="8"/>
  <c r="L18" i="8"/>
  <c r="N18" i="8"/>
  <c r="P18" i="8"/>
  <c r="R18" i="8"/>
  <c r="T18" i="8"/>
  <c r="V18" i="8"/>
  <c r="X18" i="8"/>
  <c r="AC18" i="8"/>
  <c r="AD18" i="8" s="1"/>
  <c r="F19" i="8"/>
  <c r="H19" i="8"/>
  <c r="J19" i="8"/>
  <c r="L19" i="8"/>
  <c r="N19" i="8"/>
  <c r="P19" i="8"/>
  <c r="R19" i="8"/>
  <c r="T19" i="8"/>
  <c r="V19" i="8"/>
  <c r="X19" i="8"/>
  <c r="AC19" i="8"/>
  <c r="AD19" i="8" s="1"/>
  <c r="F20" i="8"/>
  <c r="H20" i="8"/>
  <c r="J20" i="8"/>
  <c r="L20" i="8"/>
  <c r="N20" i="8"/>
  <c r="P20" i="8"/>
  <c r="R20" i="8"/>
  <c r="T20" i="8"/>
  <c r="V20" i="8"/>
  <c r="X20" i="8"/>
  <c r="AC20" i="8"/>
  <c r="AD20" i="8" s="1"/>
  <c r="F21" i="8"/>
  <c r="H21" i="8"/>
  <c r="J21" i="8"/>
  <c r="L21" i="8"/>
  <c r="N21" i="8"/>
  <c r="P21" i="8"/>
  <c r="R21" i="8"/>
  <c r="T21" i="8"/>
  <c r="V21" i="8"/>
  <c r="X21" i="8"/>
  <c r="AC21" i="8"/>
  <c r="AD21" i="8" s="1"/>
  <c r="F22" i="8"/>
  <c r="H22" i="8"/>
  <c r="J22" i="8"/>
  <c r="L22" i="8"/>
  <c r="N22" i="8"/>
  <c r="P22" i="8"/>
  <c r="R22" i="8"/>
  <c r="T22" i="8"/>
  <c r="V22" i="8"/>
  <c r="X22" i="8"/>
  <c r="AC22" i="8"/>
  <c r="AD22" i="8" s="1"/>
  <c r="F23" i="8"/>
  <c r="H23" i="8"/>
  <c r="J23" i="8"/>
  <c r="L23" i="8"/>
  <c r="N23" i="8"/>
  <c r="P23" i="8"/>
  <c r="R23" i="8"/>
  <c r="T23" i="8"/>
  <c r="V23" i="8"/>
  <c r="X23" i="8"/>
  <c r="AC23" i="8"/>
  <c r="AD23" i="8" s="1"/>
  <c r="F24" i="8"/>
  <c r="H24" i="8"/>
  <c r="J24" i="8"/>
  <c r="L24" i="8"/>
  <c r="N24" i="8"/>
  <c r="P24" i="8"/>
  <c r="R24" i="8"/>
  <c r="T24" i="8"/>
  <c r="V24" i="8"/>
  <c r="X24" i="8"/>
  <c r="AC24" i="8"/>
  <c r="AD24" i="8" s="1"/>
  <c r="F25" i="8"/>
  <c r="H25" i="8"/>
  <c r="J25" i="8"/>
  <c r="L25" i="8"/>
  <c r="N25" i="8"/>
  <c r="P25" i="8"/>
  <c r="R25" i="8"/>
  <c r="T25" i="8"/>
  <c r="V25" i="8"/>
  <c r="X25" i="8"/>
  <c r="AC25" i="8"/>
  <c r="AD25" i="8" s="1"/>
  <c r="F26" i="8"/>
  <c r="H26" i="8"/>
  <c r="J26" i="8"/>
  <c r="L26" i="8"/>
  <c r="N26" i="8"/>
  <c r="P26" i="8"/>
  <c r="R26" i="8"/>
  <c r="T26" i="8"/>
  <c r="V26" i="8"/>
  <c r="X26" i="8"/>
  <c r="AC26" i="8"/>
  <c r="AD26" i="8" s="1"/>
  <c r="F27" i="8"/>
  <c r="H27" i="8"/>
  <c r="J27" i="8"/>
  <c r="L27" i="8"/>
  <c r="N27" i="8"/>
  <c r="P27" i="8"/>
  <c r="R27" i="8"/>
  <c r="T27" i="8"/>
  <c r="V27" i="8"/>
  <c r="X27" i="8"/>
  <c r="AC27" i="8"/>
  <c r="AD27" i="8" s="1"/>
  <c r="F28" i="8"/>
  <c r="H28" i="8"/>
  <c r="J28" i="8"/>
  <c r="L28" i="8"/>
  <c r="N28" i="8"/>
  <c r="P28" i="8"/>
  <c r="R28" i="8"/>
  <c r="T28" i="8"/>
  <c r="V28" i="8"/>
  <c r="X28" i="8"/>
  <c r="AC28" i="8"/>
  <c r="AD28" i="8" s="1"/>
  <c r="F29" i="8"/>
  <c r="H29" i="8"/>
  <c r="J29" i="8"/>
  <c r="L29" i="8"/>
  <c r="N29" i="8"/>
  <c r="P29" i="8"/>
  <c r="R29" i="8"/>
  <c r="T29" i="8"/>
  <c r="V29" i="8"/>
  <c r="X29" i="8"/>
  <c r="AC29" i="8"/>
  <c r="AD29" i="8" s="1"/>
  <c r="F30" i="8"/>
  <c r="H30" i="8"/>
  <c r="J30" i="8"/>
  <c r="L30" i="8"/>
  <c r="N30" i="8"/>
  <c r="P30" i="8"/>
  <c r="R30" i="8"/>
  <c r="T30" i="8"/>
  <c r="V30" i="8"/>
  <c r="X30" i="8"/>
  <c r="AC30" i="8"/>
  <c r="AD30" i="8" s="1"/>
  <c r="F31" i="8"/>
  <c r="H31" i="8"/>
  <c r="J31" i="8"/>
  <c r="L31" i="8"/>
  <c r="N31" i="8"/>
  <c r="P31" i="8"/>
  <c r="R31" i="8"/>
  <c r="T31" i="8"/>
  <c r="V31" i="8"/>
  <c r="X31" i="8"/>
  <c r="AC31" i="8"/>
  <c r="AD31" i="8" s="1"/>
  <c r="F32" i="8"/>
  <c r="H32" i="8"/>
  <c r="J32" i="8"/>
  <c r="L32" i="8"/>
  <c r="N32" i="8"/>
  <c r="P32" i="8"/>
  <c r="R32" i="8"/>
  <c r="T32" i="8"/>
  <c r="V32" i="8"/>
  <c r="X32" i="8"/>
  <c r="AC32" i="8"/>
  <c r="AD32" i="8" s="1"/>
  <c r="F33" i="8"/>
  <c r="H33" i="8"/>
  <c r="J33" i="8"/>
  <c r="L33" i="8"/>
  <c r="N33" i="8"/>
  <c r="P33" i="8"/>
  <c r="R33" i="8"/>
  <c r="T33" i="8"/>
  <c r="V33" i="8"/>
  <c r="X33" i="8"/>
  <c r="AC33" i="8"/>
  <c r="AD33" i="8" s="1"/>
  <c r="F34" i="8"/>
  <c r="H34" i="8"/>
  <c r="J34" i="8"/>
  <c r="L34" i="8"/>
  <c r="N34" i="8"/>
  <c r="P34" i="8"/>
  <c r="R34" i="8"/>
  <c r="T34" i="8"/>
  <c r="V34" i="8"/>
  <c r="X34" i="8"/>
  <c r="AC34" i="8"/>
  <c r="AD34" i="8" s="1"/>
  <c r="AC16" i="8"/>
  <c r="AD16" i="8" s="1"/>
  <c r="X16" i="8"/>
  <c r="V16" i="8"/>
  <c r="T16" i="8"/>
  <c r="R16" i="8"/>
  <c r="P16" i="8"/>
  <c r="N16" i="8"/>
  <c r="E16" i="8"/>
  <c r="L16" i="8"/>
  <c r="J16" i="8"/>
  <c r="H16" i="8"/>
  <c r="F16" i="8"/>
  <c r="K15" i="8"/>
  <c r="M15" i="8" s="1"/>
  <c r="O15" i="8" s="1"/>
  <c r="Q15" i="8" s="1"/>
  <c r="S15" i="8" s="1"/>
  <c r="U15" i="8" s="1"/>
  <c r="W15" i="8" s="1"/>
  <c r="Y15" i="8" s="1"/>
  <c r="G15" i="8"/>
  <c r="I15" i="8" s="1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15" i="8"/>
  <c r="I37" i="4" l="1"/>
  <c r="L37" i="4" s="1"/>
  <c r="K36" i="4"/>
  <c r="N36" i="4" s="1"/>
  <c r="O36" i="4" s="1"/>
  <c r="G16" i="8"/>
  <c r="J37" i="4" l="1"/>
  <c r="I38" i="4" s="1"/>
  <c r="I16" i="8"/>
  <c r="K16" i="8" s="1"/>
  <c r="M16" i="8" s="1"/>
  <c r="O16" i="8" s="1"/>
  <c r="Q16" i="8" s="1"/>
  <c r="S16" i="8" s="1"/>
  <c r="U16" i="8" s="1"/>
  <c r="W16" i="8" s="1"/>
  <c r="Y16" i="8" s="1"/>
  <c r="E17" i="8" s="1"/>
  <c r="G17" i="8" s="1"/>
  <c r="L38" i="4" l="1"/>
  <c r="J38" i="4"/>
  <c r="K38" i="4" s="1"/>
  <c r="K37" i="4"/>
  <c r="N37" i="4" s="1"/>
  <c r="O37" i="4" s="1"/>
  <c r="I17" i="8"/>
  <c r="K17" i="8" s="1"/>
  <c r="M17" i="8" s="1"/>
  <c r="O17" i="8" s="1"/>
  <c r="Q17" i="8" s="1"/>
  <c r="S17" i="8" s="1"/>
  <c r="U17" i="8" s="1"/>
  <c r="W17" i="8" s="1"/>
  <c r="Y17" i="8" s="1"/>
  <c r="E18" i="8" s="1"/>
  <c r="G18" i="8" s="1"/>
  <c r="AB16" i="8"/>
  <c r="AA16" i="8"/>
  <c r="Z16" i="8"/>
  <c r="N38" i="4" l="1"/>
  <c r="O38" i="4" s="1"/>
  <c r="AE16" i="8"/>
  <c r="AF16" i="8" s="1"/>
  <c r="Z17" i="8"/>
  <c r="AB17" i="8"/>
  <c r="AA17" i="8"/>
  <c r="I18" i="8"/>
  <c r="K18" i="8" s="1"/>
  <c r="M18" i="8" s="1"/>
  <c r="O18" i="8" s="1"/>
  <c r="Q18" i="8" s="1"/>
  <c r="S18" i="8" s="1"/>
  <c r="U18" i="8" s="1"/>
  <c r="W18" i="8" s="1"/>
  <c r="Y18" i="8" s="1"/>
  <c r="E19" i="8" s="1"/>
  <c r="G19" i="8" s="1"/>
  <c r="AE17" i="8" l="1"/>
  <c r="AF17" i="8" s="1"/>
  <c r="Z18" i="8"/>
  <c r="AB18" i="8"/>
  <c r="I19" i="8"/>
  <c r="K19" i="8" s="1"/>
  <c r="M19" i="8" s="1"/>
  <c r="O19" i="8" s="1"/>
  <c r="Q19" i="8" s="1"/>
  <c r="S19" i="8" s="1"/>
  <c r="U19" i="8" s="1"/>
  <c r="W19" i="8" s="1"/>
  <c r="Y19" i="8" s="1"/>
  <c r="E20" i="8" s="1"/>
  <c r="G20" i="8" s="1"/>
  <c r="AA18" i="8"/>
  <c r="AE18" i="8" l="1"/>
  <c r="AF18" i="8" s="1"/>
  <c r="AB19" i="8"/>
  <c r="AA19" i="8"/>
  <c r="Z19" i="8"/>
  <c r="I20" i="8"/>
  <c r="K20" i="8" s="1"/>
  <c r="M20" i="8" s="1"/>
  <c r="O20" i="8" s="1"/>
  <c r="Q20" i="8" s="1"/>
  <c r="S20" i="8" s="1"/>
  <c r="U20" i="8" s="1"/>
  <c r="W20" i="8" s="1"/>
  <c r="Y20" i="8" s="1"/>
  <c r="E21" i="8" s="1"/>
  <c r="G21" i="8" s="1"/>
  <c r="AE19" i="8" l="1"/>
  <c r="AF19" i="8" s="1"/>
  <c r="AB20" i="8"/>
  <c r="Z20" i="8"/>
  <c r="I21" i="8"/>
  <c r="K21" i="8" s="1"/>
  <c r="M21" i="8" s="1"/>
  <c r="O21" i="8" s="1"/>
  <c r="Q21" i="8" s="1"/>
  <c r="S21" i="8" s="1"/>
  <c r="U21" i="8" s="1"/>
  <c r="W21" i="8" s="1"/>
  <c r="Y21" i="8" s="1"/>
  <c r="E22" i="8" s="1"/>
  <c r="G22" i="8" s="1"/>
  <c r="AA20" i="8"/>
  <c r="AE20" i="8" l="1"/>
  <c r="AF20" i="8" s="1"/>
  <c r="I22" i="8"/>
  <c r="K22" i="8" s="1"/>
  <c r="M22" i="8" s="1"/>
  <c r="O22" i="8" s="1"/>
  <c r="Q22" i="8" s="1"/>
  <c r="S22" i="8" s="1"/>
  <c r="U22" i="8" s="1"/>
  <c r="W22" i="8" s="1"/>
  <c r="Y22" i="8" s="1"/>
  <c r="E23" i="8" s="1"/>
  <c r="G23" i="8" s="1"/>
  <c r="Z21" i="8"/>
  <c r="AB21" i="8"/>
  <c r="AA21" i="8"/>
  <c r="AE21" i="8" l="1"/>
  <c r="AF21" i="8" s="1"/>
  <c r="Z22" i="8"/>
  <c r="I23" i="8"/>
  <c r="K23" i="8" s="1"/>
  <c r="M23" i="8" s="1"/>
  <c r="O23" i="8" s="1"/>
  <c r="Q23" i="8" s="1"/>
  <c r="S23" i="8" s="1"/>
  <c r="U23" i="8" s="1"/>
  <c r="W23" i="8" s="1"/>
  <c r="Y23" i="8" s="1"/>
  <c r="E24" i="8" s="1"/>
  <c r="G24" i="8" s="1"/>
  <c r="AA22" i="8"/>
  <c r="AB22" i="8"/>
  <c r="AE22" i="8" l="1"/>
  <c r="AF22" i="8" s="1"/>
  <c r="AB23" i="8"/>
  <c r="AA23" i="8"/>
  <c r="Z23" i="8"/>
  <c r="I24" i="8"/>
  <c r="K24" i="8" s="1"/>
  <c r="M24" i="8" s="1"/>
  <c r="O24" i="8" s="1"/>
  <c r="Q24" i="8" s="1"/>
  <c r="S24" i="8" s="1"/>
  <c r="U24" i="8" s="1"/>
  <c r="W24" i="8" s="1"/>
  <c r="Y24" i="8" s="1"/>
  <c r="E25" i="8" s="1"/>
  <c r="G25" i="8" s="1"/>
  <c r="AE23" i="8" l="1"/>
  <c r="AF23" i="8" s="1"/>
  <c r="AB24" i="8"/>
  <c r="Z24" i="8"/>
  <c r="I25" i="8"/>
  <c r="K25" i="8" s="1"/>
  <c r="M25" i="8" s="1"/>
  <c r="O25" i="8" s="1"/>
  <c r="Q25" i="8" s="1"/>
  <c r="S25" i="8" s="1"/>
  <c r="U25" i="8" s="1"/>
  <c r="W25" i="8" s="1"/>
  <c r="Y25" i="8" s="1"/>
  <c r="E26" i="8" s="1"/>
  <c r="G26" i="8" s="1"/>
  <c r="AA24" i="8"/>
  <c r="AE24" i="8" l="1"/>
  <c r="AF24" i="8" s="1"/>
  <c r="Z25" i="8"/>
  <c r="AB25" i="8"/>
  <c r="AA25" i="8"/>
  <c r="I26" i="8"/>
  <c r="K26" i="8" s="1"/>
  <c r="M26" i="8" s="1"/>
  <c r="O26" i="8" s="1"/>
  <c r="Q26" i="8" s="1"/>
  <c r="S26" i="8" s="1"/>
  <c r="U26" i="8" s="1"/>
  <c r="W26" i="8" s="1"/>
  <c r="Y26" i="8" s="1"/>
  <c r="E27" i="8" s="1"/>
  <c r="G27" i="8" s="1"/>
  <c r="AE25" i="8" l="1"/>
  <c r="AF25" i="8" s="1"/>
  <c r="AA26" i="8"/>
  <c r="Z26" i="8"/>
  <c r="I27" i="8"/>
  <c r="K27" i="8" s="1"/>
  <c r="M27" i="8" s="1"/>
  <c r="O27" i="8" s="1"/>
  <c r="Q27" i="8" s="1"/>
  <c r="S27" i="8" s="1"/>
  <c r="U27" i="8" s="1"/>
  <c r="W27" i="8" s="1"/>
  <c r="Y27" i="8" s="1"/>
  <c r="E28" i="8" s="1"/>
  <c r="G28" i="8" s="1"/>
  <c r="AB26" i="8"/>
  <c r="AE26" i="8" l="1"/>
  <c r="AF26" i="8" s="1"/>
  <c r="AA27" i="8"/>
  <c r="Z27" i="8"/>
  <c r="I28" i="8"/>
  <c r="K28" i="8" s="1"/>
  <c r="M28" i="8" s="1"/>
  <c r="O28" i="8" s="1"/>
  <c r="Q28" i="8" s="1"/>
  <c r="S28" i="8" s="1"/>
  <c r="U28" i="8" s="1"/>
  <c r="W28" i="8" s="1"/>
  <c r="Y28" i="8" s="1"/>
  <c r="E29" i="8" s="1"/>
  <c r="G29" i="8" s="1"/>
  <c r="AB27" i="8"/>
  <c r="AE27" i="8" l="1"/>
  <c r="AF27" i="8" s="1"/>
  <c r="AB28" i="8"/>
  <c r="Z28" i="8"/>
  <c r="AA28" i="8"/>
  <c r="I29" i="8"/>
  <c r="K29" i="8" s="1"/>
  <c r="M29" i="8" s="1"/>
  <c r="O29" i="8" s="1"/>
  <c r="Q29" i="8" s="1"/>
  <c r="S29" i="8" s="1"/>
  <c r="U29" i="8" s="1"/>
  <c r="W29" i="8" s="1"/>
  <c r="Y29" i="8" s="1"/>
  <c r="E30" i="8" s="1"/>
  <c r="G30" i="8" s="1"/>
  <c r="AE28" i="8" l="1"/>
  <c r="AF28" i="8" s="1"/>
  <c r="Z29" i="8"/>
  <c r="AB29" i="8"/>
  <c r="AA29" i="8"/>
  <c r="I30" i="8"/>
  <c r="K30" i="8" s="1"/>
  <c r="M30" i="8" s="1"/>
  <c r="O30" i="8" s="1"/>
  <c r="Q30" i="8" s="1"/>
  <c r="S30" i="8" s="1"/>
  <c r="U30" i="8" s="1"/>
  <c r="W30" i="8" s="1"/>
  <c r="Y30" i="8" s="1"/>
  <c r="E31" i="8" s="1"/>
  <c r="G31" i="8" s="1"/>
  <c r="AE29" i="8" l="1"/>
  <c r="AF29" i="8" s="1"/>
  <c r="Z30" i="8"/>
  <c r="AB30" i="8"/>
  <c r="I31" i="8"/>
  <c r="K31" i="8" s="1"/>
  <c r="M31" i="8" s="1"/>
  <c r="O31" i="8" s="1"/>
  <c r="Q31" i="8" s="1"/>
  <c r="S31" i="8" s="1"/>
  <c r="U31" i="8" s="1"/>
  <c r="W31" i="8" s="1"/>
  <c r="Y31" i="8" s="1"/>
  <c r="E32" i="8" s="1"/>
  <c r="G32" i="8" s="1"/>
  <c r="AA30" i="8"/>
  <c r="AE30" i="8" l="1"/>
  <c r="AF30" i="8" s="1"/>
  <c r="Z31" i="8"/>
  <c r="I32" i="8"/>
  <c r="K32" i="8" s="1"/>
  <c r="M32" i="8" s="1"/>
  <c r="O32" i="8" s="1"/>
  <c r="Q32" i="8" s="1"/>
  <c r="S32" i="8" s="1"/>
  <c r="U32" i="8" s="1"/>
  <c r="W32" i="8" s="1"/>
  <c r="Y32" i="8" s="1"/>
  <c r="E33" i="8" s="1"/>
  <c r="G33" i="8" s="1"/>
  <c r="AB31" i="8"/>
  <c r="AA31" i="8"/>
  <c r="AE31" i="8" l="1"/>
  <c r="AF31" i="8" s="1"/>
  <c r="AB32" i="8"/>
  <c r="Z32" i="8"/>
  <c r="AA32" i="8"/>
  <c r="I33" i="8"/>
  <c r="K33" i="8" s="1"/>
  <c r="M33" i="8" s="1"/>
  <c r="O33" i="8" s="1"/>
  <c r="Q33" i="8" s="1"/>
  <c r="S33" i="8" s="1"/>
  <c r="U33" i="8" s="1"/>
  <c r="W33" i="8" s="1"/>
  <c r="Y33" i="8" s="1"/>
  <c r="E34" i="8" s="1"/>
  <c r="G34" i="8" s="1"/>
  <c r="AE32" i="8" l="1"/>
  <c r="AF32" i="8" s="1"/>
  <c r="Z33" i="8"/>
  <c r="AA33" i="8"/>
  <c r="AB33" i="8"/>
  <c r="I34" i="8"/>
  <c r="K34" i="8" s="1"/>
  <c r="M34" i="8" s="1"/>
  <c r="O34" i="8" s="1"/>
  <c r="Q34" i="8" s="1"/>
  <c r="S34" i="8" s="1"/>
  <c r="U34" i="8" s="1"/>
  <c r="W34" i="8" s="1"/>
  <c r="Y34" i="8" s="1"/>
  <c r="AE33" i="8" l="1"/>
  <c r="AF33" i="8" s="1"/>
  <c r="AA34" i="8"/>
  <c r="AB34" i="8"/>
  <c r="Z34" i="8"/>
  <c r="AE34" i="8" l="1"/>
  <c r="AF34" i="8" s="1"/>
  <c r="AH34" i="8" s="1"/>
  <c r="T7" i="8"/>
  <c r="T8" i="8" s="1"/>
  <c r="T6" i="8"/>
  <c r="O6" i="8"/>
  <c r="O7" i="8" s="1"/>
  <c r="O8" i="8" s="1"/>
  <c r="I7" i="8"/>
  <c r="I8" i="8" s="1"/>
  <c r="I6" i="8"/>
  <c r="E20" i="7" l="1"/>
  <c r="F20" i="7" s="1"/>
  <c r="G20" i="7"/>
  <c r="I20" i="7"/>
  <c r="K20" i="7"/>
  <c r="E21" i="7"/>
  <c r="F21" i="7" s="1"/>
  <c r="G21" i="7"/>
  <c r="I21" i="7"/>
  <c r="K21" i="7"/>
  <c r="E22" i="7"/>
  <c r="F22" i="7" s="1"/>
  <c r="G22" i="7"/>
  <c r="I22" i="7"/>
  <c r="K22" i="7"/>
  <c r="E23" i="7"/>
  <c r="F23" i="7" s="1"/>
  <c r="G23" i="7"/>
  <c r="I23" i="7"/>
  <c r="K23" i="7"/>
  <c r="E24" i="7"/>
  <c r="F24" i="7" s="1"/>
  <c r="G24" i="7"/>
  <c r="I24" i="7"/>
  <c r="K24" i="7"/>
  <c r="E25" i="7"/>
  <c r="F25" i="7" s="1"/>
  <c r="G25" i="7"/>
  <c r="I25" i="7"/>
  <c r="K25" i="7"/>
  <c r="E26" i="7"/>
  <c r="F26" i="7" s="1"/>
  <c r="G26" i="7"/>
  <c r="I26" i="7"/>
  <c r="K26" i="7"/>
  <c r="E27" i="7"/>
  <c r="F27" i="7" s="1"/>
  <c r="G27" i="7"/>
  <c r="I27" i="7"/>
  <c r="K27" i="7"/>
  <c r="E28" i="7"/>
  <c r="F28" i="7" s="1"/>
  <c r="G28" i="7"/>
  <c r="I28" i="7"/>
  <c r="K28" i="7"/>
  <c r="E29" i="7"/>
  <c r="F29" i="7" s="1"/>
  <c r="G29" i="7"/>
  <c r="I29" i="7"/>
  <c r="K29" i="7"/>
  <c r="E30" i="7"/>
  <c r="F30" i="7" s="1"/>
  <c r="G30" i="7"/>
  <c r="I30" i="7"/>
  <c r="K30" i="7"/>
  <c r="E31" i="7"/>
  <c r="F31" i="7" s="1"/>
  <c r="G31" i="7"/>
  <c r="I31" i="7"/>
  <c r="K31" i="7"/>
  <c r="E32" i="7"/>
  <c r="F32" i="7" s="1"/>
  <c r="G32" i="7"/>
  <c r="I32" i="7"/>
  <c r="K32" i="7"/>
  <c r="E33" i="7"/>
  <c r="F33" i="7" s="1"/>
  <c r="G33" i="7"/>
  <c r="I33" i="7"/>
  <c r="K33" i="7"/>
  <c r="E34" i="7"/>
  <c r="F34" i="7" s="1"/>
  <c r="G34" i="7"/>
  <c r="I34" i="7"/>
  <c r="K34" i="7"/>
  <c r="E35" i="7"/>
  <c r="F35" i="7" s="1"/>
  <c r="G35" i="7"/>
  <c r="I35" i="7"/>
  <c r="K35" i="7"/>
  <c r="E36" i="7"/>
  <c r="F36" i="7" s="1"/>
  <c r="G36" i="7"/>
  <c r="I36" i="7"/>
  <c r="K36" i="7"/>
  <c r="E37" i="7"/>
  <c r="F37" i="7" s="1"/>
  <c r="G37" i="7"/>
  <c r="I37" i="7"/>
  <c r="K37" i="7"/>
  <c r="E38" i="7"/>
  <c r="F38" i="7" s="1"/>
  <c r="G38" i="7"/>
  <c r="I38" i="7"/>
  <c r="K38" i="7"/>
  <c r="K19" i="7"/>
  <c r="G4" i="7"/>
  <c r="G5" i="7" s="1"/>
  <c r="M4" i="7"/>
  <c r="M5" i="7"/>
  <c r="S11" i="7"/>
  <c r="S5" i="7"/>
  <c r="R11" i="7"/>
  <c r="R5" i="7"/>
  <c r="E19" i="7"/>
  <c r="F19" i="7" s="1"/>
  <c r="G19" i="7"/>
  <c r="I19" i="7"/>
  <c r="M12" i="7"/>
  <c r="M13" i="7" s="1"/>
  <c r="M11" i="7"/>
  <c r="M10" i="7"/>
  <c r="G12" i="7"/>
  <c r="G11" i="7"/>
  <c r="G10" i="7"/>
  <c r="C15" i="6"/>
  <c r="D15" i="6" s="1"/>
  <c r="E15" i="6" s="1"/>
  <c r="C16" i="6"/>
  <c r="D16" i="6" s="1"/>
  <c r="E16" i="6" s="1"/>
  <c r="C17" i="6"/>
  <c r="D17" i="6" s="1"/>
  <c r="C18" i="6"/>
  <c r="D18" i="6" s="1"/>
  <c r="C19" i="6"/>
  <c r="D19" i="6" s="1"/>
  <c r="E19" i="6" s="1"/>
  <c r="C20" i="6"/>
  <c r="D20" i="6" s="1"/>
  <c r="E20" i="6" s="1"/>
  <c r="C21" i="6"/>
  <c r="D21" i="6" s="1"/>
  <c r="C22" i="6"/>
  <c r="D22" i="6" s="1"/>
  <c r="C23" i="6"/>
  <c r="D23" i="6" s="1"/>
  <c r="E23" i="6" s="1"/>
  <c r="C24" i="6"/>
  <c r="D24" i="6" s="1"/>
  <c r="E24" i="6" s="1"/>
  <c r="C25" i="6"/>
  <c r="D25" i="6" s="1"/>
  <c r="C26" i="6"/>
  <c r="D26" i="6" s="1"/>
  <c r="C27" i="6"/>
  <c r="D27" i="6" s="1"/>
  <c r="E27" i="6" s="1"/>
  <c r="C28" i="6"/>
  <c r="D28" i="6" s="1"/>
  <c r="E28" i="6" s="1"/>
  <c r="C29" i="6"/>
  <c r="D29" i="6" s="1"/>
  <c r="C30" i="6"/>
  <c r="D30" i="6" s="1"/>
  <c r="C31" i="6"/>
  <c r="D31" i="6" s="1"/>
  <c r="E31" i="6" s="1"/>
  <c r="C32" i="6"/>
  <c r="D32" i="6" s="1"/>
  <c r="E32" i="6" s="1"/>
  <c r="C33" i="6"/>
  <c r="D33" i="6" s="1"/>
  <c r="C34" i="6"/>
  <c r="D34" i="6" s="1"/>
  <c r="C35" i="6"/>
  <c r="D35" i="6" s="1"/>
  <c r="E35" i="6" s="1"/>
  <c r="C36" i="6"/>
  <c r="D36" i="6" s="1"/>
  <c r="E36" i="6" s="1"/>
  <c r="C37" i="6"/>
  <c r="D37" i="6" s="1"/>
  <c r="F37" i="6" s="1"/>
  <c r="C38" i="6"/>
  <c r="D38" i="6" s="1"/>
  <c r="E38" i="6" s="1"/>
  <c r="C39" i="6"/>
  <c r="D39" i="6" s="1"/>
  <c r="F39" i="6" s="1"/>
  <c r="C40" i="6"/>
  <c r="D40" i="6" s="1"/>
  <c r="C41" i="6"/>
  <c r="D41" i="6" s="1"/>
  <c r="C42" i="6"/>
  <c r="D42" i="6" s="1"/>
  <c r="C43" i="6"/>
  <c r="D43" i="6" s="1"/>
  <c r="E43" i="6" s="1"/>
  <c r="C44" i="6"/>
  <c r="D44" i="6" s="1"/>
  <c r="C45" i="6"/>
  <c r="D45" i="6" s="1"/>
  <c r="C46" i="6"/>
  <c r="D46" i="6" s="1"/>
  <c r="C47" i="6"/>
  <c r="D47" i="6" s="1"/>
  <c r="E47" i="6" s="1"/>
  <c r="C48" i="6"/>
  <c r="D48" i="6" s="1"/>
  <c r="C49" i="6"/>
  <c r="D49" i="6" s="1"/>
  <c r="C50" i="6"/>
  <c r="D50" i="6" s="1"/>
  <c r="C51" i="6"/>
  <c r="D51" i="6" s="1"/>
  <c r="E51" i="6" s="1"/>
  <c r="C52" i="6"/>
  <c r="D52" i="6" s="1"/>
  <c r="E52" i="6" s="1"/>
  <c r="C53" i="6"/>
  <c r="D53" i="6" s="1"/>
  <c r="F53" i="6" s="1"/>
  <c r="C54" i="6"/>
  <c r="D54" i="6" s="1"/>
  <c r="E54" i="6" s="1"/>
  <c r="C55" i="6"/>
  <c r="D55" i="6" s="1"/>
  <c r="F55" i="6" s="1"/>
  <c r="C56" i="6"/>
  <c r="D56" i="6" s="1"/>
  <c r="C57" i="6"/>
  <c r="D57" i="6" s="1"/>
  <c r="C58" i="6"/>
  <c r="D58" i="6" s="1"/>
  <c r="C59" i="6"/>
  <c r="D59" i="6" s="1"/>
  <c r="E59" i="6" s="1"/>
  <c r="C60" i="6"/>
  <c r="D60" i="6" s="1"/>
  <c r="C61" i="6"/>
  <c r="D61" i="6" s="1"/>
  <c r="C62" i="6"/>
  <c r="D62" i="6" s="1"/>
  <c r="C63" i="6"/>
  <c r="D63" i="6" s="1"/>
  <c r="E63" i="6" s="1"/>
  <c r="C14" i="6"/>
  <c r="D14" i="6" s="1"/>
  <c r="E14" i="6" s="1"/>
  <c r="H6" i="6"/>
  <c r="H7" i="6" s="1"/>
  <c r="H8" i="6" s="1"/>
  <c r="H5" i="6"/>
  <c r="H4" i="6"/>
  <c r="M15" i="5"/>
  <c r="N15" i="5"/>
  <c r="N16" i="5" s="1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34" i="5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34" i="5"/>
  <c r="E34" i="5" s="1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14" i="5"/>
  <c r="H15" i="5"/>
  <c r="J15" i="5" s="1"/>
  <c r="H16" i="5"/>
  <c r="J16" i="5" s="1"/>
  <c r="H17" i="5"/>
  <c r="J17" i="5" s="1"/>
  <c r="H18" i="5"/>
  <c r="J18" i="5" s="1"/>
  <c r="H19" i="5"/>
  <c r="J19" i="5" s="1"/>
  <c r="H20" i="5"/>
  <c r="I20" i="5" s="1"/>
  <c r="L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0" i="5"/>
  <c r="J30" i="5" s="1"/>
  <c r="H31" i="5"/>
  <c r="J31" i="5" s="1"/>
  <c r="H32" i="5"/>
  <c r="J32" i="5" s="1"/>
  <c r="H33" i="5"/>
  <c r="J33" i="5" s="1"/>
  <c r="H14" i="5"/>
  <c r="J14" i="5" s="1"/>
  <c r="H38" i="7" l="1"/>
  <c r="J38" i="7" s="1"/>
  <c r="L38" i="7" s="1"/>
  <c r="M38" i="7" s="1"/>
  <c r="H35" i="7"/>
  <c r="J35" i="7" s="1"/>
  <c r="L35" i="7" s="1"/>
  <c r="M35" i="7" s="1"/>
  <c r="H29" i="7"/>
  <c r="J29" i="7" s="1"/>
  <c r="L29" i="7" s="1"/>
  <c r="M29" i="7" s="1"/>
  <c r="H33" i="7"/>
  <c r="J33" i="7" s="1"/>
  <c r="L33" i="7" s="1"/>
  <c r="M33" i="7" s="1"/>
  <c r="H25" i="7"/>
  <c r="J25" i="7" s="1"/>
  <c r="L25" i="7" s="1"/>
  <c r="M25" i="7" s="1"/>
  <c r="H21" i="7"/>
  <c r="J21" i="7" s="1"/>
  <c r="L21" i="7" s="1"/>
  <c r="M21" i="7" s="1"/>
  <c r="H37" i="7"/>
  <c r="J37" i="7" s="1"/>
  <c r="L37" i="7" s="1"/>
  <c r="M37" i="7" s="1"/>
  <c r="H36" i="7"/>
  <c r="J36" i="7" s="1"/>
  <c r="L36" i="7" s="1"/>
  <c r="M36" i="7" s="1"/>
  <c r="H34" i="7"/>
  <c r="J34" i="7" s="1"/>
  <c r="L34" i="7" s="1"/>
  <c r="M34" i="7" s="1"/>
  <c r="H32" i="7"/>
  <c r="J32" i="7" s="1"/>
  <c r="L32" i="7" s="1"/>
  <c r="M32" i="7" s="1"/>
  <c r="H31" i="7"/>
  <c r="J31" i="7" s="1"/>
  <c r="L31" i="7" s="1"/>
  <c r="M31" i="7" s="1"/>
  <c r="H30" i="7"/>
  <c r="J30" i="7" s="1"/>
  <c r="L30" i="7" s="1"/>
  <c r="M30" i="7" s="1"/>
  <c r="H28" i="7"/>
  <c r="J28" i="7" s="1"/>
  <c r="L28" i="7" s="1"/>
  <c r="M28" i="7" s="1"/>
  <c r="H27" i="7"/>
  <c r="J27" i="7" s="1"/>
  <c r="L27" i="7" s="1"/>
  <c r="M27" i="7" s="1"/>
  <c r="H24" i="7"/>
  <c r="J24" i="7" s="1"/>
  <c r="L24" i="7" s="1"/>
  <c r="M24" i="7" s="1"/>
  <c r="H23" i="7"/>
  <c r="J23" i="7" s="1"/>
  <c r="L23" i="7" s="1"/>
  <c r="M23" i="7" s="1"/>
  <c r="H22" i="7"/>
  <c r="J22" i="7" s="1"/>
  <c r="L22" i="7" s="1"/>
  <c r="M22" i="7" s="1"/>
  <c r="H20" i="7"/>
  <c r="J20" i="7" s="1"/>
  <c r="L20" i="7" s="1"/>
  <c r="M20" i="7" s="1"/>
  <c r="H26" i="7"/>
  <c r="J26" i="7" s="1"/>
  <c r="L26" i="7" s="1"/>
  <c r="M26" i="7" s="1"/>
  <c r="H19" i="7"/>
  <c r="F59" i="6"/>
  <c r="G59" i="6" s="1"/>
  <c r="F24" i="6"/>
  <c r="G24" i="6" s="1"/>
  <c r="F63" i="6"/>
  <c r="F19" i="6"/>
  <c r="G19" i="6" s="1"/>
  <c r="F56" i="6"/>
  <c r="E56" i="6"/>
  <c r="F40" i="6"/>
  <c r="E40" i="6"/>
  <c r="E62" i="6"/>
  <c r="F62" i="6"/>
  <c r="E58" i="6"/>
  <c r="F58" i="6"/>
  <c r="E50" i="6"/>
  <c r="F50" i="6"/>
  <c r="E46" i="6"/>
  <c r="F46" i="6"/>
  <c r="E42" i="6"/>
  <c r="F42" i="6"/>
  <c r="E34" i="6"/>
  <c r="F34" i="6"/>
  <c r="F47" i="6"/>
  <c r="G47" i="6" s="1"/>
  <c r="F43" i="6"/>
  <c r="G43" i="6" s="1"/>
  <c r="E55" i="6"/>
  <c r="G55" i="6" s="1"/>
  <c r="F32" i="6"/>
  <c r="G32" i="6" s="1"/>
  <c r="F27" i="6"/>
  <c r="G27" i="6" s="1"/>
  <c r="F16" i="6"/>
  <c r="G16" i="6" s="1"/>
  <c r="G63" i="6"/>
  <c r="E39" i="6"/>
  <c r="G39" i="6" s="1"/>
  <c r="F61" i="6"/>
  <c r="E61" i="6"/>
  <c r="F49" i="6"/>
  <c r="E49" i="6"/>
  <c r="F41" i="6"/>
  <c r="E41" i="6"/>
  <c r="F33" i="6"/>
  <c r="E33" i="6"/>
  <c r="F25" i="6"/>
  <c r="E25" i="6"/>
  <c r="F17" i="6"/>
  <c r="E17" i="6"/>
  <c r="E48" i="6"/>
  <c r="F48" i="6"/>
  <c r="E44" i="6"/>
  <c r="F44" i="6"/>
  <c r="F57" i="6"/>
  <c r="E57" i="6"/>
  <c r="F45" i="6"/>
  <c r="E45" i="6"/>
  <c r="F29" i="6"/>
  <c r="E29" i="6"/>
  <c r="F21" i="6"/>
  <c r="E21" i="6"/>
  <c r="E60" i="6"/>
  <c r="F60" i="6"/>
  <c r="E18" i="6"/>
  <c r="F18" i="6"/>
  <c r="F52" i="6"/>
  <c r="G52" i="6" s="1"/>
  <c r="F51" i="6"/>
  <c r="G51" i="6" s="1"/>
  <c r="F36" i="6"/>
  <c r="G36" i="6" s="1"/>
  <c r="F35" i="6"/>
  <c r="G35" i="6" s="1"/>
  <c r="E30" i="6"/>
  <c r="F30" i="6"/>
  <c r="F28" i="6"/>
  <c r="G28" i="6" s="1"/>
  <c r="E22" i="6"/>
  <c r="F22" i="6"/>
  <c r="F20" i="6"/>
  <c r="G20" i="6" s="1"/>
  <c r="E26" i="6"/>
  <c r="F26" i="6"/>
  <c r="F54" i="6"/>
  <c r="G54" i="6" s="1"/>
  <c r="E53" i="6"/>
  <c r="G53" i="6" s="1"/>
  <c r="F38" i="6"/>
  <c r="G38" i="6" s="1"/>
  <c r="E37" i="6"/>
  <c r="G37" i="6" s="1"/>
  <c r="F31" i="6"/>
  <c r="G31" i="6" s="1"/>
  <c r="F23" i="6"/>
  <c r="G23" i="6" s="1"/>
  <c r="F15" i="6"/>
  <c r="G15" i="6" s="1"/>
  <c r="F14" i="6"/>
  <c r="G14" i="6" s="1"/>
  <c r="H14" i="6" s="1"/>
  <c r="E90" i="5"/>
  <c r="G90" i="5" s="1"/>
  <c r="H90" i="5" s="1"/>
  <c r="E82" i="5"/>
  <c r="G82" i="5" s="1"/>
  <c r="H82" i="5" s="1"/>
  <c r="G102" i="5"/>
  <c r="H102" i="5" s="1"/>
  <c r="I102" i="5" s="1"/>
  <c r="L102" i="5" s="1"/>
  <c r="G94" i="5"/>
  <c r="H94" i="5" s="1"/>
  <c r="I94" i="5" s="1"/>
  <c r="L94" i="5" s="1"/>
  <c r="G78" i="5"/>
  <c r="H78" i="5" s="1"/>
  <c r="I78" i="5" s="1"/>
  <c r="L78" i="5" s="1"/>
  <c r="G98" i="5"/>
  <c r="H98" i="5" s="1"/>
  <c r="I98" i="5" s="1"/>
  <c r="L98" i="5" s="1"/>
  <c r="G86" i="5"/>
  <c r="H86" i="5" s="1"/>
  <c r="I86" i="5" s="1"/>
  <c r="L86" i="5" s="1"/>
  <c r="G101" i="5"/>
  <c r="H101" i="5" s="1"/>
  <c r="I101" i="5" s="1"/>
  <c r="L101" i="5" s="1"/>
  <c r="G85" i="5"/>
  <c r="H85" i="5" s="1"/>
  <c r="I85" i="5" s="1"/>
  <c r="L85" i="5" s="1"/>
  <c r="G73" i="5"/>
  <c r="H73" i="5" s="1"/>
  <c r="J73" i="5" s="1"/>
  <c r="G69" i="5"/>
  <c r="H69" i="5" s="1"/>
  <c r="I69" i="5" s="1"/>
  <c r="L69" i="5" s="1"/>
  <c r="G57" i="5"/>
  <c r="H57" i="5" s="1"/>
  <c r="I57" i="5" s="1"/>
  <c r="L57" i="5" s="1"/>
  <c r="G53" i="5"/>
  <c r="H53" i="5" s="1"/>
  <c r="I53" i="5" s="1"/>
  <c r="L53" i="5" s="1"/>
  <c r="G41" i="5"/>
  <c r="H41" i="5" s="1"/>
  <c r="J41" i="5" s="1"/>
  <c r="G37" i="5"/>
  <c r="H37" i="5" s="1"/>
  <c r="I37" i="5" s="1"/>
  <c r="L37" i="5" s="1"/>
  <c r="G89" i="5"/>
  <c r="H89" i="5" s="1"/>
  <c r="I89" i="5" s="1"/>
  <c r="L89" i="5" s="1"/>
  <c r="G74" i="5"/>
  <c r="H74" i="5" s="1"/>
  <c r="G70" i="5"/>
  <c r="H70" i="5" s="1"/>
  <c r="G66" i="5"/>
  <c r="H66" i="5" s="1"/>
  <c r="G62" i="5"/>
  <c r="H62" i="5" s="1"/>
  <c r="G58" i="5"/>
  <c r="H58" i="5" s="1"/>
  <c r="G54" i="5"/>
  <c r="H54" i="5" s="1"/>
  <c r="G50" i="5"/>
  <c r="H50" i="5" s="1"/>
  <c r="G46" i="5"/>
  <c r="H46" i="5" s="1"/>
  <c r="G42" i="5"/>
  <c r="H42" i="5" s="1"/>
  <c r="G38" i="5"/>
  <c r="H38" i="5" s="1"/>
  <c r="G100" i="5"/>
  <c r="H100" i="5" s="1"/>
  <c r="G96" i="5"/>
  <c r="H96" i="5" s="1"/>
  <c r="G92" i="5"/>
  <c r="H92" i="5" s="1"/>
  <c r="G88" i="5"/>
  <c r="H88" i="5" s="1"/>
  <c r="G84" i="5"/>
  <c r="H84" i="5" s="1"/>
  <c r="G80" i="5"/>
  <c r="H80" i="5" s="1"/>
  <c r="G76" i="5"/>
  <c r="H76" i="5" s="1"/>
  <c r="G72" i="5"/>
  <c r="H72" i="5" s="1"/>
  <c r="G68" i="5"/>
  <c r="H68" i="5" s="1"/>
  <c r="G64" i="5"/>
  <c r="H64" i="5" s="1"/>
  <c r="G60" i="5"/>
  <c r="H60" i="5" s="1"/>
  <c r="G56" i="5"/>
  <c r="H56" i="5" s="1"/>
  <c r="G52" i="5"/>
  <c r="H52" i="5" s="1"/>
  <c r="G48" i="5"/>
  <c r="H48" i="5" s="1"/>
  <c r="G44" i="5"/>
  <c r="H44" i="5" s="1"/>
  <c r="G40" i="5"/>
  <c r="H40" i="5" s="1"/>
  <c r="G97" i="5"/>
  <c r="H97" i="5" s="1"/>
  <c r="G93" i="5"/>
  <c r="H93" i="5" s="1"/>
  <c r="G81" i="5"/>
  <c r="H81" i="5" s="1"/>
  <c r="G77" i="5"/>
  <c r="H77" i="5" s="1"/>
  <c r="G65" i="5"/>
  <c r="H65" i="5" s="1"/>
  <c r="G61" i="5"/>
  <c r="H61" i="5" s="1"/>
  <c r="G49" i="5"/>
  <c r="H49" i="5" s="1"/>
  <c r="G45" i="5"/>
  <c r="H45" i="5" s="1"/>
  <c r="G103" i="5"/>
  <c r="H103" i="5" s="1"/>
  <c r="G99" i="5"/>
  <c r="H99" i="5" s="1"/>
  <c r="G95" i="5"/>
  <c r="H95" i="5" s="1"/>
  <c r="G91" i="5"/>
  <c r="H91" i="5" s="1"/>
  <c r="G87" i="5"/>
  <c r="H87" i="5" s="1"/>
  <c r="G83" i="5"/>
  <c r="H83" i="5" s="1"/>
  <c r="G79" i="5"/>
  <c r="H79" i="5" s="1"/>
  <c r="G75" i="5"/>
  <c r="H75" i="5" s="1"/>
  <c r="G71" i="5"/>
  <c r="H71" i="5" s="1"/>
  <c r="G67" i="5"/>
  <c r="H67" i="5" s="1"/>
  <c r="G63" i="5"/>
  <c r="H63" i="5" s="1"/>
  <c r="G59" i="5"/>
  <c r="H59" i="5" s="1"/>
  <c r="G55" i="5"/>
  <c r="H55" i="5" s="1"/>
  <c r="G51" i="5"/>
  <c r="H51" i="5" s="1"/>
  <c r="G47" i="5"/>
  <c r="H47" i="5" s="1"/>
  <c r="G43" i="5"/>
  <c r="H43" i="5" s="1"/>
  <c r="G39" i="5"/>
  <c r="H39" i="5" s="1"/>
  <c r="G35" i="5"/>
  <c r="H35" i="5" s="1"/>
  <c r="G34" i="5"/>
  <c r="H34" i="5" s="1"/>
  <c r="G36" i="5"/>
  <c r="H36" i="5" s="1"/>
  <c r="I24" i="5"/>
  <c r="L24" i="5" s="1"/>
  <c r="M24" i="5" s="1"/>
  <c r="I16" i="5"/>
  <c r="L16" i="5" s="1"/>
  <c r="M16" i="5" s="1"/>
  <c r="J20" i="5"/>
  <c r="M20" i="5" s="1"/>
  <c r="I31" i="5"/>
  <c r="L31" i="5" s="1"/>
  <c r="M31" i="5" s="1"/>
  <c r="I27" i="5"/>
  <c r="L27" i="5" s="1"/>
  <c r="M27" i="5" s="1"/>
  <c r="I23" i="5"/>
  <c r="L23" i="5" s="1"/>
  <c r="M23" i="5" s="1"/>
  <c r="I19" i="5"/>
  <c r="L19" i="5" s="1"/>
  <c r="M19" i="5" s="1"/>
  <c r="I15" i="5"/>
  <c r="L15" i="5" s="1"/>
  <c r="I28" i="5"/>
  <c r="L28" i="5" s="1"/>
  <c r="M28" i="5" s="1"/>
  <c r="I14" i="5"/>
  <c r="L14" i="5" s="1"/>
  <c r="M14" i="5" s="1"/>
  <c r="I30" i="5"/>
  <c r="L30" i="5" s="1"/>
  <c r="M30" i="5" s="1"/>
  <c r="I26" i="5"/>
  <c r="L26" i="5" s="1"/>
  <c r="M26" i="5" s="1"/>
  <c r="I22" i="5"/>
  <c r="L22" i="5" s="1"/>
  <c r="M22" i="5" s="1"/>
  <c r="I18" i="5"/>
  <c r="L18" i="5" s="1"/>
  <c r="M18" i="5" s="1"/>
  <c r="I32" i="5"/>
  <c r="L32" i="5" s="1"/>
  <c r="M32" i="5" s="1"/>
  <c r="I33" i="5"/>
  <c r="L33" i="5" s="1"/>
  <c r="M33" i="5" s="1"/>
  <c r="I29" i="5"/>
  <c r="L29" i="5" s="1"/>
  <c r="M29" i="5" s="1"/>
  <c r="I25" i="5"/>
  <c r="L25" i="5" s="1"/>
  <c r="M25" i="5" s="1"/>
  <c r="I21" i="5"/>
  <c r="L21" i="5" s="1"/>
  <c r="M21" i="5" s="1"/>
  <c r="I17" i="5"/>
  <c r="L17" i="5" s="1"/>
  <c r="M17" i="5" s="1"/>
  <c r="J19" i="7" l="1"/>
  <c r="J53" i="5"/>
  <c r="M53" i="5" s="1"/>
  <c r="G56" i="6"/>
  <c r="G40" i="6"/>
  <c r="G60" i="6"/>
  <c r="G48" i="6"/>
  <c r="G45" i="6"/>
  <c r="G30" i="6"/>
  <c r="G42" i="6"/>
  <c r="G50" i="6"/>
  <c r="G62" i="6"/>
  <c r="G29" i="6"/>
  <c r="G57" i="6"/>
  <c r="G25" i="6"/>
  <c r="G41" i="6"/>
  <c r="G61" i="6"/>
  <c r="G34" i="6"/>
  <c r="G46" i="6"/>
  <c r="G58" i="6"/>
  <c r="H15" i="6"/>
  <c r="H16" i="6" s="1"/>
  <c r="G22" i="6"/>
  <c r="G18" i="6"/>
  <c r="G26" i="6"/>
  <c r="G21" i="6"/>
  <c r="G44" i="6"/>
  <c r="G17" i="6"/>
  <c r="G33" i="6"/>
  <c r="G49" i="6"/>
  <c r="J78" i="5"/>
  <c r="M78" i="5" s="1"/>
  <c r="J86" i="5"/>
  <c r="M86" i="5" s="1"/>
  <c r="J102" i="5"/>
  <c r="M102" i="5" s="1"/>
  <c r="J57" i="5"/>
  <c r="M57" i="5" s="1"/>
  <c r="J94" i="5"/>
  <c r="M94" i="5" s="1"/>
  <c r="J101" i="5"/>
  <c r="M101" i="5" s="1"/>
  <c r="I82" i="5"/>
  <c r="L82" i="5" s="1"/>
  <c r="J82" i="5"/>
  <c r="I90" i="5"/>
  <c r="L90" i="5" s="1"/>
  <c r="J90" i="5"/>
  <c r="J98" i="5"/>
  <c r="M98" i="5" s="1"/>
  <c r="J85" i="5"/>
  <c r="M85" i="5" s="1"/>
  <c r="I41" i="5"/>
  <c r="L41" i="5" s="1"/>
  <c r="M41" i="5" s="1"/>
  <c r="J89" i="5"/>
  <c r="M89" i="5" s="1"/>
  <c r="J69" i="5"/>
  <c r="M69" i="5" s="1"/>
  <c r="J37" i="5"/>
  <c r="M37" i="5" s="1"/>
  <c r="I73" i="5"/>
  <c r="L73" i="5" s="1"/>
  <c r="M73" i="5" s="1"/>
  <c r="I35" i="5"/>
  <c r="L35" i="5" s="1"/>
  <c r="J35" i="5"/>
  <c r="I51" i="5"/>
  <c r="L51" i="5" s="1"/>
  <c r="J51" i="5"/>
  <c r="I67" i="5"/>
  <c r="L67" i="5" s="1"/>
  <c r="J67" i="5"/>
  <c r="I99" i="5"/>
  <c r="L99" i="5" s="1"/>
  <c r="J99" i="5"/>
  <c r="I61" i="5"/>
  <c r="L61" i="5" s="1"/>
  <c r="J61" i="5"/>
  <c r="I93" i="5"/>
  <c r="L93" i="5" s="1"/>
  <c r="J93" i="5"/>
  <c r="I52" i="5"/>
  <c r="L52" i="5" s="1"/>
  <c r="J52" i="5"/>
  <c r="I68" i="5"/>
  <c r="L68" i="5" s="1"/>
  <c r="J68" i="5"/>
  <c r="I84" i="5"/>
  <c r="L84" i="5" s="1"/>
  <c r="J84" i="5"/>
  <c r="I100" i="5"/>
  <c r="L100" i="5" s="1"/>
  <c r="J100" i="5"/>
  <c r="I50" i="5"/>
  <c r="L50" i="5" s="1"/>
  <c r="J50" i="5"/>
  <c r="I66" i="5"/>
  <c r="L66" i="5" s="1"/>
  <c r="J66" i="5"/>
  <c r="I39" i="5"/>
  <c r="L39" i="5" s="1"/>
  <c r="J39" i="5"/>
  <c r="I55" i="5"/>
  <c r="L55" i="5" s="1"/>
  <c r="J55" i="5"/>
  <c r="I71" i="5"/>
  <c r="L71" i="5" s="1"/>
  <c r="J71" i="5"/>
  <c r="I87" i="5"/>
  <c r="L87" i="5" s="1"/>
  <c r="J87" i="5"/>
  <c r="I103" i="5"/>
  <c r="L103" i="5" s="1"/>
  <c r="J103" i="5"/>
  <c r="I65" i="5"/>
  <c r="L65" i="5" s="1"/>
  <c r="J65" i="5"/>
  <c r="I97" i="5"/>
  <c r="L97" i="5" s="1"/>
  <c r="J97" i="5"/>
  <c r="I40" i="5"/>
  <c r="L40" i="5" s="1"/>
  <c r="J40" i="5"/>
  <c r="I56" i="5"/>
  <c r="L56" i="5" s="1"/>
  <c r="J56" i="5"/>
  <c r="I72" i="5"/>
  <c r="L72" i="5" s="1"/>
  <c r="J72" i="5"/>
  <c r="I88" i="5"/>
  <c r="L88" i="5" s="1"/>
  <c r="J88" i="5"/>
  <c r="I38" i="5"/>
  <c r="L38" i="5" s="1"/>
  <c r="J38" i="5"/>
  <c r="I54" i="5"/>
  <c r="L54" i="5" s="1"/>
  <c r="J54" i="5"/>
  <c r="I70" i="5"/>
  <c r="L70" i="5" s="1"/>
  <c r="J70" i="5"/>
  <c r="I43" i="5"/>
  <c r="L43" i="5" s="1"/>
  <c r="J43" i="5"/>
  <c r="I59" i="5"/>
  <c r="L59" i="5" s="1"/>
  <c r="J59" i="5"/>
  <c r="I75" i="5"/>
  <c r="L75" i="5" s="1"/>
  <c r="J75" i="5"/>
  <c r="I91" i="5"/>
  <c r="L91" i="5" s="1"/>
  <c r="J91" i="5"/>
  <c r="I77" i="5"/>
  <c r="L77" i="5" s="1"/>
  <c r="J77" i="5"/>
  <c r="I44" i="5"/>
  <c r="L44" i="5" s="1"/>
  <c r="J44" i="5"/>
  <c r="I60" i="5"/>
  <c r="L60" i="5" s="1"/>
  <c r="J60" i="5"/>
  <c r="I76" i="5"/>
  <c r="L76" i="5" s="1"/>
  <c r="J76" i="5"/>
  <c r="I92" i="5"/>
  <c r="L92" i="5" s="1"/>
  <c r="J92" i="5"/>
  <c r="I42" i="5"/>
  <c r="L42" i="5" s="1"/>
  <c r="J42" i="5"/>
  <c r="I58" i="5"/>
  <c r="L58" i="5" s="1"/>
  <c r="J58" i="5"/>
  <c r="I74" i="5"/>
  <c r="L74" i="5" s="1"/>
  <c r="J74" i="5"/>
  <c r="I83" i="5"/>
  <c r="L83" i="5" s="1"/>
  <c r="J83" i="5"/>
  <c r="I36" i="5"/>
  <c r="L36" i="5" s="1"/>
  <c r="J36" i="5"/>
  <c r="I45" i="5"/>
  <c r="L45" i="5" s="1"/>
  <c r="J45" i="5"/>
  <c r="I34" i="5"/>
  <c r="L34" i="5" s="1"/>
  <c r="J34" i="5"/>
  <c r="I47" i="5"/>
  <c r="L47" i="5" s="1"/>
  <c r="J47" i="5"/>
  <c r="I63" i="5"/>
  <c r="L63" i="5" s="1"/>
  <c r="J63" i="5"/>
  <c r="I79" i="5"/>
  <c r="L79" i="5" s="1"/>
  <c r="J79" i="5"/>
  <c r="I95" i="5"/>
  <c r="L95" i="5" s="1"/>
  <c r="J95" i="5"/>
  <c r="I49" i="5"/>
  <c r="L49" i="5" s="1"/>
  <c r="J49" i="5"/>
  <c r="I81" i="5"/>
  <c r="L81" i="5" s="1"/>
  <c r="J81" i="5"/>
  <c r="I48" i="5"/>
  <c r="L48" i="5" s="1"/>
  <c r="J48" i="5"/>
  <c r="I64" i="5"/>
  <c r="L64" i="5" s="1"/>
  <c r="J64" i="5"/>
  <c r="I80" i="5"/>
  <c r="L80" i="5" s="1"/>
  <c r="J80" i="5"/>
  <c r="I96" i="5"/>
  <c r="L96" i="5" s="1"/>
  <c r="J96" i="5"/>
  <c r="I46" i="5"/>
  <c r="L46" i="5" s="1"/>
  <c r="J46" i="5"/>
  <c r="I62" i="5"/>
  <c r="L62" i="5" s="1"/>
  <c r="J62" i="5"/>
  <c r="N14" i="5"/>
  <c r="S13" i="5"/>
  <c r="N17" i="5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L19" i="7" l="1"/>
  <c r="H17" i="6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M100" i="5"/>
  <c r="M68" i="5"/>
  <c r="M93" i="5"/>
  <c r="M99" i="5"/>
  <c r="M51" i="5"/>
  <c r="M87" i="5"/>
  <c r="M55" i="5"/>
  <c r="M90" i="5"/>
  <c r="M82" i="5"/>
  <c r="M46" i="5"/>
  <c r="M80" i="5"/>
  <c r="M48" i="5"/>
  <c r="M49" i="5"/>
  <c r="M62" i="5"/>
  <c r="M96" i="5"/>
  <c r="M64" i="5"/>
  <c r="M81" i="5"/>
  <c r="M95" i="5"/>
  <c r="M63" i="5"/>
  <c r="M34" i="5"/>
  <c r="M36" i="5"/>
  <c r="M74" i="5"/>
  <c r="M42" i="5"/>
  <c r="M76" i="5"/>
  <c r="M44" i="5"/>
  <c r="M91" i="5"/>
  <c r="M59" i="5"/>
  <c r="M70" i="5"/>
  <c r="M38" i="5"/>
  <c r="M72" i="5"/>
  <c r="M40" i="5"/>
  <c r="M65" i="5"/>
  <c r="M66" i="5"/>
  <c r="M79" i="5"/>
  <c r="M47" i="5"/>
  <c r="M45" i="5"/>
  <c r="M83" i="5"/>
  <c r="M58" i="5"/>
  <c r="M92" i="5"/>
  <c r="M60" i="5"/>
  <c r="M77" i="5"/>
  <c r="M75" i="5"/>
  <c r="M43" i="5"/>
  <c r="M54" i="5"/>
  <c r="M88" i="5"/>
  <c r="M56" i="5"/>
  <c r="M97" i="5"/>
  <c r="M103" i="5"/>
  <c r="M71" i="5"/>
  <c r="M39" i="5"/>
  <c r="M50" i="5"/>
  <c r="M84" i="5"/>
  <c r="M52" i="5"/>
  <c r="M61" i="5"/>
  <c r="M67" i="5"/>
  <c r="M35" i="5"/>
  <c r="M19" i="7" l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S12" i="5"/>
  <c r="N34" i="5"/>
  <c r="N35" i="5" s="1"/>
  <c r="N36" i="5" s="1"/>
  <c r="N37" i="5" s="1"/>
  <c r="N38" i="5" s="1"/>
  <c r="N39" i="5" l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G15" i="5" l="1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14" i="5"/>
  <c r="C4" i="5" l="1"/>
  <c r="C3" i="5"/>
  <c r="H4" i="5"/>
  <c r="H5" i="5" s="1"/>
  <c r="T4" i="5"/>
  <c r="T5" i="5" s="1"/>
  <c r="T6" i="5" s="1"/>
  <c r="T7" i="5" s="1"/>
  <c r="T8" i="5" s="1"/>
  <c r="N6" i="5"/>
  <c r="N7" i="5"/>
  <c r="N5" i="5"/>
  <c r="N4" i="5"/>
  <c r="B17" i="3" l="1"/>
  <c r="C17" i="3" s="1"/>
  <c r="D17" i="3" s="1"/>
  <c r="B18" i="3"/>
  <c r="C18" i="3" s="1"/>
  <c r="D18" i="3" s="1"/>
  <c r="B19" i="3"/>
  <c r="C19" i="3" s="1"/>
  <c r="D19" i="3" s="1"/>
  <c r="B20" i="3"/>
  <c r="C20" i="3" s="1"/>
  <c r="D20" i="3" s="1"/>
  <c r="B21" i="3"/>
  <c r="C21" i="3" s="1"/>
  <c r="D21" i="3" s="1"/>
  <c r="B22" i="3"/>
  <c r="C22" i="3" s="1"/>
  <c r="D22" i="3" s="1"/>
  <c r="B23" i="3"/>
  <c r="C23" i="3" s="1"/>
  <c r="D23" i="3" s="1"/>
  <c r="B24" i="3"/>
  <c r="C24" i="3" s="1"/>
  <c r="D24" i="3" s="1"/>
  <c r="B25" i="3"/>
  <c r="C25" i="3" s="1"/>
  <c r="D25" i="3" s="1"/>
  <c r="B26" i="3"/>
  <c r="C26" i="3" s="1"/>
  <c r="D26" i="3" s="1"/>
  <c r="B27" i="3"/>
  <c r="C27" i="3" s="1"/>
  <c r="D27" i="3" s="1"/>
  <c r="B28" i="3"/>
  <c r="C28" i="3" s="1"/>
  <c r="D28" i="3" s="1"/>
  <c r="B29" i="3"/>
  <c r="C29" i="3" s="1"/>
  <c r="D29" i="3" s="1"/>
  <c r="B30" i="3"/>
  <c r="C30" i="3" s="1"/>
  <c r="D30" i="3" s="1"/>
  <c r="B31" i="3"/>
  <c r="C31" i="3" s="1"/>
  <c r="D31" i="3" s="1"/>
  <c r="B32" i="3"/>
  <c r="C32" i="3" s="1"/>
  <c r="D32" i="3" s="1"/>
  <c r="B33" i="3"/>
  <c r="C33" i="3" s="1"/>
  <c r="D33" i="3" s="1"/>
  <c r="B34" i="3"/>
  <c r="C34" i="3" s="1"/>
  <c r="D34" i="3" s="1"/>
  <c r="B35" i="3"/>
  <c r="C35" i="3" s="1"/>
  <c r="D35" i="3" s="1"/>
  <c r="B36" i="3"/>
  <c r="C36" i="3" s="1"/>
  <c r="D36" i="3" s="1"/>
  <c r="B37" i="3"/>
  <c r="C37" i="3" s="1"/>
  <c r="D37" i="3" s="1"/>
  <c r="B38" i="3"/>
  <c r="C38" i="3" s="1"/>
  <c r="D38" i="3" s="1"/>
  <c r="B39" i="3"/>
  <c r="C39" i="3" s="1"/>
  <c r="D39" i="3" s="1"/>
  <c r="B40" i="3"/>
  <c r="C40" i="3" s="1"/>
  <c r="D40" i="3" s="1"/>
  <c r="B41" i="3"/>
  <c r="C41" i="3" s="1"/>
  <c r="D41" i="3" s="1"/>
  <c r="B42" i="3"/>
  <c r="C42" i="3" s="1"/>
  <c r="D42" i="3" s="1"/>
  <c r="B43" i="3"/>
  <c r="C43" i="3" s="1"/>
  <c r="D43" i="3" s="1"/>
  <c r="B44" i="3"/>
  <c r="C44" i="3" s="1"/>
  <c r="D44" i="3" s="1"/>
  <c r="B45" i="3"/>
  <c r="C45" i="3" s="1"/>
  <c r="D45" i="3" s="1"/>
  <c r="B46" i="3"/>
  <c r="C46" i="3" s="1"/>
  <c r="D46" i="3" s="1"/>
  <c r="B47" i="3"/>
  <c r="C47" i="3" s="1"/>
  <c r="D47" i="3" s="1"/>
  <c r="B48" i="3"/>
  <c r="C48" i="3" s="1"/>
  <c r="D48" i="3" s="1"/>
  <c r="B49" i="3"/>
  <c r="C49" i="3" s="1"/>
  <c r="D49" i="3" s="1"/>
  <c r="B50" i="3"/>
  <c r="C50" i="3" s="1"/>
  <c r="D50" i="3" s="1"/>
  <c r="B51" i="3"/>
  <c r="C51" i="3" s="1"/>
  <c r="D51" i="3" s="1"/>
  <c r="B52" i="3"/>
  <c r="C52" i="3" s="1"/>
  <c r="D52" i="3" s="1"/>
  <c r="B53" i="3"/>
  <c r="C53" i="3" s="1"/>
  <c r="D53" i="3" s="1"/>
  <c r="B54" i="3"/>
  <c r="C54" i="3" s="1"/>
  <c r="D54" i="3" s="1"/>
  <c r="B55" i="3"/>
  <c r="C55" i="3" s="1"/>
  <c r="D55" i="3" s="1"/>
  <c r="B56" i="3"/>
  <c r="C56" i="3" s="1"/>
  <c r="D56" i="3" s="1"/>
  <c r="B57" i="3"/>
  <c r="C57" i="3" s="1"/>
  <c r="D57" i="3" s="1"/>
  <c r="B58" i="3"/>
  <c r="C58" i="3" s="1"/>
  <c r="D58" i="3" s="1"/>
  <c r="B59" i="3"/>
  <c r="C59" i="3" s="1"/>
  <c r="D59" i="3" s="1"/>
  <c r="B60" i="3"/>
  <c r="C60" i="3" s="1"/>
  <c r="D60" i="3" s="1"/>
  <c r="B61" i="3"/>
  <c r="C61" i="3" s="1"/>
  <c r="D61" i="3" s="1"/>
  <c r="B62" i="3"/>
  <c r="C62" i="3" s="1"/>
  <c r="D62" i="3" s="1"/>
  <c r="B63" i="3"/>
  <c r="C63" i="3" s="1"/>
  <c r="D63" i="3" s="1"/>
  <c r="B64" i="3"/>
  <c r="C64" i="3" s="1"/>
  <c r="D64" i="3" s="1"/>
  <c r="B65" i="3"/>
  <c r="C65" i="3" s="1"/>
  <c r="D65" i="3" s="1"/>
  <c r="B66" i="3"/>
  <c r="C66" i="3" s="1"/>
  <c r="D66" i="3" s="1"/>
  <c r="B67" i="3"/>
  <c r="C67" i="3" s="1"/>
  <c r="D67" i="3" s="1"/>
  <c r="B68" i="3"/>
  <c r="C68" i="3" s="1"/>
  <c r="D68" i="3" s="1"/>
  <c r="B69" i="3"/>
  <c r="C69" i="3" s="1"/>
  <c r="D69" i="3" s="1"/>
  <c r="B70" i="3"/>
  <c r="C70" i="3" s="1"/>
  <c r="D70" i="3" s="1"/>
  <c r="B71" i="3"/>
  <c r="C71" i="3" s="1"/>
  <c r="D71" i="3" s="1"/>
  <c r="B72" i="3"/>
  <c r="C72" i="3" s="1"/>
  <c r="D72" i="3" s="1"/>
  <c r="B73" i="3"/>
  <c r="C73" i="3" s="1"/>
  <c r="D73" i="3" s="1"/>
  <c r="B74" i="3"/>
  <c r="C74" i="3" s="1"/>
  <c r="D74" i="3" s="1"/>
  <c r="B75" i="3"/>
  <c r="C75" i="3" s="1"/>
  <c r="D75" i="3" s="1"/>
  <c r="B76" i="3"/>
  <c r="C76" i="3" s="1"/>
  <c r="D76" i="3" s="1"/>
  <c r="B77" i="3"/>
  <c r="C77" i="3" s="1"/>
  <c r="D77" i="3" s="1"/>
  <c r="B78" i="3"/>
  <c r="C78" i="3" s="1"/>
  <c r="D78" i="3" s="1"/>
  <c r="B79" i="3"/>
  <c r="C79" i="3" s="1"/>
  <c r="D79" i="3" s="1"/>
  <c r="B80" i="3"/>
  <c r="C80" i="3" s="1"/>
  <c r="D80" i="3" s="1"/>
  <c r="B81" i="3"/>
  <c r="C81" i="3" s="1"/>
  <c r="D81" i="3" s="1"/>
  <c r="B82" i="3"/>
  <c r="C82" i="3" s="1"/>
  <c r="D82" i="3" s="1"/>
  <c r="B83" i="3"/>
  <c r="C83" i="3" s="1"/>
  <c r="D83" i="3" s="1"/>
  <c r="B84" i="3"/>
  <c r="C84" i="3" s="1"/>
  <c r="D84" i="3" s="1"/>
  <c r="B85" i="3"/>
  <c r="C85" i="3" s="1"/>
  <c r="D85" i="3" s="1"/>
  <c r="B86" i="3"/>
  <c r="C86" i="3" s="1"/>
  <c r="D86" i="3" s="1"/>
  <c r="B87" i="3"/>
  <c r="C87" i="3" s="1"/>
  <c r="D87" i="3" s="1"/>
  <c r="B88" i="3"/>
  <c r="C88" i="3" s="1"/>
  <c r="D88" i="3" s="1"/>
  <c r="B89" i="3"/>
  <c r="C89" i="3" s="1"/>
  <c r="D89" i="3" s="1"/>
  <c r="B90" i="3"/>
  <c r="C90" i="3" s="1"/>
  <c r="D90" i="3" s="1"/>
  <c r="B91" i="3"/>
  <c r="C91" i="3" s="1"/>
  <c r="D91" i="3" s="1"/>
  <c r="B92" i="3"/>
  <c r="C92" i="3" s="1"/>
  <c r="D92" i="3" s="1"/>
  <c r="B93" i="3"/>
  <c r="C93" i="3" s="1"/>
  <c r="D93" i="3" s="1"/>
  <c r="B94" i="3"/>
  <c r="C94" i="3" s="1"/>
  <c r="D94" i="3" s="1"/>
  <c r="B95" i="3"/>
  <c r="C95" i="3" s="1"/>
  <c r="D95" i="3" s="1"/>
  <c r="B96" i="3"/>
  <c r="C96" i="3" s="1"/>
  <c r="D96" i="3" s="1"/>
  <c r="B97" i="3"/>
  <c r="C97" i="3" s="1"/>
  <c r="D97" i="3" s="1"/>
  <c r="B98" i="3"/>
  <c r="C98" i="3" s="1"/>
  <c r="D98" i="3" s="1"/>
  <c r="B99" i="3"/>
  <c r="C99" i="3" s="1"/>
  <c r="D99" i="3" s="1"/>
  <c r="B100" i="3"/>
  <c r="C100" i="3" s="1"/>
  <c r="D100" i="3" s="1"/>
  <c r="B101" i="3"/>
  <c r="C101" i="3" s="1"/>
  <c r="D101" i="3" s="1"/>
  <c r="B102" i="3"/>
  <c r="C102" i="3" s="1"/>
  <c r="D102" i="3" s="1"/>
  <c r="B103" i="3"/>
  <c r="C103" i="3" s="1"/>
  <c r="D103" i="3" s="1"/>
  <c r="B104" i="3"/>
  <c r="C104" i="3" s="1"/>
  <c r="D104" i="3" s="1"/>
  <c r="B105" i="3"/>
  <c r="C105" i="3" s="1"/>
  <c r="D105" i="3" s="1"/>
  <c r="B106" i="3"/>
  <c r="C106" i="3" s="1"/>
  <c r="D106" i="3" s="1"/>
  <c r="B107" i="3"/>
  <c r="C107" i="3" s="1"/>
  <c r="D107" i="3" s="1"/>
  <c r="B108" i="3"/>
  <c r="C108" i="3" s="1"/>
  <c r="D108" i="3" s="1"/>
  <c r="B109" i="3"/>
  <c r="C109" i="3" s="1"/>
  <c r="D109" i="3" s="1"/>
  <c r="B110" i="3"/>
  <c r="C110" i="3" s="1"/>
  <c r="D110" i="3" s="1"/>
  <c r="B111" i="3"/>
  <c r="C111" i="3" s="1"/>
  <c r="D111" i="3" s="1"/>
  <c r="B112" i="3"/>
  <c r="C112" i="3" s="1"/>
  <c r="D112" i="3" s="1"/>
  <c r="B113" i="3"/>
  <c r="C113" i="3" s="1"/>
  <c r="D113" i="3" s="1"/>
  <c r="B114" i="3"/>
  <c r="C114" i="3" s="1"/>
  <c r="D114" i="3" s="1"/>
  <c r="B115" i="3"/>
  <c r="C115" i="3" s="1"/>
  <c r="D115" i="3" s="1"/>
  <c r="B16" i="3"/>
  <c r="C16" i="3" s="1"/>
  <c r="D16" i="3" s="1"/>
  <c r="E16" i="3" s="1"/>
  <c r="D7" i="3"/>
  <c r="D8" i="3" s="1"/>
  <c r="D9" i="3" s="1"/>
  <c r="D10" i="3" s="1"/>
  <c r="D11" i="3" s="1"/>
  <c r="D6" i="3"/>
  <c r="C12" i="3"/>
  <c r="E17" i="3" l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5" i="2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M20" i="2" s="1"/>
  <c r="J21" i="2"/>
  <c r="K21" i="2" s="1"/>
  <c r="M21" i="2" s="1"/>
  <c r="J22" i="2"/>
  <c r="K22" i="2" s="1"/>
  <c r="J23" i="2"/>
  <c r="K23" i="2" s="1"/>
  <c r="J24" i="2"/>
  <c r="K24" i="2" s="1"/>
  <c r="M24" i="2" s="1"/>
  <c r="J25" i="2"/>
  <c r="K25" i="2" s="1"/>
  <c r="J26" i="2"/>
  <c r="K26" i="2" s="1"/>
  <c r="J27" i="2"/>
  <c r="K27" i="2" s="1"/>
  <c r="J28" i="2"/>
  <c r="K28" i="2" s="1"/>
  <c r="M28" i="2" s="1"/>
  <c r="J29" i="2"/>
  <c r="K29" i="2" s="1"/>
  <c r="M25" i="2" l="1"/>
  <c r="M17" i="2"/>
  <c r="M27" i="2"/>
  <c r="M23" i="2"/>
  <c r="M29" i="2"/>
  <c r="M19" i="2"/>
  <c r="M26" i="2"/>
  <c r="M22" i="2"/>
  <c r="M18" i="2"/>
  <c r="M16" i="2"/>
  <c r="M15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3" i="2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13" i="2"/>
  <c r="C13" i="2" s="1"/>
  <c r="H8" i="2"/>
  <c r="H7" i="2"/>
  <c r="E13" i="2" l="1"/>
  <c r="E24" i="2"/>
  <c r="E20" i="2"/>
  <c r="E16" i="2"/>
  <c r="E27" i="2"/>
  <c r="E23" i="2"/>
  <c r="E19" i="2"/>
  <c r="E15" i="2"/>
  <c r="E25" i="2"/>
  <c r="E21" i="2"/>
  <c r="E17" i="2"/>
  <c r="E22" i="2"/>
  <c r="E14" i="2"/>
  <c r="E26" i="2"/>
  <c r="E18" i="2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A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8" i="1"/>
  <c r="C8" i="1" s="1"/>
  <c r="D8" i="1" s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</calcChain>
</file>

<file path=xl/sharedStrings.xml><?xml version="1.0" encoding="utf-8"?>
<sst xmlns="http://schemas.openxmlformats.org/spreadsheetml/2006/main" count="421" uniqueCount="246">
  <si>
    <t>uniforme</t>
  </si>
  <si>
    <t>(6;14)</t>
  </si>
  <si>
    <t>Revision</t>
  </si>
  <si>
    <t>RND</t>
  </si>
  <si>
    <t>Tiempo AC()</t>
  </si>
  <si>
    <t>A</t>
  </si>
  <si>
    <t>B</t>
  </si>
  <si>
    <t>Distribucion de probabilidad recuerda</t>
  </si>
  <si>
    <t>recuerda</t>
  </si>
  <si>
    <t>si</t>
  </si>
  <si>
    <t>no</t>
  </si>
  <si>
    <t>prob</t>
  </si>
  <si>
    <t>Acumulada</t>
  </si>
  <si>
    <t>dudoso</t>
  </si>
  <si>
    <t>acumulada</t>
  </si>
  <si>
    <t>no recuerda</t>
  </si>
  <si>
    <t>Ejercicio 5 - Anuncio por tv</t>
  </si>
  <si>
    <t>Reloj(dia)</t>
  </si>
  <si>
    <t>Recuerda</t>
  </si>
  <si>
    <t>si/no</t>
  </si>
  <si>
    <t xml:space="preserve">Distribucion  rta recordaba mensaje </t>
  </si>
  <si>
    <t>Distribucion rta no podia recordar el mensaje</t>
  </si>
  <si>
    <t>Rta</t>
  </si>
  <si>
    <t xml:space="preserve">prueba q no salga </t>
  </si>
  <si>
    <t>tiempo requerido</t>
  </si>
  <si>
    <t>Montecarlo Ej 2- Revision aeronaves</t>
  </si>
  <si>
    <t>Reloj (dia)</t>
  </si>
  <si>
    <t>Respuesta</t>
  </si>
  <si>
    <t>rta recuerda</t>
  </si>
  <si>
    <t>rango min</t>
  </si>
  <si>
    <t>otra forma usando la funcion buscar, utilizando el rango min</t>
  </si>
  <si>
    <t>Ej 7 - Empresa de seguros</t>
  </si>
  <si>
    <t>Distribucion para los siniestros por colision</t>
  </si>
  <si>
    <t>pesos</t>
  </si>
  <si>
    <t>probabilidad</t>
  </si>
  <si>
    <t>p()ac</t>
  </si>
  <si>
    <t>Reloj (asegurados)</t>
  </si>
  <si>
    <t>Peso</t>
  </si>
  <si>
    <t>pesos de 1000</t>
  </si>
  <si>
    <t>AC pesos 1000</t>
  </si>
  <si>
    <t>Ej 9- Gestion de Strock</t>
  </si>
  <si>
    <t>Tiempo Req HS</t>
  </si>
  <si>
    <t>Ejercicio 3 - Rosas</t>
  </si>
  <si>
    <t>precio venta</t>
  </si>
  <si>
    <t>demanda x 12</t>
  </si>
  <si>
    <t>P()</t>
  </si>
  <si>
    <t>Desde</t>
  </si>
  <si>
    <t>Hasta</t>
  </si>
  <si>
    <t>P()AC</t>
  </si>
  <si>
    <t>Demanda Dia soleado</t>
  </si>
  <si>
    <t>Demanda dia nublado o lluvioso</t>
  </si>
  <si>
    <t>Distribucion clima</t>
  </si>
  <si>
    <t xml:space="preserve">clima </t>
  </si>
  <si>
    <t>soleado</t>
  </si>
  <si>
    <t>nublado</t>
  </si>
  <si>
    <t xml:space="preserve">reventa </t>
  </si>
  <si>
    <t>precio compra</t>
  </si>
  <si>
    <t>docenas</t>
  </si>
  <si>
    <t>Clima</t>
  </si>
  <si>
    <t>Demanda del dia</t>
  </si>
  <si>
    <t>demanda</t>
  </si>
  <si>
    <t>venta</t>
  </si>
  <si>
    <t>sobrante</t>
  </si>
  <si>
    <t>Ganancia</t>
  </si>
  <si>
    <t>desde</t>
  </si>
  <si>
    <t>hasta</t>
  </si>
  <si>
    <t>costo compra</t>
  </si>
  <si>
    <t>Gan sobrante</t>
  </si>
  <si>
    <t>Gan diaria</t>
  </si>
  <si>
    <t>AC()</t>
  </si>
  <si>
    <t>Diaria</t>
  </si>
  <si>
    <t>a) Compra diaria</t>
  </si>
  <si>
    <t xml:space="preserve">calcular ganancia prom diaria </t>
  </si>
  <si>
    <t>Se compra por docena y su demanda es por docena</t>
  </si>
  <si>
    <t>Prom ganancia diaria</t>
  </si>
  <si>
    <t>a) 21,74</t>
  </si>
  <si>
    <t>b) 17,64</t>
  </si>
  <si>
    <t>c) 23,14</t>
  </si>
  <si>
    <t>con 20 num</t>
  </si>
  <si>
    <t>Ej 4 - Pasajeros Aereos</t>
  </si>
  <si>
    <t>pasajeros</t>
  </si>
  <si>
    <t>utilidad</t>
  </si>
  <si>
    <t>xpasajero</t>
  </si>
  <si>
    <t>Pasajeros que se presentan al vuelo</t>
  </si>
  <si>
    <t>cantidad</t>
  </si>
  <si>
    <t>pasajero rechazado</t>
  </si>
  <si>
    <t>x pasajero</t>
  </si>
  <si>
    <t>sobreventa</t>
  </si>
  <si>
    <t>pasajeros q se presentan</t>
  </si>
  <si>
    <t>ganancia</t>
  </si>
  <si>
    <t>perdida</t>
  </si>
  <si>
    <t>total</t>
  </si>
  <si>
    <t>total AC</t>
  </si>
  <si>
    <t>Reloj (vuelo)</t>
  </si>
  <si>
    <t>Ej 6 - Vendedor de revistas</t>
  </si>
  <si>
    <t>hombre</t>
  </si>
  <si>
    <t>mujer</t>
  </si>
  <si>
    <t>x suscripcion</t>
  </si>
  <si>
    <t>lo atienden</t>
  </si>
  <si>
    <t>Si abren la puerta</t>
  </si>
  <si>
    <t>sexo</t>
  </si>
  <si>
    <t>suscripciones</t>
  </si>
  <si>
    <t>suscripcion</t>
  </si>
  <si>
    <t>Reloj</t>
  </si>
  <si>
    <t>es atendido</t>
  </si>
  <si>
    <t>Atienden la puerta</t>
  </si>
  <si>
    <t>compra hombre</t>
  </si>
  <si>
    <t>respuesta</t>
  </si>
  <si>
    <t>compra mujer</t>
  </si>
  <si>
    <t>rta</t>
  </si>
  <si>
    <t>suscripcion mujer si compra</t>
  </si>
  <si>
    <t>suscripcion hombre si compra</t>
  </si>
  <si>
    <t>Sexo si abren la puerta</t>
  </si>
  <si>
    <t>compra</t>
  </si>
  <si>
    <t>utilidad AC()</t>
  </si>
  <si>
    <t>no atendio</t>
  </si>
  <si>
    <t>Hombre</t>
  </si>
  <si>
    <t>Mujer</t>
  </si>
  <si>
    <t>SI</t>
  </si>
  <si>
    <t>NO</t>
  </si>
  <si>
    <t>Ej 16 - Cosecha</t>
  </si>
  <si>
    <t>factores importantes de la cosecha</t>
  </si>
  <si>
    <t>agua</t>
  </si>
  <si>
    <t>sol</t>
  </si>
  <si>
    <t>clima</t>
  </si>
  <si>
    <t xml:space="preserve">lluvia </t>
  </si>
  <si>
    <t>P()sol</t>
  </si>
  <si>
    <t>P()lluvia</t>
  </si>
  <si>
    <t>lluvia</t>
  </si>
  <si>
    <t>simular 20 años</t>
  </si>
  <si>
    <t>condiciones dia anterior SOL</t>
  </si>
  <si>
    <t>éxito depende de la produccion medida en 10 dias es 1 año</t>
  </si>
  <si>
    <t>tiempo de entrega fertilizante</t>
  </si>
  <si>
    <t>Exponencial</t>
  </si>
  <si>
    <t>Reloj (año)</t>
  </si>
  <si>
    <t>clima 1</t>
  </si>
  <si>
    <t>RND 1</t>
  </si>
  <si>
    <t>RND 2</t>
  </si>
  <si>
    <t>clima 2</t>
  </si>
  <si>
    <t>RND 3</t>
  </si>
  <si>
    <t>clima 3</t>
  </si>
  <si>
    <t>RND 4</t>
  </si>
  <si>
    <t>clima 4</t>
  </si>
  <si>
    <t>RND 5</t>
  </si>
  <si>
    <t>clima 5</t>
  </si>
  <si>
    <t>RND 6</t>
  </si>
  <si>
    <t>clima 6</t>
  </si>
  <si>
    <t>RND 7</t>
  </si>
  <si>
    <t>clima 7</t>
  </si>
  <si>
    <t>RND 8</t>
  </si>
  <si>
    <t>clima 8</t>
  </si>
  <si>
    <t>RND 9</t>
  </si>
  <si>
    <t>clima 9</t>
  </si>
  <si>
    <t>RND 10</t>
  </si>
  <si>
    <t>clima 10</t>
  </si>
  <si>
    <t>clima anterior</t>
  </si>
  <si>
    <t>Probabilidad</t>
  </si>
  <si>
    <t>Produccion</t>
  </si>
  <si>
    <t>t entrega</t>
  </si>
  <si>
    <t>Entrega exponencial</t>
  </si>
  <si>
    <t>= -media*ln(1-RND)</t>
  </si>
  <si>
    <t>AC() Prod</t>
  </si>
  <si>
    <t>promedio</t>
  </si>
  <si>
    <t>LLUVIA</t>
  </si>
  <si>
    <t>NUBLADO</t>
  </si>
  <si>
    <t>Politica A</t>
  </si>
  <si>
    <t>pedido stock</t>
  </si>
  <si>
    <t>decenas</t>
  </si>
  <si>
    <t>punto rep</t>
  </si>
  <si>
    <t>cada 7 dias</t>
  </si>
  <si>
    <t>demandas en decenas</t>
  </si>
  <si>
    <t>rengo min</t>
  </si>
  <si>
    <t>demora del pedido en dias</t>
  </si>
  <si>
    <t>demora</t>
  </si>
  <si>
    <t>costo almacenamiento</t>
  </si>
  <si>
    <t>costo faltante</t>
  </si>
  <si>
    <t>x dia x unidad</t>
  </si>
  <si>
    <t xml:space="preserve">x dia x unid </t>
  </si>
  <si>
    <t>costo pedido</t>
  </si>
  <si>
    <t>stock</t>
  </si>
  <si>
    <t>dia 1 realiza un pedido de 10</t>
  </si>
  <si>
    <t>simular 25 dias</t>
  </si>
  <si>
    <t>stock inicial</t>
  </si>
  <si>
    <t>R</t>
  </si>
  <si>
    <t>Q</t>
  </si>
  <si>
    <t>Km</t>
  </si>
  <si>
    <t>Ks</t>
  </si>
  <si>
    <t>Ko</t>
  </si>
  <si>
    <t>costo total</t>
  </si>
  <si>
    <t>Demanda</t>
  </si>
  <si>
    <t>Demora del pedido</t>
  </si>
  <si>
    <t>mantenimiento</t>
  </si>
  <si>
    <t>Costo AC()</t>
  </si>
  <si>
    <t>Costos</t>
  </si>
  <si>
    <t>Pedido</t>
  </si>
  <si>
    <t>disponible</t>
  </si>
  <si>
    <t>Costo total</t>
  </si>
  <si>
    <t>Ej 10 - Inventario de bicicletas</t>
  </si>
  <si>
    <t>tamaño lote</t>
  </si>
  <si>
    <t>reposicion</t>
  </si>
  <si>
    <t>faltante</t>
  </si>
  <si>
    <t>hacer un pedido</t>
  </si>
  <si>
    <t xml:space="preserve">Demanda por semana </t>
  </si>
  <si>
    <t xml:space="preserve">demanda </t>
  </si>
  <si>
    <t>Tiempo de entrega semanal</t>
  </si>
  <si>
    <t>semana</t>
  </si>
  <si>
    <t>dañada</t>
  </si>
  <si>
    <t>sim 10 sem</t>
  </si>
  <si>
    <t>Reloj (sem)</t>
  </si>
  <si>
    <t>mant</t>
  </si>
  <si>
    <t>pedido</t>
  </si>
  <si>
    <t>costo AC()</t>
  </si>
  <si>
    <t xml:space="preserve">Demanda </t>
  </si>
  <si>
    <t>probabilidad q una bici este dañada</t>
  </si>
  <si>
    <t>Bici dañada</t>
  </si>
  <si>
    <t>Ej 26 - Agencia de automoviles</t>
  </si>
  <si>
    <t>vendedores</t>
  </si>
  <si>
    <t>sueldo</t>
  </si>
  <si>
    <t>% de la vta de un auto</t>
  </si>
  <si>
    <t>ventas semanales por agente</t>
  </si>
  <si>
    <t>cant auto</t>
  </si>
  <si>
    <t>Tipo de auto vendido</t>
  </si>
  <si>
    <t>Tipo</t>
  </si>
  <si>
    <t>compacto</t>
  </si>
  <si>
    <t>mediano</t>
  </si>
  <si>
    <t>lujo</t>
  </si>
  <si>
    <t>comision vendedor</t>
  </si>
  <si>
    <t>para auto mediano</t>
  </si>
  <si>
    <t xml:space="preserve">comision  </t>
  </si>
  <si>
    <t>para auto de lujo</t>
  </si>
  <si>
    <t>comision</t>
  </si>
  <si>
    <t>simular 20 semanas</t>
  </si>
  <si>
    <t>comision promedio de vendedores x sem</t>
  </si>
  <si>
    <t>reloj (sem)</t>
  </si>
  <si>
    <t>ventas</t>
  </si>
  <si>
    <t>tipo</t>
  </si>
  <si>
    <t>comision 1</t>
  </si>
  <si>
    <t>comision 2</t>
  </si>
  <si>
    <t>comision 3</t>
  </si>
  <si>
    <t>comision 4</t>
  </si>
  <si>
    <t>Ventas</t>
  </si>
  <si>
    <t>Auto 1</t>
  </si>
  <si>
    <t>Auto 2</t>
  </si>
  <si>
    <t>Auto 3</t>
  </si>
  <si>
    <t>Auto 4</t>
  </si>
  <si>
    <t>AC() 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</si>
</sst>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8" formatCode="&quot;$&quot;\ #,##0.00;[Red]\-&quot;$&quot;\ #,##0.00"/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0" fontId="0" fillId="3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  <xf numFmtId="0" fontId="1" fillId="5" borderId="1" xfId="0" applyFont="1" applyFill="1" applyBorder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8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6" xfId="0" applyBorder="1"/>
    <xf numFmtId="2" fontId="0" fillId="0" borderId="13" xfId="0" applyNumberFormat="1" applyBorder="1"/>
    <xf numFmtId="2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3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31" xfId="0" applyFill="1" applyBorder="1"/>
    <xf numFmtId="0" fontId="0" fillId="2" borderId="2" xfId="0" applyFill="1" applyBorder="1"/>
    <xf numFmtId="0" fontId="0" fillId="2" borderId="32" xfId="0" applyFill="1" applyBorder="1"/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9" xfId="0" applyBorder="1"/>
    <xf numFmtId="0" fontId="0" fillId="2" borderId="6" xfId="0" applyFill="1" applyBorder="1"/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0" borderId="0" xfId="0" applyFont="1"/>
    <xf numFmtId="0" fontId="0" fillId="5" borderId="7" xfId="0" applyFill="1" applyBorder="1"/>
    <xf numFmtId="0" fontId="0" fillId="5" borderId="12" xfId="0" applyFill="1" applyBorder="1"/>
    <xf numFmtId="2" fontId="0" fillId="0" borderId="11" xfId="0" applyNumberFormat="1" applyBorder="1"/>
    <xf numFmtId="2" fontId="0" fillId="0" borderId="14" xfId="0" applyNumberFormat="1" applyBorder="1"/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8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8" xfId="0" applyFill="1" applyBorder="1" applyAlignment="1">
      <alignment horizontal="center" wrapText="1"/>
    </xf>
    <xf numFmtId="0" fontId="0" fillId="6" borderId="1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113-ADCD-47C1-A5E8-556166EBFCED}">
  <dimension ref="A1:G27"/>
  <sheetViews>
    <sheetView workbookViewId="0">
      <selection activeCell="F14" sqref="F14"/>
    </sheetView>
  </sheetViews>
  <sheetFormatPr baseColWidth="10" defaultRowHeight="15" x14ac:dyDescent="0.25"/>
  <cols>
    <col min="3" max="3" width="14.7109375" customWidth="1"/>
  </cols>
  <sheetData>
    <row r="1" spans="1:7" x14ac:dyDescent="0.25">
      <c r="A1" s="97" t="s">
        <v>25</v>
      </c>
      <c r="B1" s="97"/>
      <c r="C1" s="97"/>
      <c r="F1" s="1" t="s">
        <v>5</v>
      </c>
      <c r="G1">
        <v>6</v>
      </c>
    </row>
    <row r="2" spans="1:7" x14ac:dyDescent="0.25">
      <c r="F2" s="1" t="s">
        <v>6</v>
      </c>
      <c r="G2">
        <v>14</v>
      </c>
    </row>
    <row r="3" spans="1:7" x14ac:dyDescent="0.25">
      <c r="A3" s="96" t="s">
        <v>24</v>
      </c>
      <c r="B3" s="1" t="s">
        <v>0</v>
      </c>
      <c r="C3" s="1" t="s">
        <v>1</v>
      </c>
    </row>
    <row r="4" spans="1:7" x14ac:dyDescent="0.25">
      <c r="A4" s="96"/>
    </row>
    <row r="7" spans="1:7" x14ac:dyDescent="0.25">
      <c r="A7" s="13" t="s">
        <v>2</v>
      </c>
      <c r="B7" s="13" t="s">
        <v>3</v>
      </c>
      <c r="C7" s="13" t="s">
        <v>41</v>
      </c>
      <c r="D7" s="13" t="s">
        <v>4</v>
      </c>
    </row>
    <row r="8" spans="1:7" x14ac:dyDescent="0.25">
      <c r="A8" s="3">
        <f>1</f>
        <v>1</v>
      </c>
      <c r="B8" s="10">
        <f ca="1">RAND()</f>
        <v>3.1397726792072866E-2</v>
      </c>
      <c r="C8" s="12">
        <f t="shared" ref="C8:C27" ca="1" si="0">A+(B8*(B-A))</f>
        <v>6.2511818143365829</v>
      </c>
      <c r="D8" s="12">
        <f ca="1">C8</f>
        <v>6.2511818143365829</v>
      </c>
    </row>
    <row r="9" spans="1:7" x14ac:dyDescent="0.25">
      <c r="A9" s="3">
        <v>2</v>
      </c>
      <c r="B9" s="10">
        <f t="shared" ref="B9:B27" ca="1" si="1">RAND()</f>
        <v>1.1353884768407152E-2</v>
      </c>
      <c r="C9" s="12">
        <f t="shared" ca="1" si="0"/>
        <v>6.0908310781472572</v>
      </c>
      <c r="D9" s="12">
        <f ca="1">C9+D8</f>
        <v>12.34201289248384</v>
      </c>
    </row>
    <row r="10" spans="1:7" x14ac:dyDescent="0.25">
      <c r="A10" s="3">
        <v>3</v>
      </c>
      <c r="B10" s="10">
        <f t="shared" ca="1" si="1"/>
        <v>0.39784048759456381</v>
      </c>
      <c r="C10" s="12">
        <f t="shared" ca="1" si="0"/>
        <v>9.1827239007565105</v>
      </c>
      <c r="D10" s="12">
        <f t="shared" ref="D10:D27" ca="1" si="2">C10+D9</f>
        <v>21.524736793240351</v>
      </c>
    </row>
    <row r="11" spans="1:7" x14ac:dyDescent="0.25">
      <c r="A11" s="3">
        <v>4</v>
      </c>
      <c r="B11" s="10">
        <f t="shared" ca="1" si="1"/>
        <v>0.25810655488204692</v>
      </c>
      <c r="C11" s="12">
        <f t="shared" ca="1" si="0"/>
        <v>8.0648524390563754</v>
      </c>
      <c r="D11" s="12">
        <f t="shared" ca="1" si="2"/>
        <v>29.589589232296724</v>
      </c>
    </row>
    <row r="12" spans="1:7" x14ac:dyDescent="0.25">
      <c r="A12" s="3">
        <v>5</v>
      </c>
      <c r="B12" s="10">
        <f t="shared" ca="1" si="1"/>
        <v>0.73369993366754416</v>
      </c>
      <c r="C12" s="12">
        <f t="shared" ca="1" si="0"/>
        <v>11.869599469340354</v>
      </c>
      <c r="D12" s="12">
        <f t="shared" ca="1" si="2"/>
        <v>41.459188701637075</v>
      </c>
    </row>
    <row r="13" spans="1:7" x14ac:dyDescent="0.25">
      <c r="A13" s="3">
        <v>6</v>
      </c>
      <c r="B13" s="10">
        <f t="shared" ca="1" si="1"/>
        <v>0.11782042084517641</v>
      </c>
      <c r="C13" s="12">
        <f t="shared" ca="1" si="0"/>
        <v>6.9425633667614113</v>
      </c>
      <c r="D13" s="12">
        <f t="shared" ca="1" si="2"/>
        <v>48.401752068398487</v>
      </c>
    </row>
    <row r="14" spans="1:7" x14ac:dyDescent="0.25">
      <c r="A14" s="3">
        <v>7</v>
      </c>
      <c r="B14" s="10">
        <f t="shared" ca="1" si="1"/>
        <v>0.16103481040714063</v>
      </c>
      <c r="C14" s="12">
        <f t="shared" ca="1" si="0"/>
        <v>7.288278483257125</v>
      </c>
      <c r="D14" s="12">
        <f t="shared" ca="1" si="2"/>
        <v>55.69003055165561</v>
      </c>
    </row>
    <row r="15" spans="1:7" x14ac:dyDescent="0.25">
      <c r="A15" s="3">
        <v>8</v>
      </c>
      <c r="B15" s="10">
        <f t="shared" ca="1" si="1"/>
        <v>0.36661480619144637</v>
      </c>
      <c r="C15" s="12">
        <f t="shared" ca="1" si="0"/>
        <v>8.9329184495315701</v>
      </c>
      <c r="D15" s="12">
        <f t="shared" ca="1" si="2"/>
        <v>64.62294900118718</v>
      </c>
    </row>
    <row r="16" spans="1:7" x14ac:dyDescent="0.25">
      <c r="A16" s="3">
        <v>9</v>
      </c>
      <c r="B16" s="10">
        <f t="shared" ca="1" si="1"/>
        <v>0.12468872842516576</v>
      </c>
      <c r="C16" s="12">
        <f t="shared" ca="1" si="0"/>
        <v>6.9975098274013261</v>
      </c>
      <c r="D16" s="12">
        <f t="shared" ca="1" si="2"/>
        <v>71.620458828588511</v>
      </c>
    </row>
    <row r="17" spans="1:4" x14ac:dyDescent="0.25">
      <c r="A17" s="3">
        <v>10</v>
      </c>
      <c r="B17" s="10">
        <f t="shared" ca="1" si="1"/>
        <v>0.92063512432074401</v>
      </c>
      <c r="C17" s="12">
        <f t="shared" ca="1" si="0"/>
        <v>13.365080994565952</v>
      </c>
      <c r="D17" s="12">
        <f t="shared" ca="1" si="2"/>
        <v>84.985539823154468</v>
      </c>
    </row>
    <row r="18" spans="1:4" x14ac:dyDescent="0.25">
      <c r="A18" s="3">
        <v>11</v>
      </c>
      <c r="B18" s="10">
        <f t="shared" ca="1" si="1"/>
        <v>0.19259136994351678</v>
      </c>
      <c r="C18" s="12">
        <f t="shared" ca="1" si="0"/>
        <v>7.5407309595481342</v>
      </c>
      <c r="D18" s="12">
        <f t="shared" ca="1" si="2"/>
        <v>92.526270782702596</v>
      </c>
    </row>
    <row r="19" spans="1:4" x14ac:dyDescent="0.25">
      <c r="A19" s="3">
        <v>12</v>
      </c>
      <c r="B19" s="10">
        <f t="shared" ca="1" si="1"/>
        <v>0.99115818808382283</v>
      </c>
      <c r="C19" s="12">
        <f t="shared" ca="1" si="0"/>
        <v>13.929265504670582</v>
      </c>
      <c r="D19" s="12">
        <f t="shared" ca="1" si="2"/>
        <v>106.45553628737318</v>
      </c>
    </row>
    <row r="20" spans="1:4" x14ac:dyDescent="0.25">
      <c r="A20" s="3">
        <v>13</v>
      </c>
      <c r="B20" s="10">
        <f t="shared" ca="1" si="1"/>
        <v>0.29488220859022851</v>
      </c>
      <c r="C20" s="12">
        <f t="shared" ca="1" si="0"/>
        <v>8.3590576687218281</v>
      </c>
      <c r="D20" s="12">
        <f t="shared" ca="1" si="2"/>
        <v>114.81459395609501</v>
      </c>
    </row>
    <row r="21" spans="1:4" x14ac:dyDescent="0.25">
      <c r="A21" s="3">
        <v>14</v>
      </c>
      <c r="B21" s="10">
        <f t="shared" ca="1" si="1"/>
        <v>0.36005973273022007</v>
      </c>
      <c r="C21" s="12">
        <f t="shared" ca="1" si="0"/>
        <v>8.8804778618417615</v>
      </c>
      <c r="D21" s="12">
        <f t="shared" ca="1" si="2"/>
        <v>123.69507181793676</v>
      </c>
    </row>
    <row r="22" spans="1:4" x14ac:dyDescent="0.25">
      <c r="A22" s="3">
        <v>15</v>
      </c>
      <c r="B22" s="10">
        <f t="shared" ca="1" si="1"/>
        <v>0.91534331859718421</v>
      </c>
      <c r="C22" s="12">
        <f t="shared" ca="1" si="0"/>
        <v>13.322746548777474</v>
      </c>
      <c r="D22" s="12">
        <f t="shared" ca="1" si="2"/>
        <v>137.01781836671424</v>
      </c>
    </row>
    <row r="23" spans="1:4" x14ac:dyDescent="0.25">
      <c r="A23" s="3">
        <v>16</v>
      </c>
      <c r="B23" s="10">
        <f t="shared" ca="1" si="1"/>
        <v>0.7195165034042792</v>
      </c>
      <c r="C23" s="12">
        <f t="shared" ca="1" si="0"/>
        <v>11.756132027234234</v>
      </c>
      <c r="D23" s="12">
        <f t="shared" ca="1" si="2"/>
        <v>148.77395039394847</v>
      </c>
    </row>
    <row r="24" spans="1:4" x14ac:dyDescent="0.25">
      <c r="A24" s="3">
        <v>17</v>
      </c>
      <c r="B24" s="10">
        <f t="shared" ca="1" si="1"/>
        <v>0.96231869892197419</v>
      </c>
      <c r="C24" s="12">
        <f t="shared" ca="1" si="0"/>
        <v>13.698549591375794</v>
      </c>
      <c r="D24" s="12">
        <f t="shared" ca="1" si="2"/>
        <v>162.47249998532425</v>
      </c>
    </row>
    <row r="25" spans="1:4" x14ac:dyDescent="0.25">
      <c r="A25" s="3">
        <v>18</v>
      </c>
      <c r="B25" s="10">
        <f t="shared" ca="1" si="1"/>
        <v>0.41323014680002379</v>
      </c>
      <c r="C25" s="12">
        <f t="shared" ca="1" si="0"/>
        <v>9.3058411744001894</v>
      </c>
      <c r="D25" s="12">
        <f t="shared" ca="1" si="2"/>
        <v>171.77834115972445</v>
      </c>
    </row>
    <row r="26" spans="1:4" x14ac:dyDescent="0.25">
      <c r="A26" s="3">
        <v>19</v>
      </c>
      <c r="B26" s="10">
        <f t="shared" ca="1" si="1"/>
        <v>0.66263049772347371</v>
      </c>
      <c r="C26" s="12">
        <f t="shared" ca="1" si="0"/>
        <v>11.301043981787789</v>
      </c>
      <c r="D26" s="12">
        <f t="shared" ca="1" si="2"/>
        <v>183.07938514151223</v>
      </c>
    </row>
    <row r="27" spans="1:4" x14ac:dyDescent="0.25">
      <c r="A27" s="3">
        <v>20</v>
      </c>
      <c r="B27" s="10">
        <f t="shared" ca="1" si="1"/>
        <v>0.26744097437010506</v>
      </c>
      <c r="C27" s="12">
        <f t="shared" ca="1" si="0"/>
        <v>8.1395277949608413</v>
      </c>
      <c r="D27" s="12">
        <f t="shared" ca="1" si="2"/>
        <v>191.21891293647309</v>
      </c>
    </row>
  </sheetData>
  <mergeCells count="2">
    <mergeCell ref="A3:A4"/>
    <mergeCell ref="A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B28F-508A-4363-BB9F-B6477D90E1E9}">
  <dimension ref="A1:Z35"/>
  <sheetViews>
    <sheetView tabSelected="1" topLeftCell="F1" zoomScaleNormal="100" workbookViewId="0">
      <selection activeCell="N8" sqref="N8"/>
    </sheetView>
  </sheetViews>
  <sheetFormatPr baseColWidth="10" defaultRowHeight="15" x14ac:dyDescent="0.25"/>
  <cols>
    <col min="6" max="6" width="10.42578125" customWidth="1"/>
    <col min="7" max="7" width="6.7109375" customWidth="1"/>
    <col min="8" max="8" width="7.7109375" customWidth="1"/>
    <col min="9" max="9" width="6" customWidth="1"/>
    <col min="10" max="10" width="10.28515625" customWidth="1"/>
    <col min="11" max="11" width="9.7109375" customWidth="1"/>
    <col min="12" max="12" width="9.5703125" customWidth="1"/>
    <col min="13" max="13" width="5.42578125" customWidth="1"/>
    <col min="14" max="14" width="9.140625" customWidth="1"/>
    <col min="15" max="15" width="6.140625" customWidth="1"/>
    <col min="16" max="16" width="9.7109375" customWidth="1"/>
    <col min="17" max="17" width="7.28515625" customWidth="1"/>
    <col min="18" max="18" width="9.140625" customWidth="1"/>
    <col min="19" max="19" width="5.42578125" customWidth="1"/>
    <col min="20" max="20" width="9.140625" customWidth="1"/>
    <col min="21" max="21" width="5.42578125" customWidth="1"/>
    <col min="22" max="22" width="9" customWidth="1"/>
    <col min="23" max="23" width="5.42578125" customWidth="1"/>
    <col min="24" max="24" width="9.42578125" customWidth="1"/>
    <col min="25" max="29" width="12.5703125" customWidth="1"/>
    <col min="30" max="30" width="8.7109375" customWidth="1"/>
    <col min="31" max="31" width="5.42578125" customWidth="1"/>
    <col min="32" max="32" width="6.85546875" customWidth="1"/>
    <col min="33" max="35" width="5.42578125" customWidth="1"/>
    <col min="36" max="36" width="8.85546875" customWidth="1"/>
    <col min="37" max="46" width="8" customWidth="1"/>
  </cols>
  <sheetData>
    <row r="1" spans="1:26" x14ac:dyDescent="0.25">
      <c r="A1" t="s">
        <v>215</v>
      </c>
      <c r="F1" s="33" t="s">
        <v>219</v>
      </c>
      <c r="G1" s="34"/>
      <c r="H1" s="34"/>
      <c r="I1" s="35"/>
      <c r="K1" s="33" t="s">
        <v>221</v>
      </c>
      <c r="L1" s="34"/>
      <c r="M1" s="34"/>
      <c r="N1" s="35"/>
      <c r="P1" s="136" t="s">
        <v>226</v>
      </c>
      <c r="Q1" s="137"/>
      <c r="U1" s="33" t="s">
        <v>229</v>
      </c>
      <c r="V1" s="34"/>
      <c r="W1" s="34"/>
      <c r="X1" s="35"/>
    </row>
    <row r="2" spans="1:26" ht="15.75" thickBot="1" x14ac:dyDescent="0.3">
      <c r="F2" s="23" t="s">
        <v>220</v>
      </c>
      <c r="G2" s="21" t="s">
        <v>45</v>
      </c>
      <c r="H2" s="21" t="s">
        <v>48</v>
      </c>
      <c r="I2" s="22" t="s">
        <v>29</v>
      </c>
      <c r="K2" s="23" t="s">
        <v>222</v>
      </c>
      <c r="L2" s="21" t="s">
        <v>45</v>
      </c>
      <c r="M2" s="21" t="s">
        <v>48</v>
      </c>
      <c r="N2" s="22" t="s">
        <v>29</v>
      </c>
      <c r="P2" s="23" t="s">
        <v>223</v>
      </c>
      <c r="Q2" s="22">
        <v>250</v>
      </c>
      <c r="U2" s="23" t="s">
        <v>230</v>
      </c>
      <c r="V2" s="21" t="s">
        <v>45</v>
      </c>
      <c r="W2" s="21" t="s">
        <v>48</v>
      </c>
      <c r="X2" s="22" t="s">
        <v>29</v>
      </c>
    </row>
    <row r="3" spans="1:26" x14ac:dyDescent="0.25">
      <c r="A3" t="s">
        <v>216</v>
      </c>
      <c r="B3">
        <v>5</v>
      </c>
      <c r="F3" s="23">
        <v>0</v>
      </c>
      <c r="G3" s="21">
        <v>0.2</v>
      </c>
      <c r="H3" s="21">
        <f>G3</f>
        <v>0.2</v>
      </c>
      <c r="I3" s="22">
        <v>0</v>
      </c>
      <c r="K3" s="23" t="s">
        <v>223</v>
      </c>
      <c r="L3" s="21">
        <v>0.5</v>
      </c>
      <c r="M3" s="21">
        <f>L3</f>
        <v>0.5</v>
      </c>
      <c r="N3" s="22">
        <v>0</v>
      </c>
      <c r="P3" s="33" t="s">
        <v>227</v>
      </c>
      <c r="Q3" s="34"/>
      <c r="R3" s="34"/>
      <c r="S3" s="35"/>
      <c r="U3" s="23">
        <v>1000</v>
      </c>
      <c r="V3" s="21">
        <v>0.35</v>
      </c>
      <c r="W3" s="21">
        <f>V3</f>
        <v>0.35</v>
      </c>
      <c r="X3" s="22">
        <v>0</v>
      </c>
    </row>
    <row r="4" spans="1:26" x14ac:dyDescent="0.25">
      <c r="A4" t="s">
        <v>217</v>
      </c>
      <c r="B4" t="s">
        <v>218</v>
      </c>
      <c r="F4" s="23">
        <v>1</v>
      </c>
      <c r="G4" s="21">
        <v>0.3</v>
      </c>
      <c r="H4" s="21">
        <f>G4+H3</f>
        <v>0.5</v>
      </c>
      <c r="I4" s="22">
        <f>H3</f>
        <v>0.2</v>
      </c>
      <c r="K4" s="23" t="s">
        <v>224</v>
      </c>
      <c r="L4" s="21">
        <v>0.35</v>
      </c>
      <c r="M4" s="21">
        <f>L4+M3</f>
        <v>0.85</v>
      </c>
      <c r="N4" s="22">
        <f>M3</f>
        <v>0.5</v>
      </c>
      <c r="P4" s="23" t="s">
        <v>228</v>
      </c>
      <c r="Q4" s="21" t="s">
        <v>45</v>
      </c>
      <c r="R4" s="21" t="s">
        <v>48</v>
      </c>
      <c r="S4" s="22" t="s">
        <v>29</v>
      </c>
      <c r="U4" s="23">
        <v>1500</v>
      </c>
      <c r="V4" s="21">
        <v>0.4</v>
      </c>
      <c r="W4" s="21">
        <f>V4+W3</f>
        <v>0.75</v>
      </c>
      <c r="X4" s="22">
        <f>W3</f>
        <v>0.35</v>
      </c>
    </row>
    <row r="5" spans="1:26" ht="15.75" thickBot="1" x14ac:dyDescent="0.3">
      <c r="F5" s="23">
        <v>2</v>
      </c>
      <c r="G5" s="21">
        <v>0.3</v>
      </c>
      <c r="H5" s="21">
        <f t="shared" ref="H5:H7" si="0">G5+H4</f>
        <v>0.8</v>
      </c>
      <c r="I5" s="22">
        <f t="shared" ref="I5:I7" si="1">H4</f>
        <v>0.5</v>
      </c>
      <c r="K5" s="24" t="s">
        <v>225</v>
      </c>
      <c r="L5" s="25">
        <v>0.15</v>
      </c>
      <c r="M5" s="25">
        <f>L5+M4</f>
        <v>1</v>
      </c>
      <c r="N5" s="26">
        <f>M4</f>
        <v>0.85</v>
      </c>
      <c r="P5" s="23">
        <v>400</v>
      </c>
      <c r="Q5" s="21">
        <v>0.4</v>
      </c>
      <c r="R5" s="21">
        <f>Q5</f>
        <v>0.4</v>
      </c>
      <c r="S5" s="22">
        <v>0</v>
      </c>
      <c r="U5" s="24">
        <v>2000</v>
      </c>
      <c r="V5" s="25">
        <v>0.25</v>
      </c>
      <c r="W5" s="25">
        <f>V5+W4</f>
        <v>1</v>
      </c>
      <c r="X5" s="26">
        <f>W4</f>
        <v>0.75</v>
      </c>
    </row>
    <row r="6" spans="1:26" ht="15.75" thickBot="1" x14ac:dyDescent="0.3">
      <c r="F6" s="23">
        <v>3</v>
      </c>
      <c r="G6" s="21">
        <v>0.15</v>
      </c>
      <c r="H6" s="21">
        <f t="shared" si="0"/>
        <v>0.95000000000000007</v>
      </c>
      <c r="I6" s="22">
        <f t="shared" si="1"/>
        <v>0.8</v>
      </c>
      <c r="P6" s="24">
        <v>500</v>
      </c>
      <c r="Q6" s="25">
        <v>0.6</v>
      </c>
      <c r="R6" s="25">
        <f>Q6+R5</f>
        <v>1</v>
      </c>
      <c r="S6" s="26">
        <v>0.4</v>
      </c>
    </row>
    <row r="7" spans="1:26" ht="15.75" thickBot="1" x14ac:dyDescent="0.3">
      <c r="A7" t="s">
        <v>231</v>
      </c>
      <c r="F7" s="24">
        <v>4</v>
      </c>
      <c r="G7" s="25">
        <v>0.05</v>
      </c>
      <c r="H7" s="25">
        <f t="shared" si="0"/>
        <v>1</v>
      </c>
      <c r="I7" s="26">
        <f t="shared" si="1"/>
        <v>0.95000000000000007</v>
      </c>
    </row>
    <row r="8" spans="1:26" x14ac:dyDescent="0.25">
      <c r="A8" t="s">
        <v>232</v>
      </c>
    </row>
    <row r="12" spans="1:26" ht="15.75" thickBot="1" x14ac:dyDescent="0.3"/>
    <row r="13" spans="1:26" x14ac:dyDescent="0.25">
      <c r="F13" s="33"/>
      <c r="G13" s="33" t="s">
        <v>240</v>
      </c>
      <c r="H13" s="35"/>
      <c r="I13" s="34" t="s">
        <v>241</v>
      </c>
      <c r="J13" s="34"/>
      <c r="K13" s="34" t="s">
        <v>236</v>
      </c>
      <c r="L13" s="34"/>
      <c r="M13" s="33" t="s">
        <v>242</v>
      </c>
      <c r="N13" s="34"/>
      <c r="O13" s="34" t="s">
        <v>237</v>
      </c>
      <c r="P13" s="35"/>
      <c r="Q13" s="34" t="s">
        <v>243</v>
      </c>
      <c r="R13" s="34"/>
      <c r="S13" s="34" t="s">
        <v>238</v>
      </c>
      <c r="T13" s="34"/>
      <c r="U13" s="33" t="s">
        <v>244</v>
      </c>
      <c r="V13" s="34"/>
      <c r="W13" s="34" t="s">
        <v>239</v>
      </c>
      <c r="X13" s="35"/>
      <c r="Y13" s="34"/>
      <c r="Z13" s="35"/>
    </row>
    <row r="14" spans="1:26" ht="15.75" thickBot="1" x14ac:dyDescent="0.3">
      <c r="F14" s="24" t="s">
        <v>233</v>
      </c>
      <c r="G14" s="24" t="s">
        <v>3</v>
      </c>
      <c r="H14" s="26" t="s">
        <v>234</v>
      </c>
      <c r="I14" s="25" t="s">
        <v>3</v>
      </c>
      <c r="J14" s="25" t="s">
        <v>235</v>
      </c>
      <c r="K14" s="25" t="s">
        <v>3</v>
      </c>
      <c r="L14" s="25" t="s">
        <v>230</v>
      </c>
      <c r="M14" s="24" t="s">
        <v>3</v>
      </c>
      <c r="N14" s="25" t="s">
        <v>235</v>
      </c>
      <c r="O14" s="25" t="s">
        <v>3</v>
      </c>
      <c r="P14" s="26" t="s">
        <v>230</v>
      </c>
      <c r="Q14" s="25" t="s">
        <v>3</v>
      </c>
      <c r="R14" s="25" t="s">
        <v>235</v>
      </c>
      <c r="S14" s="25" t="s">
        <v>3</v>
      </c>
      <c r="T14" s="25" t="s">
        <v>230</v>
      </c>
      <c r="U14" s="24" t="s">
        <v>3</v>
      </c>
      <c r="V14" s="25" t="s">
        <v>235</v>
      </c>
      <c r="W14" s="25" t="s">
        <v>3</v>
      </c>
      <c r="X14" s="26" t="s">
        <v>230</v>
      </c>
      <c r="Y14" s="25" t="s">
        <v>245</v>
      </c>
      <c r="Z14" s="26" t="s">
        <v>162</v>
      </c>
    </row>
    <row r="15" spans="1:26" x14ac:dyDescent="0.25">
      <c r="F15">
        <v>0</v>
      </c>
      <c r="Y15">
        <v>0</v>
      </c>
    </row>
    <row r="16" spans="1:26" x14ac:dyDescent="0.25">
      <c r="F16">
        <v>1</v>
      </c>
      <c r="G16">
        <f ca="1">RAND()</f>
        <v>0.59036322632110971</v>
      </c>
      <c r="H16">
        <f ca="1">LOOKUP(G16,rangoVtas,cant_auto)</f>
        <v>2</v>
      </c>
      <c r="I16">
        <f ca="1">RAND()</f>
        <v>0.86722045090468292</v>
      </c>
      <c r="J16" t="str">
        <f ca="1">IF(H16&gt;0,LOOKUP(I16,rangoTipoAuto,tipoAuto),)</f>
        <v>lujo</v>
      </c>
      <c r="K16">
        <f ca="1">RAND()</f>
        <v>1.3167233146407442E-2</v>
      </c>
      <c r="L16">
        <f ca="1">IF(J16="compacto",compacto,IF(J16="mediano",LOOKUP(K16,rango_mediano,mediano),IF(J16="lujo",LOOKUP(K16,rango_lujo,lujo),)))</f>
        <v>1000</v>
      </c>
      <c r="M16">
        <f t="shared" ref="M16:X31" ca="1" si="2">RAND()</f>
        <v>0.39534832244758089</v>
      </c>
      <c r="N16" t="str">
        <f ca="1">IF(H16&gt;1,LOOKUP(M16,rangoTipoAuto,tipoAuto),)</f>
        <v>compacto</v>
      </c>
      <c r="O16">
        <f t="shared" ref="O16:X31" ca="1" si="3">RAND()</f>
        <v>0.63221338255223503</v>
      </c>
      <c r="P16">
        <f ca="1">IF(N16="compacto",compacto,IF(N16="mediano",LOOKUP(O16,rango_mediano,mediano),IF(N16="lujo",LOOKUP(O16,rango_lujo,lujo),)))</f>
        <v>250</v>
      </c>
      <c r="Q16">
        <f t="shared" ref="Q16:X31" ca="1" si="4">RAND()</f>
        <v>0.53597804824006301</v>
      </c>
      <c r="R16">
        <f ca="1">IF(H16&gt;2,LOOKUP(Q16,rangoTipoAuto,tipoAuto),)</f>
        <v>0</v>
      </c>
      <c r="S16">
        <f t="shared" ref="S16:X31" ca="1" si="5">RAND()</f>
        <v>0.15562451454923887</v>
      </c>
      <c r="T16">
        <f ca="1">IF(R16="compacto",compacto,IF(R16="mediano",LOOKUP(S16,rango_mediano,mediano),IF(R16="lujo",LOOKUP(S16,rango_lujo,lujo),)))</f>
        <v>0</v>
      </c>
      <c r="U16">
        <f t="shared" ref="U16:X31" ca="1" si="6">RAND()</f>
        <v>0.74814631592637748</v>
      </c>
      <c r="V16">
        <f ca="1">IF(H16&gt;3,LOOKUP(U16,rangoTipoAuto,tipoAuto),)</f>
        <v>0</v>
      </c>
      <c r="W16">
        <f t="shared" ref="W16:X31" ca="1" si="7">RAND()</f>
        <v>7.77131764448864E-2</v>
      </c>
      <c r="X16">
        <f ca="1">IF(V16="compacto",compacto,IF(V16="mediano",LOOKUP(W16,rango_mediano,mediano),IF(V16="lujo",LOOKUP(W16,rango_lujo,lujo),)))</f>
        <v>0</v>
      </c>
      <c r="Y16">
        <f ca="1">L16+P16+T16+X16+Y15</f>
        <v>1250</v>
      </c>
      <c r="Z16" s="78">
        <f ca="1">Y16/F16</f>
        <v>1250</v>
      </c>
    </row>
    <row r="17" spans="6:26" x14ac:dyDescent="0.25">
      <c r="F17">
        <v>2</v>
      </c>
      <c r="G17">
        <f t="shared" ref="G17:G35" ca="1" si="8">RAND()</f>
        <v>0.20207534191170085</v>
      </c>
      <c r="H17">
        <f ca="1">LOOKUP(G17,rangoVtas,cant_auto)</f>
        <v>1</v>
      </c>
      <c r="I17">
        <f t="shared" ref="I17:I35" ca="1" si="9">RAND()</f>
        <v>0.61328504357216151</v>
      </c>
      <c r="J17" t="str">
        <f ca="1">IF(H17&gt;0,LOOKUP(I17,rangoTipoAuto,tipoAuto),)</f>
        <v>mediano</v>
      </c>
      <c r="K17">
        <f t="shared" ref="K17:K35" ca="1" si="10">RAND()</f>
        <v>4.147347323703654E-2</v>
      </c>
      <c r="L17">
        <f ca="1">IF(J17="compacto",compacto,IF(J17="mediano",LOOKUP(K17,rango_mediano,mediano),IF(J17="lujo",LOOKUP(K17,rango_lujo,lujo),)))</f>
        <v>400</v>
      </c>
      <c r="M17">
        <f t="shared" ca="1" si="2"/>
        <v>0.55584087348032518</v>
      </c>
      <c r="N17">
        <f ca="1">IF(H17&gt;1,LOOKUP(M17,rangoTipoAuto,tipoAuto),)</f>
        <v>0</v>
      </c>
      <c r="O17">
        <f t="shared" ca="1" si="3"/>
        <v>2.0813713381170995E-2</v>
      </c>
      <c r="P17">
        <f ca="1">IF(N17="compacto",compacto,IF(N17="mediano",LOOKUP(O17,rango_mediano,mediano),IF(N17="lujo",LOOKUP(O17,rango_lujo,lujo),)))</f>
        <v>0</v>
      </c>
      <c r="Q17">
        <f t="shared" ca="1" si="4"/>
        <v>0.82350489149800021</v>
      </c>
      <c r="R17">
        <f ca="1">IF(H17&gt;2,LOOKUP(Q17,rangoTipoAuto,tipoAuto),)</f>
        <v>0</v>
      </c>
      <c r="S17">
        <f t="shared" ca="1" si="5"/>
        <v>0.40538916566825955</v>
      </c>
      <c r="T17">
        <f ca="1">IF(R17="compacto",compacto,IF(R17="mediano",LOOKUP(S17,rango_mediano,mediano),IF(R17="lujo",LOOKUP(S17,rango_lujo,lujo),)))</f>
        <v>0</v>
      </c>
      <c r="U17">
        <f t="shared" ca="1" si="6"/>
        <v>0.92177805745453567</v>
      </c>
      <c r="V17">
        <f ca="1">IF(H17&gt;3,LOOKUP(U17,rangoTipoAuto,tipoAuto),)</f>
        <v>0</v>
      </c>
      <c r="W17">
        <f t="shared" ca="1" si="7"/>
        <v>0.34155762229500231</v>
      </c>
      <c r="X17">
        <f ca="1">IF(V17="compacto",compacto,IF(V17="mediano",LOOKUP(W17,rango_mediano,mediano),IF(V17="lujo",LOOKUP(W17,rango_lujo,lujo),)))</f>
        <v>0</v>
      </c>
      <c r="Y17">
        <f t="shared" ref="Y17:Y35" ca="1" si="11">L17+P17+T17+X17+Y16</f>
        <v>1650</v>
      </c>
      <c r="Z17" s="78">
        <f t="shared" ref="Z17:Z35" ca="1" si="12">Y17/F17</f>
        <v>825</v>
      </c>
    </row>
    <row r="18" spans="6:26" x14ac:dyDescent="0.25">
      <c r="F18">
        <v>3</v>
      </c>
      <c r="G18">
        <f t="shared" ca="1" si="8"/>
        <v>0.99755208827211572</v>
      </c>
      <c r="H18">
        <f ca="1">LOOKUP(G18,rangoVtas,cant_auto)</f>
        <v>4</v>
      </c>
      <c r="I18">
        <f t="shared" ca="1" si="9"/>
        <v>0.14310832789702332</v>
      </c>
      <c r="J18" t="str">
        <f ca="1">IF(H18&gt;0,LOOKUP(I18,rangoTipoAuto,tipoAuto),)</f>
        <v>compacto</v>
      </c>
      <c r="K18">
        <f t="shared" ca="1" si="10"/>
        <v>0.26414405249430495</v>
      </c>
      <c r="L18">
        <f ca="1">IF(J18="compacto",compacto,IF(J18="mediano",LOOKUP(K18,rango_mediano,mediano),IF(J18="lujo",LOOKUP(K18,rango_lujo,lujo),)))</f>
        <v>250</v>
      </c>
      <c r="M18">
        <f t="shared" ca="1" si="2"/>
        <v>0.50751731278617784</v>
      </c>
      <c r="N18" t="str">
        <f ca="1">IF(H18&gt;1,LOOKUP(M18,rangoTipoAuto,tipoAuto),)</f>
        <v>mediano</v>
      </c>
      <c r="O18">
        <f t="shared" ca="1" si="3"/>
        <v>0.54724580637288267</v>
      </c>
      <c r="P18">
        <f ca="1">IF(N18="compacto",compacto,IF(N18="mediano",LOOKUP(O18,rango_mediano,mediano),IF(N18="lujo",LOOKUP(O18,rango_lujo,lujo),)))</f>
        <v>500</v>
      </c>
      <c r="Q18">
        <f t="shared" ca="1" si="4"/>
        <v>0.46839037635806013</v>
      </c>
      <c r="R18" t="str">
        <f ca="1">IF(H18&gt;2,LOOKUP(Q18,rangoTipoAuto,tipoAuto),)</f>
        <v>compacto</v>
      </c>
      <c r="S18">
        <f t="shared" ca="1" si="5"/>
        <v>0.75766952732338111</v>
      </c>
      <c r="T18">
        <f ca="1">IF(R18="compacto",compacto,IF(R18="mediano",LOOKUP(S18,rango_mediano,mediano),IF(R18="lujo",LOOKUP(S18,rango_lujo,lujo),)))</f>
        <v>250</v>
      </c>
      <c r="U18">
        <f t="shared" ca="1" si="6"/>
        <v>0.95266043658351984</v>
      </c>
      <c r="V18" t="str">
        <f ca="1">IF(H18&gt;3,LOOKUP(U18,rangoTipoAuto,tipoAuto),)</f>
        <v>lujo</v>
      </c>
      <c r="W18">
        <f t="shared" ca="1" si="7"/>
        <v>0.43358577067168425</v>
      </c>
      <c r="X18">
        <f ca="1">IF(V18="compacto",compacto,IF(V18="mediano",LOOKUP(W18,rango_mediano,mediano),IF(V18="lujo",LOOKUP(W18,rango_lujo,lujo),)))</f>
        <v>1500</v>
      </c>
      <c r="Y18">
        <f t="shared" ca="1" si="11"/>
        <v>4150</v>
      </c>
      <c r="Z18" s="78">
        <f t="shared" ca="1" si="12"/>
        <v>1383.3333333333333</v>
      </c>
    </row>
    <row r="19" spans="6:26" x14ac:dyDescent="0.25">
      <c r="F19">
        <v>4</v>
      </c>
      <c r="G19">
        <f t="shared" ca="1" si="8"/>
        <v>0.90743357780896405</v>
      </c>
      <c r="H19">
        <f ca="1">LOOKUP(G19,rangoVtas,cant_auto)</f>
        <v>3</v>
      </c>
      <c r="I19">
        <f t="shared" ca="1" si="9"/>
        <v>8.6697385082430412E-2</v>
      </c>
      <c r="J19" t="str">
        <f ca="1">IF(H19&gt;0,LOOKUP(I19,rangoTipoAuto,tipoAuto),)</f>
        <v>compacto</v>
      </c>
      <c r="K19">
        <f t="shared" ca="1" si="10"/>
        <v>0.33099560346223489</v>
      </c>
      <c r="L19">
        <f ca="1">IF(J19="compacto",compacto,IF(J19="mediano",LOOKUP(K19,rango_mediano,mediano),IF(J19="lujo",LOOKUP(K19,rango_lujo,lujo),)))</f>
        <v>250</v>
      </c>
      <c r="M19">
        <f t="shared" ca="1" si="2"/>
        <v>0.77144972517414179</v>
      </c>
      <c r="N19" t="str">
        <f ca="1">IF(H19&gt;1,LOOKUP(M19,rangoTipoAuto,tipoAuto),)</f>
        <v>mediano</v>
      </c>
      <c r="O19">
        <f t="shared" ca="1" si="3"/>
        <v>0.16932365399158844</v>
      </c>
      <c r="P19">
        <f ca="1">IF(N19="compacto",compacto,IF(N19="mediano",LOOKUP(O19,rango_mediano,mediano),IF(N19="lujo",LOOKUP(O19,rango_lujo,lujo),)))</f>
        <v>400</v>
      </c>
      <c r="Q19">
        <f t="shared" ca="1" si="4"/>
        <v>0.76643169865927463</v>
      </c>
      <c r="R19" t="str">
        <f ca="1">IF(H19&gt;2,LOOKUP(Q19,rangoTipoAuto,tipoAuto),)</f>
        <v>mediano</v>
      </c>
      <c r="S19">
        <f t="shared" ca="1" si="5"/>
        <v>0.5901867203135448</v>
      </c>
      <c r="T19">
        <f ca="1">IF(R19="compacto",compacto,IF(R19="mediano",LOOKUP(S19,rango_mediano,mediano),IF(R19="lujo",LOOKUP(S19,rango_lujo,lujo),)))</f>
        <v>500</v>
      </c>
      <c r="U19">
        <f t="shared" ca="1" si="6"/>
        <v>0.81593904391599126</v>
      </c>
      <c r="V19">
        <f ca="1">IF(H19&gt;3,LOOKUP(U19,rangoTipoAuto,tipoAuto),)</f>
        <v>0</v>
      </c>
      <c r="W19">
        <f t="shared" ca="1" si="7"/>
        <v>0.78990529784195962</v>
      </c>
      <c r="X19">
        <f ca="1">IF(V19="compacto",compacto,IF(V19="mediano",LOOKUP(W19,rango_mediano,mediano),IF(V19="lujo",LOOKUP(W19,rango_lujo,lujo),)))</f>
        <v>0</v>
      </c>
      <c r="Y19">
        <f t="shared" ca="1" si="11"/>
        <v>5300</v>
      </c>
      <c r="Z19" s="78">
        <f t="shared" ca="1" si="12"/>
        <v>1325</v>
      </c>
    </row>
    <row r="20" spans="6:26" x14ac:dyDescent="0.25">
      <c r="F20">
        <v>5</v>
      </c>
      <c r="G20">
        <f t="shared" ca="1" si="8"/>
        <v>0.67916971369280055</v>
      </c>
      <c r="H20">
        <f ca="1">LOOKUP(G20,rangoVtas,cant_auto)</f>
        <v>2</v>
      </c>
      <c r="I20">
        <f t="shared" ca="1" si="9"/>
        <v>0.27087818779817585</v>
      </c>
      <c r="J20" t="str">
        <f ca="1">IF(H20&gt;0,LOOKUP(I20,rangoTipoAuto,tipoAuto),)</f>
        <v>compacto</v>
      </c>
      <c r="K20">
        <f t="shared" ca="1" si="10"/>
        <v>0.87459502407409662</v>
      </c>
      <c r="L20">
        <f ca="1">IF(J20="compacto",compacto,IF(J20="mediano",LOOKUP(K20,rango_mediano,mediano),IF(J20="lujo",LOOKUP(K20,rango_lujo,lujo),)))</f>
        <v>250</v>
      </c>
      <c r="M20">
        <f t="shared" ca="1" si="2"/>
        <v>0.5891923446935825</v>
      </c>
      <c r="N20" t="str">
        <f ca="1">IF(H20&gt;1,LOOKUP(M20,rangoTipoAuto,tipoAuto),)</f>
        <v>mediano</v>
      </c>
      <c r="O20">
        <f t="shared" ca="1" si="3"/>
        <v>0.14677971502779219</v>
      </c>
      <c r="P20">
        <f ca="1">IF(N20="compacto",compacto,IF(N20="mediano",LOOKUP(O20,rango_mediano,mediano),IF(N20="lujo",LOOKUP(O20,rango_lujo,lujo),)))</f>
        <v>400</v>
      </c>
      <c r="Q20">
        <f t="shared" ca="1" si="4"/>
        <v>0.57423419350784555</v>
      </c>
      <c r="R20">
        <f ca="1">IF(H20&gt;2,LOOKUP(Q20,rangoTipoAuto,tipoAuto),)</f>
        <v>0</v>
      </c>
      <c r="S20">
        <f t="shared" ca="1" si="5"/>
        <v>0.63979809850677782</v>
      </c>
      <c r="T20">
        <f ca="1">IF(R20="compacto",compacto,IF(R20="mediano",LOOKUP(S20,rango_mediano,mediano),IF(R20="lujo",LOOKUP(S20,rango_lujo,lujo),)))</f>
        <v>0</v>
      </c>
      <c r="U20">
        <f t="shared" ca="1" si="6"/>
        <v>0.42137121806393663</v>
      </c>
      <c r="V20">
        <f ca="1">IF(H20&gt;3,LOOKUP(U20,rangoTipoAuto,tipoAuto),)</f>
        <v>0</v>
      </c>
      <c r="W20">
        <f t="shared" ca="1" si="7"/>
        <v>0.43770674518722352</v>
      </c>
      <c r="X20">
        <f ca="1">IF(V20="compacto",compacto,IF(V20="mediano",LOOKUP(W20,rango_mediano,mediano),IF(V20="lujo",LOOKUP(W20,rango_lujo,lujo),)))</f>
        <v>0</v>
      </c>
      <c r="Y20">
        <f t="shared" ca="1" si="11"/>
        <v>5950</v>
      </c>
      <c r="Z20" s="78">
        <f t="shared" ca="1" si="12"/>
        <v>1190</v>
      </c>
    </row>
    <row r="21" spans="6:26" x14ac:dyDescent="0.25">
      <c r="F21">
        <v>6</v>
      </c>
      <c r="G21">
        <f t="shared" ca="1" si="8"/>
        <v>0.62512102155202187</v>
      </c>
      <c r="H21">
        <f ca="1">LOOKUP(G21,rangoVtas,cant_auto)</f>
        <v>2</v>
      </c>
      <c r="I21">
        <f t="shared" ca="1" si="9"/>
        <v>5.2902177491609415E-4</v>
      </c>
      <c r="J21" t="str">
        <f ca="1">IF(H21&gt;0,LOOKUP(I21,rangoTipoAuto,tipoAuto),)</f>
        <v>compacto</v>
      </c>
      <c r="K21">
        <f t="shared" ca="1" si="10"/>
        <v>0.24410570428365796</v>
      </c>
      <c r="L21">
        <f ca="1">IF(J21="compacto",compacto,IF(J21="mediano",LOOKUP(K21,rango_mediano,mediano),IF(J21="lujo",LOOKUP(K21,rango_lujo,lujo),)))</f>
        <v>250</v>
      </c>
      <c r="M21">
        <f t="shared" ca="1" si="2"/>
        <v>0.69160011880898131</v>
      </c>
      <c r="N21" t="str">
        <f ca="1">IF(H21&gt;1,LOOKUP(M21,rangoTipoAuto,tipoAuto),)</f>
        <v>mediano</v>
      </c>
      <c r="O21">
        <f t="shared" ca="1" si="3"/>
        <v>0.69340725794753</v>
      </c>
      <c r="P21">
        <f ca="1">IF(N21="compacto",compacto,IF(N21="mediano",LOOKUP(O21,rango_mediano,mediano),IF(N21="lujo",LOOKUP(O21,rango_lujo,lujo),)))</f>
        <v>500</v>
      </c>
      <c r="Q21">
        <f t="shared" ca="1" si="4"/>
        <v>0.91663411238358738</v>
      </c>
      <c r="R21">
        <f ca="1">IF(H21&gt;2,LOOKUP(Q21,rangoTipoAuto,tipoAuto),)</f>
        <v>0</v>
      </c>
      <c r="S21">
        <f t="shared" ca="1" si="5"/>
        <v>0.73666501306410592</v>
      </c>
      <c r="T21">
        <f ca="1">IF(R21="compacto",compacto,IF(R21="mediano",LOOKUP(S21,rango_mediano,mediano),IF(R21="lujo",LOOKUP(S21,rango_lujo,lujo),)))</f>
        <v>0</v>
      </c>
      <c r="U21">
        <f t="shared" ca="1" si="6"/>
        <v>0.15527383448215193</v>
      </c>
      <c r="V21">
        <f ca="1">IF(H21&gt;3,LOOKUP(U21,rangoTipoAuto,tipoAuto),)</f>
        <v>0</v>
      </c>
      <c r="W21">
        <f t="shared" ca="1" si="7"/>
        <v>0.39299910752886935</v>
      </c>
      <c r="X21">
        <f ca="1">IF(V21="compacto",compacto,IF(V21="mediano",LOOKUP(W21,rango_mediano,mediano),IF(V21="lujo",LOOKUP(W21,rango_lujo,lujo),)))</f>
        <v>0</v>
      </c>
      <c r="Y21">
        <f t="shared" ca="1" si="11"/>
        <v>6700</v>
      </c>
      <c r="Z21" s="78">
        <f t="shared" ca="1" si="12"/>
        <v>1116.6666666666667</v>
      </c>
    </row>
    <row r="22" spans="6:26" x14ac:dyDescent="0.25">
      <c r="F22">
        <v>7</v>
      </c>
      <c r="G22">
        <f t="shared" ca="1" si="8"/>
        <v>0.13487720677508708</v>
      </c>
      <c r="H22">
        <f ca="1">LOOKUP(G22,rangoVtas,cant_auto)</f>
        <v>0</v>
      </c>
      <c r="I22">
        <f t="shared" ca="1" si="9"/>
        <v>0.7708025140514454</v>
      </c>
      <c r="J22">
        <f ca="1">IF(H22&gt;0,LOOKUP(I22,rangoTipoAuto,tipoAuto),)</f>
        <v>0</v>
      </c>
      <c r="K22">
        <f t="shared" ca="1" si="10"/>
        <v>0.41513956687859088</v>
      </c>
      <c r="L22">
        <f ca="1">IF(J22="compacto",compacto,IF(J22="mediano",LOOKUP(K22,rango_mediano,mediano),IF(J22="lujo",LOOKUP(K22,rango_lujo,lujo),)))</f>
        <v>0</v>
      </c>
      <c r="M22">
        <f t="shared" ca="1" si="2"/>
        <v>0.48440426356638278</v>
      </c>
      <c r="N22">
        <f ca="1">IF(H22&gt;1,LOOKUP(M22,rangoTipoAuto,tipoAuto),)</f>
        <v>0</v>
      </c>
      <c r="O22">
        <f t="shared" ca="1" si="3"/>
        <v>0.69359755269905732</v>
      </c>
      <c r="P22">
        <f ca="1">IF(N22="compacto",compacto,IF(N22="mediano",LOOKUP(O22,rango_mediano,mediano),IF(N22="lujo",LOOKUP(O22,rango_lujo,lujo),)))</f>
        <v>0</v>
      </c>
      <c r="Q22">
        <f t="shared" ca="1" si="4"/>
        <v>0.52846773015170756</v>
      </c>
      <c r="R22">
        <f ca="1">IF(H22&gt;2,LOOKUP(Q22,rangoTipoAuto,tipoAuto),)</f>
        <v>0</v>
      </c>
      <c r="S22">
        <f t="shared" ca="1" si="5"/>
        <v>0.72778930102323924</v>
      </c>
      <c r="T22">
        <f ca="1">IF(R22="compacto",compacto,IF(R22="mediano",LOOKUP(S22,rango_mediano,mediano),IF(R22="lujo",LOOKUP(S22,rango_lujo,lujo),)))</f>
        <v>0</v>
      </c>
      <c r="U22">
        <f t="shared" ca="1" si="6"/>
        <v>0.57779019625948758</v>
      </c>
      <c r="V22">
        <f ca="1">IF(H22&gt;3,LOOKUP(U22,rangoTipoAuto,tipoAuto),)</f>
        <v>0</v>
      </c>
      <c r="W22">
        <f t="shared" ca="1" si="7"/>
        <v>2.9161732041130484E-2</v>
      </c>
      <c r="X22">
        <f ca="1">IF(V22="compacto",compacto,IF(V22="mediano",LOOKUP(W22,rango_mediano,mediano),IF(V22="lujo",LOOKUP(W22,rango_lujo,lujo),)))</f>
        <v>0</v>
      </c>
      <c r="Y22">
        <f t="shared" ca="1" si="11"/>
        <v>6700</v>
      </c>
      <c r="Z22" s="78">
        <f t="shared" ca="1" si="12"/>
        <v>957.14285714285711</v>
      </c>
    </row>
    <row r="23" spans="6:26" x14ac:dyDescent="0.25">
      <c r="F23">
        <v>8</v>
      </c>
      <c r="G23">
        <f t="shared" ca="1" si="8"/>
        <v>0.19607144198283855</v>
      </c>
      <c r="H23">
        <f ca="1">LOOKUP(G23,rangoVtas,cant_auto)</f>
        <v>0</v>
      </c>
      <c r="I23">
        <f t="shared" ca="1" si="9"/>
        <v>0.59956362217374959</v>
      </c>
      <c r="J23">
        <f ca="1">IF(H23&gt;0,LOOKUP(I23,rangoTipoAuto,tipoAuto),)</f>
        <v>0</v>
      </c>
      <c r="K23">
        <f t="shared" ca="1" si="10"/>
        <v>0.80587668080715902</v>
      </c>
      <c r="L23">
        <f ca="1">IF(J23="compacto",compacto,IF(J23="mediano",LOOKUP(K23,rango_mediano,mediano),IF(J23="lujo",LOOKUP(K23,rango_lujo,lujo),)))</f>
        <v>0</v>
      </c>
      <c r="M23">
        <f t="shared" ca="1" si="2"/>
        <v>0.62177644143554911</v>
      </c>
      <c r="N23">
        <f ca="1">IF(H23&gt;1,LOOKUP(M23,rangoTipoAuto,tipoAuto),)</f>
        <v>0</v>
      </c>
      <c r="O23">
        <f t="shared" ca="1" si="3"/>
        <v>0.50500138677111717</v>
      </c>
      <c r="P23">
        <f ca="1">IF(N23="compacto",compacto,IF(N23="mediano",LOOKUP(O23,rango_mediano,mediano),IF(N23="lujo",LOOKUP(O23,rango_lujo,lujo),)))</f>
        <v>0</v>
      </c>
      <c r="Q23">
        <f t="shared" ca="1" si="4"/>
        <v>0.78296893754751684</v>
      </c>
      <c r="R23">
        <f ca="1">IF(H23&gt;2,LOOKUP(Q23,rangoTipoAuto,tipoAuto),)</f>
        <v>0</v>
      </c>
      <c r="S23">
        <f t="shared" ca="1" si="5"/>
        <v>0.96494562639667136</v>
      </c>
      <c r="T23">
        <f ca="1">IF(R23="compacto",compacto,IF(R23="mediano",LOOKUP(S23,rango_mediano,mediano),IF(R23="lujo",LOOKUP(S23,rango_lujo,lujo),)))</f>
        <v>0</v>
      </c>
      <c r="U23">
        <f t="shared" ca="1" si="6"/>
        <v>0.30831609198223309</v>
      </c>
      <c r="V23">
        <f ca="1">IF(H23&gt;3,LOOKUP(U23,rangoTipoAuto,tipoAuto),)</f>
        <v>0</v>
      </c>
      <c r="W23">
        <f t="shared" ca="1" si="7"/>
        <v>0.73233839200235062</v>
      </c>
      <c r="X23">
        <f ca="1">IF(V23="compacto",compacto,IF(V23="mediano",LOOKUP(W23,rango_mediano,mediano),IF(V23="lujo",LOOKUP(W23,rango_lujo,lujo),)))</f>
        <v>0</v>
      </c>
      <c r="Y23">
        <f t="shared" ca="1" si="11"/>
        <v>6700</v>
      </c>
      <c r="Z23" s="78">
        <f t="shared" ca="1" si="12"/>
        <v>837.5</v>
      </c>
    </row>
    <row r="24" spans="6:26" x14ac:dyDescent="0.25">
      <c r="F24">
        <v>9</v>
      </c>
      <c r="G24">
        <f t="shared" ca="1" si="8"/>
        <v>0.38098854849163943</v>
      </c>
      <c r="H24">
        <f ca="1">LOOKUP(G24,rangoVtas,cant_auto)</f>
        <v>1</v>
      </c>
      <c r="I24">
        <f t="shared" ca="1" si="9"/>
        <v>0.57812838483395734</v>
      </c>
      <c r="J24" t="str">
        <f ca="1">IF(H24&gt;0,LOOKUP(I24,rangoTipoAuto,tipoAuto),)</f>
        <v>mediano</v>
      </c>
      <c r="K24">
        <f t="shared" ca="1" si="10"/>
        <v>0.65624830289547154</v>
      </c>
      <c r="L24">
        <f ca="1">IF(J24="compacto",compacto,IF(J24="mediano",LOOKUP(K24,rango_mediano,mediano),IF(J24="lujo",LOOKUP(K24,rango_lujo,lujo),)))</f>
        <v>500</v>
      </c>
      <c r="M24">
        <f t="shared" ca="1" si="2"/>
        <v>0.79511314642272446</v>
      </c>
      <c r="N24">
        <f ca="1">IF(H24&gt;1,LOOKUP(M24,rangoTipoAuto,tipoAuto),)</f>
        <v>0</v>
      </c>
      <c r="O24">
        <f t="shared" ca="1" si="3"/>
        <v>0.15583352558425978</v>
      </c>
      <c r="P24">
        <f ca="1">IF(N24="compacto",compacto,IF(N24="mediano",LOOKUP(O24,rango_mediano,mediano),IF(N24="lujo",LOOKUP(O24,rango_lujo,lujo),)))</f>
        <v>0</v>
      </c>
      <c r="Q24">
        <f t="shared" ca="1" si="4"/>
        <v>0.47581545734477626</v>
      </c>
      <c r="R24">
        <f ca="1">IF(H24&gt;2,LOOKUP(Q24,rangoTipoAuto,tipoAuto),)</f>
        <v>0</v>
      </c>
      <c r="S24">
        <f t="shared" ca="1" si="5"/>
        <v>0.19025190747749676</v>
      </c>
      <c r="T24">
        <f ca="1">IF(R24="compacto",compacto,IF(R24="mediano",LOOKUP(S24,rango_mediano,mediano),IF(R24="lujo",LOOKUP(S24,rango_lujo,lujo),)))</f>
        <v>0</v>
      </c>
      <c r="U24">
        <f t="shared" ca="1" si="6"/>
        <v>0.80978214898779954</v>
      </c>
      <c r="V24">
        <f ca="1">IF(H24&gt;3,LOOKUP(U24,rangoTipoAuto,tipoAuto),)</f>
        <v>0</v>
      </c>
      <c r="W24">
        <f t="shared" ca="1" si="7"/>
        <v>0.85715484394591346</v>
      </c>
      <c r="X24">
        <f ca="1">IF(V24="compacto",compacto,IF(V24="mediano",LOOKUP(W24,rango_mediano,mediano),IF(V24="lujo",LOOKUP(W24,rango_lujo,lujo),)))</f>
        <v>0</v>
      </c>
      <c r="Y24">
        <f t="shared" ca="1" si="11"/>
        <v>7200</v>
      </c>
      <c r="Z24" s="78">
        <f t="shared" ca="1" si="12"/>
        <v>800</v>
      </c>
    </row>
    <row r="25" spans="6:26" x14ac:dyDescent="0.25">
      <c r="F25">
        <v>10</v>
      </c>
      <c r="G25">
        <f t="shared" ca="1" si="8"/>
        <v>0.8801030900180653</v>
      </c>
      <c r="H25">
        <f ca="1">LOOKUP(G25,rangoVtas,cant_auto)</f>
        <v>3</v>
      </c>
      <c r="I25">
        <f t="shared" ca="1" si="9"/>
        <v>0.51617724051648073</v>
      </c>
      <c r="J25" t="str">
        <f ca="1">IF(H25&gt;0,LOOKUP(I25,rangoTipoAuto,tipoAuto),)</f>
        <v>mediano</v>
      </c>
      <c r="K25">
        <f t="shared" ca="1" si="10"/>
        <v>0.81417301977697998</v>
      </c>
      <c r="L25">
        <f ca="1">IF(J25="compacto",compacto,IF(J25="mediano",LOOKUP(K25,rango_mediano,mediano),IF(J25="lujo",LOOKUP(K25,rango_lujo,lujo),)))</f>
        <v>500</v>
      </c>
      <c r="M25">
        <f t="shared" ca="1" si="2"/>
        <v>0.37282487195753455</v>
      </c>
      <c r="N25" t="str">
        <f ca="1">IF(H25&gt;1,LOOKUP(M25,rangoTipoAuto,tipoAuto),)</f>
        <v>compacto</v>
      </c>
      <c r="O25">
        <f t="shared" ca="1" si="3"/>
        <v>0.68509149471160602</v>
      </c>
      <c r="P25">
        <f ca="1">IF(N25="compacto",compacto,IF(N25="mediano",LOOKUP(O25,rango_mediano,mediano),IF(N25="lujo",LOOKUP(O25,rango_lujo,lujo),)))</f>
        <v>250</v>
      </c>
      <c r="Q25">
        <f t="shared" ca="1" si="4"/>
        <v>0.96642801410349288</v>
      </c>
      <c r="R25" t="str">
        <f ca="1">IF(H25&gt;2,LOOKUP(Q25,rangoTipoAuto,tipoAuto),)</f>
        <v>lujo</v>
      </c>
      <c r="S25">
        <f t="shared" ca="1" si="5"/>
        <v>0.53718828249759198</v>
      </c>
      <c r="T25">
        <f ca="1">IF(R25="compacto",compacto,IF(R25="mediano",LOOKUP(S25,rango_mediano,mediano),IF(R25="lujo",LOOKUP(S25,rango_lujo,lujo),)))</f>
        <v>1500</v>
      </c>
      <c r="U25">
        <f t="shared" ca="1" si="6"/>
        <v>0.31121394014320314</v>
      </c>
      <c r="V25">
        <f ca="1">IF(H25&gt;3,LOOKUP(U25,rangoTipoAuto,tipoAuto),)</f>
        <v>0</v>
      </c>
      <c r="W25">
        <f t="shared" ca="1" si="7"/>
        <v>0.29360382295423015</v>
      </c>
      <c r="X25">
        <f ca="1">IF(V25="compacto",compacto,IF(V25="mediano",LOOKUP(W25,rango_mediano,mediano),IF(V25="lujo",LOOKUP(W25,rango_lujo,lujo),)))</f>
        <v>0</v>
      </c>
      <c r="Y25">
        <f t="shared" ca="1" si="11"/>
        <v>9450</v>
      </c>
      <c r="Z25" s="78">
        <f t="shared" ca="1" si="12"/>
        <v>945</v>
      </c>
    </row>
    <row r="26" spans="6:26" x14ac:dyDescent="0.25">
      <c r="F26">
        <v>11</v>
      </c>
      <c r="G26">
        <f t="shared" ca="1" si="8"/>
        <v>1.1529250771713517E-2</v>
      </c>
      <c r="H26">
        <f ca="1">LOOKUP(G26,rangoVtas,cant_auto)</f>
        <v>0</v>
      </c>
      <c r="I26">
        <f t="shared" ca="1" si="9"/>
        <v>0.91125002367741204</v>
      </c>
      <c r="J26">
        <f ca="1">IF(H26&gt;0,LOOKUP(I26,rangoTipoAuto,tipoAuto),)</f>
        <v>0</v>
      </c>
      <c r="K26">
        <f t="shared" ca="1" si="10"/>
        <v>0.95418130848497273</v>
      </c>
      <c r="L26">
        <f ca="1">IF(J26="compacto",compacto,IF(J26="mediano",LOOKUP(K26,rango_mediano,mediano),IF(J26="lujo",LOOKUP(K26,rango_lujo,lujo),)))</f>
        <v>0</v>
      </c>
      <c r="M26">
        <f t="shared" ca="1" si="2"/>
        <v>0.66674545822767206</v>
      </c>
      <c r="N26">
        <f ca="1">IF(H26&gt;1,LOOKUP(M26,rangoTipoAuto,tipoAuto),)</f>
        <v>0</v>
      </c>
      <c r="O26">
        <f t="shared" ca="1" si="3"/>
        <v>0.13466723855518714</v>
      </c>
      <c r="P26">
        <f ca="1">IF(N26="compacto",compacto,IF(N26="mediano",LOOKUP(O26,rango_mediano,mediano),IF(N26="lujo",LOOKUP(O26,rango_lujo,lujo),)))</f>
        <v>0</v>
      </c>
      <c r="Q26">
        <f t="shared" ca="1" si="4"/>
        <v>0.12642152084257574</v>
      </c>
      <c r="R26">
        <f ca="1">IF(H26&gt;2,LOOKUP(Q26,rangoTipoAuto,tipoAuto),)</f>
        <v>0</v>
      </c>
      <c r="S26">
        <f t="shared" ca="1" si="5"/>
        <v>0.27303717334837851</v>
      </c>
      <c r="T26">
        <f ca="1">IF(R26="compacto",compacto,IF(R26="mediano",LOOKUP(S26,rango_mediano,mediano),IF(R26="lujo",LOOKUP(S26,rango_lujo,lujo),)))</f>
        <v>0</v>
      </c>
      <c r="U26">
        <f t="shared" ca="1" si="6"/>
        <v>0.81770987705769838</v>
      </c>
      <c r="V26">
        <f ca="1">IF(H26&gt;3,LOOKUP(U26,rangoTipoAuto,tipoAuto),)</f>
        <v>0</v>
      </c>
      <c r="W26">
        <f t="shared" ca="1" si="7"/>
        <v>0.88820760120581588</v>
      </c>
      <c r="X26">
        <f ca="1">IF(V26="compacto",compacto,IF(V26="mediano",LOOKUP(W26,rango_mediano,mediano),IF(V26="lujo",LOOKUP(W26,rango_lujo,lujo),)))</f>
        <v>0</v>
      </c>
      <c r="Y26">
        <f t="shared" ca="1" si="11"/>
        <v>9450</v>
      </c>
      <c r="Z26" s="78">
        <f t="shared" ca="1" si="12"/>
        <v>859.09090909090912</v>
      </c>
    </row>
    <row r="27" spans="6:26" x14ac:dyDescent="0.25">
      <c r="F27">
        <v>12</v>
      </c>
      <c r="G27">
        <f t="shared" ca="1" si="8"/>
        <v>0.66500263490958067</v>
      </c>
      <c r="H27">
        <f ca="1">LOOKUP(G27,rangoVtas,cant_auto)</f>
        <v>2</v>
      </c>
      <c r="I27">
        <f t="shared" ca="1" si="9"/>
        <v>0.1983380286849048</v>
      </c>
      <c r="J27" t="str">
        <f ca="1">IF(H27&gt;0,LOOKUP(I27,rangoTipoAuto,tipoAuto),)</f>
        <v>compacto</v>
      </c>
      <c r="K27">
        <f t="shared" ca="1" si="10"/>
        <v>0.94308427922238891</v>
      </c>
      <c r="L27">
        <f ca="1">IF(J27="compacto",compacto,IF(J27="mediano",LOOKUP(K27,rango_mediano,mediano),IF(J27="lujo",LOOKUP(K27,rango_lujo,lujo),)))</f>
        <v>250</v>
      </c>
      <c r="M27">
        <f t="shared" ca="1" si="2"/>
        <v>0.87516780684627826</v>
      </c>
      <c r="N27" t="str">
        <f ca="1">IF(H27&gt;1,LOOKUP(M27,rangoTipoAuto,tipoAuto),)</f>
        <v>lujo</v>
      </c>
      <c r="O27">
        <f t="shared" ca="1" si="3"/>
        <v>0.40111994183870336</v>
      </c>
      <c r="P27">
        <f ca="1">IF(N27="compacto",compacto,IF(N27="mediano",LOOKUP(O27,rango_mediano,mediano),IF(N27="lujo",LOOKUP(O27,rango_lujo,lujo),)))</f>
        <v>1500</v>
      </c>
      <c r="Q27">
        <f t="shared" ca="1" si="4"/>
        <v>0.39483550062691608</v>
      </c>
      <c r="R27">
        <f ca="1">IF(H27&gt;2,LOOKUP(Q27,rangoTipoAuto,tipoAuto),)</f>
        <v>0</v>
      </c>
      <c r="S27">
        <f t="shared" ca="1" si="5"/>
        <v>5.953934779923642E-2</v>
      </c>
      <c r="T27">
        <f ca="1">IF(R27="compacto",compacto,IF(R27="mediano",LOOKUP(S27,rango_mediano,mediano),IF(R27="lujo",LOOKUP(S27,rango_lujo,lujo),)))</f>
        <v>0</v>
      </c>
      <c r="U27">
        <f t="shared" ca="1" si="6"/>
        <v>0.69277441014691743</v>
      </c>
      <c r="V27">
        <f ca="1">IF(H27&gt;3,LOOKUP(U27,rangoTipoAuto,tipoAuto),)</f>
        <v>0</v>
      </c>
      <c r="W27">
        <f t="shared" ca="1" si="7"/>
        <v>0.63608635283433324</v>
      </c>
      <c r="X27">
        <f ca="1">IF(V27="compacto",compacto,IF(V27="mediano",LOOKUP(W27,rango_mediano,mediano),IF(V27="lujo",LOOKUP(W27,rango_lujo,lujo),)))</f>
        <v>0</v>
      </c>
      <c r="Y27">
        <f t="shared" ca="1" si="11"/>
        <v>11200</v>
      </c>
      <c r="Z27" s="78">
        <f t="shared" ca="1" si="12"/>
        <v>933.33333333333337</v>
      </c>
    </row>
    <row r="28" spans="6:26" x14ac:dyDescent="0.25">
      <c r="F28">
        <v>13</v>
      </c>
      <c r="G28">
        <f t="shared" ca="1" si="8"/>
        <v>0.50982728000946853</v>
      </c>
      <c r="H28">
        <f ca="1">LOOKUP(G28,rangoVtas,cant_auto)</f>
        <v>2</v>
      </c>
      <c r="I28">
        <f t="shared" ca="1" si="9"/>
        <v>5.1387923178973116E-2</v>
      </c>
      <c r="J28" t="str">
        <f ca="1">IF(H28&gt;0,LOOKUP(I28,rangoTipoAuto,tipoAuto),)</f>
        <v>compacto</v>
      </c>
      <c r="K28">
        <f t="shared" ca="1" si="10"/>
        <v>0.93698423298546563</v>
      </c>
      <c r="L28">
        <f ca="1">IF(J28="compacto",compacto,IF(J28="mediano",LOOKUP(K28,rango_mediano,mediano),IF(J28="lujo",LOOKUP(K28,rango_lujo,lujo),)))</f>
        <v>250</v>
      </c>
      <c r="M28">
        <f t="shared" ca="1" si="2"/>
        <v>0.64304280676215386</v>
      </c>
      <c r="N28" t="str">
        <f ca="1">IF(H28&gt;1,LOOKUP(M28,rangoTipoAuto,tipoAuto),)</f>
        <v>mediano</v>
      </c>
      <c r="O28">
        <f t="shared" ca="1" si="3"/>
        <v>0.44104657347606113</v>
      </c>
      <c r="P28">
        <f ca="1">IF(N28="compacto",compacto,IF(N28="mediano",LOOKUP(O28,rango_mediano,mediano),IF(N28="lujo",LOOKUP(O28,rango_lujo,lujo),)))</f>
        <v>500</v>
      </c>
      <c r="Q28">
        <f t="shared" ca="1" si="4"/>
        <v>0.46671123412923032</v>
      </c>
      <c r="R28">
        <f ca="1">IF(H28&gt;2,LOOKUP(Q28,rangoTipoAuto,tipoAuto),)</f>
        <v>0</v>
      </c>
      <c r="S28">
        <f t="shared" ca="1" si="5"/>
        <v>0.66347377496986537</v>
      </c>
      <c r="T28">
        <f ca="1">IF(R28="compacto",compacto,IF(R28="mediano",LOOKUP(S28,rango_mediano,mediano),IF(R28="lujo",LOOKUP(S28,rango_lujo,lujo),)))</f>
        <v>0</v>
      </c>
      <c r="U28">
        <f t="shared" ca="1" si="6"/>
        <v>0.26276397112495709</v>
      </c>
      <c r="V28">
        <f ca="1">IF(H28&gt;3,LOOKUP(U28,rangoTipoAuto,tipoAuto),)</f>
        <v>0</v>
      </c>
      <c r="W28">
        <f t="shared" ca="1" si="7"/>
        <v>1.3918239765456808E-2</v>
      </c>
      <c r="X28">
        <f ca="1">IF(V28="compacto",compacto,IF(V28="mediano",LOOKUP(W28,rango_mediano,mediano),IF(V28="lujo",LOOKUP(W28,rango_lujo,lujo),)))</f>
        <v>0</v>
      </c>
      <c r="Y28">
        <f t="shared" ca="1" si="11"/>
        <v>11950</v>
      </c>
      <c r="Z28" s="78">
        <f t="shared" ca="1" si="12"/>
        <v>919.23076923076928</v>
      </c>
    </row>
    <row r="29" spans="6:26" x14ac:dyDescent="0.25">
      <c r="F29">
        <v>14</v>
      </c>
      <c r="G29">
        <f t="shared" ca="1" si="8"/>
        <v>0.48248490290114121</v>
      </c>
      <c r="H29">
        <f ca="1">LOOKUP(G29,rangoVtas,cant_auto)</f>
        <v>1</v>
      </c>
      <c r="I29">
        <f t="shared" ca="1" si="9"/>
        <v>0.18974256612893325</v>
      </c>
      <c r="J29" t="str">
        <f ca="1">IF(H29&gt;0,LOOKUP(I29,rangoTipoAuto,tipoAuto),)</f>
        <v>compacto</v>
      </c>
      <c r="K29">
        <f t="shared" ca="1" si="10"/>
        <v>2.7541820393662819E-3</v>
      </c>
      <c r="L29">
        <f ca="1">IF(J29="compacto",compacto,IF(J29="mediano",LOOKUP(K29,rango_mediano,mediano),IF(J29="lujo",LOOKUP(K29,rango_lujo,lujo),)))</f>
        <v>250</v>
      </c>
      <c r="M29">
        <f t="shared" ca="1" si="2"/>
        <v>0.48894798745221246</v>
      </c>
      <c r="N29">
        <f ca="1">IF(H29&gt;1,LOOKUP(M29,rangoTipoAuto,tipoAuto),)</f>
        <v>0</v>
      </c>
      <c r="O29">
        <f t="shared" ca="1" si="3"/>
        <v>0.94171997793199391</v>
      </c>
      <c r="P29">
        <f ca="1">IF(N29="compacto",compacto,IF(N29="mediano",LOOKUP(O29,rango_mediano,mediano),IF(N29="lujo",LOOKUP(O29,rango_lujo,lujo),)))</f>
        <v>0</v>
      </c>
      <c r="Q29">
        <f t="shared" ca="1" si="4"/>
        <v>0.82004400136649069</v>
      </c>
      <c r="R29">
        <f ca="1">IF(H29&gt;2,LOOKUP(Q29,rangoTipoAuto,tipoAuto),)</f>
        <v>0</v>
      </c>
      <c r="S29">
        <f t="shared" ca="1" si="5"/>
        <v>2.2464409158204912E-3</v>
      </c>
      <c r="T29">
        <f ca="1">IF(R29="compacto",compacto,IF(R29="mediano",LOOKUP(S29,rango_mediano,mediano),IF(R29="lujo",LOOKUP(S29,rango_lujo,lujo),)))</f>
        <v>0</v>
      </c>
      <c r="U29">
        <f t="shared" ca="1" si="6"/>
        <v>0.94161461172664918</v>
      </c>
      <c r="V29">
        <f ca="1">IF(H29&gt;3,LOOKUP(U29,rangoTipoAuto,tipoAuto),)</f>
        <v>0</v>
      </c>
      <c r="W29">
        <f t="shared" ca="1" si="7"/>
        <v>0.81111522187954921</v>
      </c>
      <c r="X29">
        <f ca="1">IF(V29="compacto",compacto,IF(V29="mediano",LOOKUP(W29,rango_mediano,mediano),IF(V29="lujo",LOOKUP(W29,rango_lujo,lujo),)))</f>
        <v>0</v>
      </c>
      <c r="Y29">
        <f t="shared" ca="1" si="11"/>
        <v>12200</v>
      </c>
      <c r="Z29" s="78">
        <f t="shared" ca="1" si="12"/>
        <v>871.42857142857144</v>
      </c>
    </row>
    <row r="30" spans="6:26" x14ac:dyDescent="0.25">
      <c r="F30">
        <v>15</v>
      </c>
      <c r="G30">
        <f t="shared" ca="1" si="8"/>
        <v>0.54098828940088872</v>
      </c>
      <c r="H30">
        <f ca="1">LOOKUP(G30,rangoVtas,cant_auto)</f>
        <v>2</v>
      </c>
      <c r="I30">
        <f t="shared" ca="1" si="9"/>
        <v>0.36795142759620403</v>
      </c>
      <c r="J30" t="str">
        <f ca="1">IF(H30&gt;0,LOOKUP(I30,rangoTipoAuto,tipoAuto),)</f>
        <v>compacto</v>
      </c>
      <c r="K30">
        <f t="shared" ca="1" si="10"/>
        <v>0.73353588705214012</v>
      </c>
      <c r="L30">
        <f ca="1">IF(J30="compacto",compacto,IF(J30="mediano",LOOKUP(K30,rango_mediano,mediano),IF(J30="lujo",LOOKUP(K30,rango_lujo,lujo),)))</f>
        <v>250</v>
      </c>
      <c r="M30">
        <f t="shared" ca="1" si="2"/>
        <v>0.21511354984187148</v>
      </c>
      <c r="N30" t="str">
        <f ca="1">IF(H30&gt;1,LOOKUP(M30,rangoTipoAuto,tipoAuto),)</f>
        <v>compacto</v>
      </c>
      <c r="O30">
        <f t="shared" ca="1" si="3"/>
        <v>0.96161460875281601</v>
      </c>
      <c r="P30">
        <f ca="1">IF(N30="compacto",compacto,IF(N30="mediano",LOOKUP(O30,rango_mediano,mediano),IF(N30="lujo",LOOKUP(O30,rango_lujo,lujo),)))</f>
        <v>250</v>
      </c>
      <c r="Q30">
        <f t="shared" ca="1" si="4"/>
        <v>0.67299188536697174</v>
      </c>
      <c r="R30">
        <f ca="1">IF(H30&gt;2,LOOKUP(Q30,rangoTipoAuto,tipoAuto),)</f>
        <v>0</v>
      </c>
      <c r="S30">
        <f t="shared" ca="1" si="5"/>
        <v>0.69604722346841685</v>
      </c>
      <c r="T30">
        <f ca="1">IF(R30="compacto",compacto,IF(R30="mediano",LOOKUP(S30,rango_mediano,mediano),IF(R30="lujo",LOOKUP(S30,rango_lujo,lujo),)))</f>
        <v>0</v>
      </c>
      <c r="U30">
        <f t="shared" ca="1" si="6"/>
        <v>0.41704453155374033</v>
      </c>
      <c r="V30">
        <f ca="1">IF(H30&gt;3,LOOKUP(U30,rangoTipoAuto,tipoAuto),)</f>
        <v>0</v>
      </c>
      <c r="W30">
        <f t="shared" ca="1" si="7"/>
        <v>0.88669765260684974</v>
      </c>
      <c r="X30">
        <f ca="1">IF(V30="compacto",compacto,IF(V30="mediano",LOOKUP(W30,rango_mediano,mediano),IF(V30="lujo",LOOKUP(W30,rango_lujo,lujo),)))</f>
        <v>0</v>
      </c>
      <c r="Y30">
        <f t="shared" ca="1" si="11"/>
        <v>12700</v>
      </c>
      <c r="Z30" s="78">
        <f t="shared" ca="1" si="12"/>
        <v>846.66666666666663</v>
      </c>
    </row>
    <row r="31" spans="6:26" x14ac:dyDescent="0.25">
      <c r="F31">
        <v>16</v>
      </c>
      <c r="G31">
        <f t="shared" ca="1" si="8"/>
        <v>0.65040920838655703</v>
      </c>
      <c r="H31">
        <f ca="1">LOOKUP(G31,rangoVtas,cant_auto)</f>
        <v>2</v>
      </c>
      <c r="I31">
        <f t="shared" ca="1" si="9"/>
        <v>0.51762494087412325</v>
      </c>
      <c r="J31" t="str">
        <f ca="1">IF(H31&gt;0,LOOKUP(I31,rangoTipoAuto,tipoAuto),)</f>
        <v>mediano</v>
      </c>
      <c r="K31">
        <f t="shared" ca="1" si="10"/>
        <v>0.45422970887747505</v>
      </c>
      <c r="L31">
        <f ca="1">IF(J31="compacto",compacto,IF(J31="mediano",LOOKUP(K31,rango_mediano,mediano),IF(J31="lujo",LOOKUP(K31,rango_lujo,lujo),)))</f>
        <v>500</v>
      </c>
      <c r="M31">
        <f t="shared" ca="1" si="2"/>
        <v>0.30578609425757697</v>
      </c>
      <c r="N31" t="str">
        <f ca="1">IF(H31&gt;1,LOOKUP(M31,rangoTipoAuto,tipoAuto),)</f>
        <v>compacto</v>
      </c>
      <c r="O31">
        <f t="shared" ca="1" si="3"/>
        <v>3.3751904899846807E-2</v>
      </c>
      <c r="P31">
        <f ca="1">IF(N31="compacto",compacto,IF(N31="mediano",LOOKUP(O31,rango_mediano,mediano),IF(N31="lujo",LOOKUP(O31,rango_lujo,lujo),)))</f>
        <v>250</v>
      </c>
      <c r="Q31">
        <f t="shared" ca="1" si="4"/>
        <v>0.20195286166947479</v>
      </c>
      <c r="R31">
        <f ca="1">IF(H31&gt;2,LOOKUP(Q31,rangoTipoAuto,tipoAuto),)</f>
        <v>0</v>
      </c>
      <c r="S31">
        <f t="shared" ca="1" si="5"/>
        <v>0.49811215383756247</v>
      </c>
      <c r="T31">
        <f ca="1">IF(R31="compacto",compacto,IF(R31="mediano",LOOKUP(S31,rango_mediano,mediano),IF(R31="lujo",LOOKUP(S31,rango_lujo,lujo),)))</f>
        <v>0</v>
      </c>
      <c r="U31">
        <f t="shared" ca="1" si="6"/>
        <v>0.94527084038741271</v>
      </c>
      <c r="V31">
        <f ca="1">IF(H31&gt;3,LOOKUP(U31,rangoTipoAuto,tipoAuto),)</f>
        <v>0</v>
      </c>
      <c r="W31">
        <f t="shared" ca="1" si="7"/>
        <v>0.1097999703907816</v>
      </c>
      <c r="X31">
        <f ca="1">IF(V31="compacto",compacto,IF(V31="mediano",LOOKUP(W31,rango_mediano,mediano),IF(V31="lujo",LOOKUP(W31,rango_lujo,lujo),)))</f>
        <v>0</v>
      </c>
      <c r="Y31">
        <f t="shared" ca="1" si="11"/>
        <v>13450</v>
      </c>
      <c r="Z31" s="78">
        <f t="shared" ca="1" si="12"/>
        <v>840.625</v>
      </c>
    </row>
    <row r="32" spans="6:26" x14ac:dyDescent="0.25">
      <c r="F32">
        <v>17</v>
      </c>
      <c r="G32">
        <f t="shared" ca="1" si="8"/>
        <v>0.44847725380191517</v>
      </c>
      <c r="H32">
        <f ca="1">LOOKUP(G32,rangoVtas,cant_auto)</f>
        <v>1</v>
      </c>
      <c r="I32">
        <f t="shared" ca="1" si="9"/>
        <v>0.89379887833021332</v>
      </c>
      <c r="J32" t="str">
        <f ca="1">IF(H32&gt;0,LOOKUP(I32,rangoTipoAuto,tipoAuto),)</f>
        <v>lujo</v>
      </c>
      <c r="K32">
        <f t="shared" ca="1" si="10"/>
        <v>9.5859402252354342E-2</v>
      </c>
      <c r="L32">
        <f ca="1">IF(J32="compacto",compacto,IF(J32="mediano",LOOKUP(K32,rango_mediano,mediano),IF(J32="lujo",LOOKUP(K32,rango_lujo,lujo),)))</f>
        <v>1000</v>
      </c>
      <c r="M32">
        <f t="shared" ref="M32:M35" ca="1" si="13">RAND()</f>
        <v>0.84232644217816854</v>
      </c>
      <c r="N32">
        <f ca="1">IF(H32&gt;1,LOOKUP(M32,rangoTipoAuto,tipoAuto),)</f>
        <v>0</v>
      </c>
      <c r="O32">
        <f t="shared" ref="O32:O35" ca="1" si="14">RAND()</f>
        <v>0.19634524493976035</v>
      </c>
      <c r="P32">
        <f ca="1">IF(N32="compacto",compacto,IF(N32="mediano",LOOKUP(O32,rango_mediano,mediano),IF(N32="lujo",LOOKUP(O32,rango_lujo,lujo),)))</f>
        <v>0</v>
      </c>
      <c r="Q32">
        <f t="shared" ref="Q32:Q35" ca="1" si="15">RAND()</f>
        <v>0.50088399225134594</v>
      </c>
      <c r="R32">
        <f ca="1">IF(H32&gt;2,LOOKUP(Q32,rangoTipoAuto,tipoAuto),)</f>
        <v>0</v>
      </c>
      <c r="S32">
        <f t="shared" ref="S32:S35" ca="1" si="16">RAND()</f>
        <v>0.4550339325068502</v>
      </c>
      <c r="T32">
        <f ca="1">IF(R32="compacto",compacto,IF(R32="mediano",LOOKUP(S32,rango_mediano,mediano),IF(R32="lujo",LOOKUP(S32,rango_lujo,lujo),)))</f>
        <v>0</v>
      </c>
      <c r="U32">
        <f t="shared" ref="U32:U35" ca="1" si="17">RAND()</f>
        <v>0.41617892995869565</v>
      </c>
      <c r="V32">
        <f ca="1">IF(H32&gt;3,LOOKUP(U32,rangoTipoAuto,tipoAuto),)</f>
        <v>0</v>
      </c>
      <c r="W32">
        <f t="shared" ref="W32:W35" ca="1" si="18">RAND()</f>
        <v>0.49411554005429625</v>
      </c>
      <c r="X32">
        <f ca="1">IF(V32="compacto",compacto,IF(V32="mediano",LOOKUP(W32,rango_mediano,mediano),IF(V32="lujo",LOOKUP(W32,rango_lujo,lujo),)))</f>
        <v>0</v>
      </c>
      <c r="Y32">
        <f t="shared" ca="1" si="11"/>
        <v>14450</v>
      </c>
      <c r="Z32" s="78">
        <f t="shared" ca="1" si="12"/>
        <v>850</v>
      </c>
    </row>
    <row r="33" spans="6:26" x14ac:dyDescent="0.25">
      <c r="F33">
        <v>18</v>
      </c>
      <c r="G33">
        <f t="shared" ca="1" si="8"/>
        <v>0.83962088852848638</v>
      </c>
      <c r="H33">
        <f ca="1">LOOKUP(G33,rangoVtas,cant_auto)</f>
        <v>3</v>
      </c>
      <c r="I33">
        <f t="shared" ca="1" si="9"/>
        <v>0.8226202400629169</v>
      </c>
      <c r="J33" t="str">
        <f ca="1">IF(H33&gt;0,LOOKUP(I33,rangoTipoAuto,tipoAuto),)</f>
        <v>mediano</v>
      </c>
      <c r="K33">
        <f t="shared" ca="1" si="10"/>
        <v>0.60477021616453486</v>
      </c>
      <c r="L33">
        <f ca="1">IF(J33="compacto",compacto,IF(J33="mediano",LOOKUP(K33,rango_mediano,mediano),IF(J33="lujo",LOOKUP(K33,rango_lujo,lujo),)))</f>
        <v>500</v>
      </c>
      <c r="M33">
        <f t="shared" ca="1" si="13"/>
        <v>5.9199859869320748E-2</v>
      </c>
      <c r="N33" t="str">
        <f ca="1">IF(H33&gt;1,LOOKUP(M33,rangoTipoAuto,tipoAuto),)</f>
        <v>compacto</v>
      </c>
      <c r="O33">
        <f t="shared" ca="1" si="14"/>
        <v>0.60358629547931753</v>
      </c>
      <c r="P33">
        <f ca="1">IF(N33="compacto",compacto,IF(N33="mediano",LOOKUP(O33,rango_mediano,mediano),IF(N33="lujo",LOOKUP(O33,rango_lujo,lujo),)))</f>
        <v>250</v>
      </c>
      <c r="Q33">
        <f t="shared" ca="1" si="15"/>
        <v>0.98546949723280097</v>
      </c>
      <c r="R33" t="str">
        <f ca="1">IF(H33&gt;2,LOOKUP(Q33,rangoTipoAuto,tipoAuto),)</f>
        <v>lujo</v>
      </c>
      <c r="S33">
        <f t="shared" ca="1" si="16"/>
        <v>0.61872544513566752</v>
      </c>
      <c r="T33">
        <f ca="1">IF(R33="compacto",compacto,IF(R33="mediano",LOOKUP(S33,rango_mediano,mediano),IF(R33="lujo",LOOKUP(S33,rango_lujo,lujo),)))</f>
        <v>1500</v>
      </c>
      <c r="U33">
        <f t="shared" ca="1" si="17"/>
        <v>0.51349840500112642</v>
      </c>
      <c r="V33">
        <f ca="1">IF(H33&gt;3,LOOKUP(U33,rangoTipoAuto,tipoAuto),)</f>
        <v>0</v>
      </c>
      <c r="W33">
        <f t="shared" ca="1" si="18"/>
        <v>0.57278253124096745</v>
      </c>
      <c r="X33">
        <f ca="1">IF(V33="compacto",compacto,IF(V33="mediano",LOOKUP(W33,rango_mediano,mediano),IF(V33="lujo",LOOKUP(W33,rango_lujo,lujo),)))</f>
        <v>0</v>
      </c>
      <c r="Y33">
        <f t="shared" ca="1" si="11"/>
        <v>16700</v>
      </c>
      <c r="Z33" s="78">
        <f t="shared" ca="1" si="12"/>
        <v>927.77777777777783</v>
      </c>
    </row>
    <row r="34" spans="6:26" x14ac:dyDescent="0.25">
      <c r="F34">
        <v>19</v>
      </c>
      <c r="G34">
        <f t="shared" ca="1" si="8"/>
        <v>2.7616730082519081E-2</v>
      </c>
      <c r="H34">
        <f ca="1">LOOKUP(G34,rangoVtas,cant_auto)</f>
        <v>0</v>
      </c>
      <c r="I34">
        <f t="shared" ca="1" si="9"/>
        <v>0.74356890837818512</v>
      </c>
      <c r="J34">
        <f ca="1">IF(H34&gt;0,LOOKUP(I34,rangoTipoAuto,tipoAuto),)</f>
        <v>0</v>
      </c>
      <c r="K34">
        <f t="shared" ca="1" si="10"/>
        <v>5.09961302433104E-3</v>
      </c>
      <c r="L34">
        <f ca="1">IF(J34="compacto",compacto,IF(J34="mediano",LOOKUP(K34,rango_mediano,mediano),IF(J34="lujo",LOOKUP(K34,rango_lujo,lujo),)))</f>
        <v>0</v>
      </c>
      <c r="M34">
        <f t="shared" ca="1" si="13"/>
        <v>0.35716947696362056</v>
      </c>
      <c r="N34">
        <f ca="1">IF(H34&gt;1,LOOKUP(M34,rangoTipoAuto,tipoAuto),)</f>
        <v>0</v>
      </c>
      <c r="O34">
        <f t="shared" ca="1" si="14"/>
        <v>0.86791476690401859</v>
      </c>
      <c r="P34">
        <f ca="1">IF(N34="compacto",compacto,IF(N34="mediano",LOOKUP(O34,rango_mediano,mediano),IF(N34="lujo",LOOKUP(O34,rango_lujo,lujo),)))</f>
        <v>0</v>
      </c>
      <c r="Q34">
        <f t="shared" ca="1" si="15"/>
        <v>6.0386295015930513E-2</v>
      </c>
      <c r="R34">
        <f ca="1">IF(H34&gt;2,LOOKUP(Q34,rangoTipoAuto,tipoAuto),)</f>
        <v>0</v>
      </c>
      <c r="S34">
        <f t="shared" ca="1" si="16"/>
        <v>0.29391249353346727</v>
      </c>
      <c r="T34">
        <f ca="1">IF(R34="compacto",compacto,IF(R34="mediano",LOOKUP(S34,rango_mediano,mediano),IF(R34="lujo",LOOKUP(S34,rango_lujo,lujo),)))</f>
        <v>0</v>
      </c>
      <c r="U34">
        <f t="shared" ca="1" si="17"/>
        <v>0.84297869931923097</v>
      </c>
      <c r="V34">
        <f ca="1">IF(H34&gt;3,LOOKUP(U34,rangoTipoAuto,tipoAuto),)</f>
        <v>0</v>
      </c>
      <c r="W34">
        <f t="shared" ca="1" si="18"/>
        <v>0.84385634087198103</v>
      </c>
      <c r="X34">
        <f ca="1">IF(V34="compacto",compacto,IF(V34="mediano",LOOKUP(W34,rango_mediano,mediano),IF(V34="lujo",LOOKUP(W34,rango_lujo,lujo),)))</f>
        <v>0</v>
      </c>
      <c r="Y34">
        <f t="shared" ca="1" si="11"/>
        <v>16700</v>
      </c>
      <c r="Z34" s="78">
        <f t="shared" ca="1" si="12"/>
        <v>878.9473684210526</v>
      </c>
    </row>
    <row r="35" spans="6:26" x14ac:dyDescent="0.25">
      <c r="F35">
        <v>20</v>
      </c>
      <c r="G35">
        <f t="shared" ca="1" si="8"/>
        <v>0.23184722635419164</v>
      </c>
      <c r="H35">
        <f ca="1">LOOKUP(G35,rangoVtas,cant_auto)</f>
        <v>1</v>
      </c>
      <c r="I35">
        <f t="shared" ca="1" si="9"/>
        <v>0.130560293948915</v>
      </c>
      <c r="J35" t="str">
        <f ca="1">IF(H35&gt;0,LOOKUP(I35,rangoTipoAuto,tipoAuto),)</f>
        <v>compacto</v>
      </c>
      <c r="K35">
        <f t="shared" ca="1" si="10"/>
        <v>0.48690061047404043</v>
      </c>
      <c r="L35">
        <f ca="1">IF(J35="compacto",compacto,IF(J35="mediano",LOOKUP(K35,rango_mediano,mediano),IF(J35="lujo",LOOKUP(K35,rango_lujo,lujo),)))</f>
        <v>250</v>
      </c>
      <c r="M35">
        <f t="shared" ca="1" si="13"/>
        <v>0.38744791473052409</v>
      </c>
      <c r="N35">
        <f ca="1">IF(H35&gt;1,LOOKUP(M35,rangoTipoAuto,tipoAuto),)</f>
        <v>0</v>
      </c>
      <c r="O35">
        <f t="shared" ca="1" si="14"/>
        <v>0.19274403080726377</v>
      </c>
      <c r="P35">
        <f ca="1">IF(N35="compacto",compacto,IF(N35="mediano",LOOKUP(O35,rango_mediano,mediano),IF(N35="lujo",LOOKUP(O35,rango_lujo,lujo),)))</f>
        <v>0</v>
      </c>
      <c r="Q35">
        <f t="shared" ca="1" si="15"/>
        <v>0.54892878642491294</v>
      </c>
      <c r="R35">
        <f ca="1">IF(H35&gt;2,LOOKUP(Q35,rangoTipoAuto,tipoAuto),)</f>
        <v>0</v>
      </c>
      <c r="S35">
        <f t="shared" ca="1" si="16"/>
        <v>0.99512915114213696</v>
      </c>
      <c r="T35">
        <f ca="1">IF(R35="compacto",compacto,IF(R35="mediano",LOOKUP(S35,rango_mediano,mediano),IF(R35="lujo",LOOKUP(S35,rango_lujo,lujo),)))</f>
        <v>0</v>
      </c>
      <c r="U35">
        <f t="shared" ca="1" si="17"/>
        <v>0.98481864285655851</v>
      </c>
      <c r="V35">
        <f ca="1">IF(H35&gt;3,LOOKUP(U35,rangoTipoAuto,tipoAuto),)</f>
        <v>0</v>
      </c>
      <c r="W35">
        <f t="shared" ca="1" si="18"/>
        <v>0.83093281264308272</v>
      </c>
      <c r="X35">
        <f ca="1">IF(V35="compacto",compacto,IF(V35="mediano",LOOKUP(W35,rango_mediano,mediano),IF(V35="lujo",LOOKUP(W35,rango_lujo,lujo),)))</f>
        <v>0</v>
      </c>
      <c r="Y35">
        <f t="shared" ca="1" si="11"/>
        <v>16950</v>
      </c>
      <c r="Z35" s="78">
        <f t="shared" ca="1" si="12"/>
        <v>847.5</v>
      </c>
    </row>
  </sheetData>
  <mergeCells count="1">
    <mergeCell ref="P1:Q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1AE2-02DE-4B2A-8FE4-328D238B1FD5}">
  <dimension ref="A1:V105"/>
  <sheetViews>
    <sheetView topLeftCell="C1" zoomScaleNormal="100" workbookViewId="0">
      <selection activeCell="S13" sqref="S13"/>
    </sheetView>
  </sheetViews>
  <sheetFormatPr baseColWidth="10" defaultRowHeight="15" x14ac:dyDescent="0.25"/>
  <cols>
    <col min="1" max="1" width="18.42578125" customWidth="1"/>
    <col min="2" max="2" width="12.42578125" customWidth="1"/>
    <col min="11" max="11" width="12.28515625" customWidth="1"/>
    <col min="12" max="12" width="13.5703125" customWidth="1"/>
    <col min="18" max="18" width="13.42578125" customWidth="1"/>
  </cols>
  <sheetData>
    <row r="1" spans="1:22" x14ac:dyDescent="0.25">
      <c r="A1" s="97" t="s">
        <v>42</v>
      </c>
      <c r="B1" s="97"/>
    </row>
    <row r="2" spans="1:22" x14ac:dyDescent="0.25">
      <c r="F2" s="100" t="s">
        <v>51</v>
      </c>
      <c r="G2" s="101"/>
      <c r="H2" s="101"/>
      <c r="I2" s="101"/>
      <c r="J2" s="102"/>
      <c r="L2" s="98" t="s">
        <v>49</v>
      </c>
      <c r="M2" s="98"/>
      <c r="N2" s="98"/>
      <c r="O2" s="98"/>
      <c r="P2" s="98"/>
      <c r="Q2" s="14"/>
      <c r="R2" s="98" t="s">
        <v>50</v>
      </c>
      <c r="S2" s="98"/>
      <c r="T2" s="98"/>
      <c r="U2" s="98"/>
      <c r="V2" s="98"/>
    </row>
    <row r="3" spans="1:22" x14ac:dyDescent="0.25">
      <c r="A3" s="4" t="s">
        <v>43</v>
      </c>
      <c r="B3" s="15">
        <v>1</v>
      </c>
      <c r="C3" s="15">
        <f>B3*12</f>
        <v>12</v>
      </c>
      <c r="F3" s="18" t="s">
        <v>52</v>
      </c>
      <c r="G3" s="18" t="s">
        <v>45</v>
      </c>
      <c r="H3" s="18" t="s">
        <v>48</v>
      </c>
      <c r="I3" s="18" t="s">
        <v>64</v>
      </c>
      <c r="J3" s="18" t="s">
        <v>65</v>
      </c>
      <c r="L3" s="18" t="s">
        <v>44</v>
      </c>
      <c r="M3" s="18" t="s">
        <v>45</v>
      </c>
      <c r="N3" s="18" t="s">
        <v>48</v>
      </c>
      <c r="O3" s="18" t="s">
        <v>46</v>
      </c>
      <c r="P3" s="18" t="s">
        <v>47</v>
      </c>
      <c r="Q3" s="14"/>
      <c r="R3" s="18" t="s">
        <v>44</v>
      </c>
      <c r="S3" s="18" t="s">
        <v>45</v>
      </c>
      <c r="T3" s="18" t="s">
        <v>48</v>
      </c>
      <c r="U3" s="18" t="s">
        <v>46</v>
      </c>
      <c r="V3" s="18" t="s">
        <v>47</v>
      </c>
    </row>
    <row r="4" spans="1:22" ht="15" customHeight="1" x14ac:dyDescent="0.25">
      <c r="A4" s="4" t="s">
        <v>55</v>
      </c>
      <c r="B4" s="19">
        <v>0.1</v>
      </c>
      <c r="C4" s="19">
        <f>B4*12</f>
        <v>1.2000000000000002</v>
      </c>
      <c r="F4" s="17" t="s">
        <v>53</v>
      </c>
      <c r="G4" s="17">
        <v>0.75</v>
      </c>
      <c r="H4" s="17">
        <f>G4</f>
        <v>0.75</v>
      </c>
      <c r="I4" s="17">
        <v>0</v>
      </c>
      <c r="J4" s="17">
        <v>0.75</v>
      </c>
      <c r="L4" s="17">
        <v>6</v>
      </c>
      <c r="M4" s="17">
        <v>0.1</v>
      </c>
      <c r="N4" s="17">
        <f>M4</f>
        <v>0.1</v>
      </c>
      <c r="O4" s="17">
        <v>0</v>
      </c>
      <c r="P4" s="17">
        <v>0.1</v>
      </c>
      <c r="Q4" s="14"/>
      <c r="R4" s="17">
        <v>3</v>
      </c>
      <c r="S4" s="17">
        <v>0.05</v>
      </c>
      <c r="T4" s="17">
        <f>S4</f>
        <v>0.05</v>
      </c>
      <c r="U4" s="17">
        <v>0</v>
      </c>
      <c r="V4" s="17">
        <v>0.05</v>
      </c>
    </row>
    <row r="5" spans="1:22" x14ac:dyDescent="0.25">
      <c r="A5" t="s">
        <v>56</v>
      </c>
      <c r="C5" s="15">
        <v>8</v>
      </c>
      <c r="F5" s="17" t="s">
        <v>54</v>
      </c>
      <c r="G5" s="17">
        <v>0.25</v>
      </c>
      <c r="H5" s="17">
        <f>G5+H4</f>
        <v>1</v>
      </c>
      <c r="I5" s="17">
        <v>0.75</v>
      </c>
      <c r="J5" s="17">
        <v>1</v>
      </c>
      <c r="L5" s="17">
        <v>7</v>
      </c>
      <c r="M5" s="17">
        <v>0.2</v>
      </c>
      <c r="N5" s="17">
        <f>M5+N4</f>
        <v>0.30000000000000004</v>
      </c>
      <c r="O5" s="17">
        <v>0.1</v>
      </c>
      <c r="P5" s="17">
        <v>0.3</v>
      </c>
      <c r="Q5" s="14"/>
      <c r="R5" s="17">
        <v>4</v>
      </c>
      <c r="S5" s="17">
        <v>0.15</v>
      </c>
      <c r="T5" s="17">
        <f>S5+T4</f>
        <v>0.2</v>
      </c>
      <c r="U5" s="17">
        <v>0.05</v>
      </c>
      <c r="V5" s="17">
        <v>0.2</v>
      </c>
    </row>
    <row r="6" spans="1:22" x14ac:dyDescent="0.25">
      <c r="A6" s="4"/>
      <c r="C6" s="16"/>
      <c r="L6" s="17">
        <v>8</v>
      </c>
      <c r="M6" s="17">
        <v>0.45</v>
      </c>
      <c r="N6" s="17">
        <f t="shared" ref="N6:N7" si="0">M6+N5</f>
        <v>0.75</v>
      </c>
      <c r="O6" s="17">
        <v>0.3</v>
      </c>
      <c r="P6" s="17">
        <v>0.75</v>
      </c>
      <c r="Q6" s="14"/>
      <c r="R6" s="17">
        <v>5</v>
      </c>
      <c r="S6" s="17">
        <v>0.4</v>
      </c>
      <c r="T6" s="17">
        <f t="shared" ref="T6:T8" si="1">S6+T5</f>
        <v>0.60000000000000009</v>
      </c>
      <c r="U6" s="17">
        <v>0.2</v>
      </c>
      <c r="V6" s="17">
        <v>0.6</v>
      </c>
    </row>
    <row r="7" spans="1:22" x14ac:dyDescent="0.25">
      <c r="A7" t="s">
        <v>71</v>
      </c>
      <c r="C7" s="20">
        <v>7</v>
      </c>
      <c r="D7" t="s">
        <v>57</v>
      </c>
      <c r="L7" s="17">
        <v>9</v>
      </c>
      <c r="M7" s="17">
        <v>0.25</v>
      </c>
      <c r="N7" s="17">
        <f t="shared" si="0"/>
        <v>1</v>
      </c>
      <c r="O7" s="17">
        <v>0.75</v>
      </c>
      <c r="P7" s="17">
        <v>1</v>
      </c>
      <c r="Q7" s="14"/>
      <c r="R7" s="17">
        <v>6</v>
      </c>
      <c r="S7" s="17">
        <v>0.25</v>
      </c>
      <c r="T7" s="17">
        <f t="shared" si="1"/>
        <v>0.85000000000000009</v>
      </c>
      <c r="U7" s="17">
        <v>0.6</v>
      </c>
      <c r="V7" s="17">
        <v>0.85</v>
      </c>
    </row>
    <row r="8" spans="1:22" x14ac:dyDescent="0.25">
      <c r="A8" t="s">
        <v>72</v>
      </c>
      <c r="C8" s="16"/>
      <c r="L8" s="14"/>
      <c r="M8" s="14"/>
      <c r="N8" s="14"/>
      <c r="O8" s="14"/>
      <c r="P8" s="14"/>
      <c r="Q8" s="14"/>
      <c r="R8" s="17">
        <v>7</v>
      </c>
      <c r="S8" s="17">
        <v>0.15</v>
      </c>
      <c r="T8" s="17">
        <f t="shared" si="1"/>
        <v>1</v>
      </c>
      <c r="U8" s="17">
        <v>0.85</v>
      </c>
      <c r="V8" s="17">
        <v>1</v>
      </c>
    </row>
    <row r="9" spans="1:22" x14ac:dyDescent="0.25">
      <c r="A9" s="4"/>
      <c r="B9" s="15"/>
      <c r="C9" s="15"/>
      <c r="H9" t="s">
        <v>73</v>
      </c>
    </row>
    <row r="10" spans="1:22" ht="15.75" thickBot="1" x14ac:dyDescent="0.3">
      <c r="A10" s="4"/>
      <c r="B10" s="19"/>
      <c r="C10" s="19"/>
    </row>
    <row r="11" spans="1:22" ht="15.75" thickBot="1" x14ac:dyDescent="0.3">
      <c r="C11" s="105" t="s">
        <v>26</v>
      </c>
      <c r="D11" s="99" t="s">
        <v>58</v>
      </c>
      <c r="E11" s="99"/>
      <c r="F11" s="103" t="s">
        <v>59</v>
      </c>
      <c r="G11" s="99"/>
      <c r="H11" s="99"/>
      <c r="I11" s="104"/>
      <c r="J11" s="103" t="s">
        <v>63</v>
      </c>
      <c r="K11" s="99"/>
      <c r="L11" s="99"/>
      <c r="M11" s="99"/>
      <c r="N11" s="104"/>
      <c r="U11" t="s">
        <v>78</v>
      </c>
    </row>
    <row r="12" spans="1:22" ht="15.75" thickBot="1" x14ac:dyDescent="0.3">
      <c r="C12" s="106"/>
      <c r="D12" s="30" t="s">
        <v>3</v>
      </c>
      <c r="E12" s="28" t="s">
        <v>58</v>
      </c>
      <c r="F12" s="25" t="s">
        <v>3</v>
      </c>
      <c r="G12" s="30" t="s">
        <v>60</v>
      </c>
      <c r="H12" s="25" t="s">
        <v>61</v>
      </c>
      <c r="I12" s="30" t="s">
        <v>62</v>
      </c>
      <c r="J12" s="27" t="s">
        <v>68</v>
      </c>
      <c r="K12" s="30" t="s">
        <v>66</v>
      </c>
      <c r="L12" s="29" t="s">
        <v>67</v>
      </c>
      <c r="M12" s="30" t="s">
        <v>70</v>
      </c>
      <c r="N12" s="28" t="s">
        <v>69</v>
      </c>
      <c r="Q12" s="107" t="s">
        <v>74</v>
      </c>
      <c r="R12" s="107"/>
      <c r="S12">
        <f ca="1">SUM(M14:M103)/90</f>
        <v>23.560000000000006</v>
      </c>
      <c r="U12" t="s">
        <v>75</v>
      </c>
    </row>
    <row r="13" spans="1:22" x14ac:dyDescent="0.25">
      <c r="C13" s="33">
        <v>0</v>
      </c>
      <c r="D13" s="34"/>
      <c r="E13" s="34"/>
      <c r="F13" s="34"/>
      <c r="G13" s="34"/>
      <c r="H13" s="34"/>
      <c r="I13" s="34"/>
      <c r="J13" s="34">
        <v>0</v>
      </c>
      <c r="K13" s="34"/>
      <c r="L13" s="34"/>
      <c r="M13" s="34"/>
      <c r="N13" s="35">
        <v>0</v>
      </c>
      <c r="S13">
        <f>SUM(M14:M33)/20</f>
        <v>23.139999999999997</v>
      </c>
      <c r="U13" t="s">
        <v>76</v>
      </c>
    </row>
    <row r="14" spans="1:22" x14ac:dyDescent="0.25">
      <c r="C14" s="23">
        <v>1</v>
      </c>
      <c r="D14" s="21">
        <v>0.72</v>
      </c>
      <c r="E14" s="21" t="str">
        <f>LOOKUP(D14,$I$4:$I$5,$F$4:$F$5)</f>
        <v>soleado</v>
      </c>
      <c r="F14" s="21">
        <v>0.31</v>
      </c>
      <c r="G14" s="21">
        <f>IF(E14=$F$4,LOOKUP(F14,$O$4:$O$7,$L$4:$L$7),LOOKUP(F14,$U$4:$U$8,$R$4:$R$8))</f>
        <v>8</v>
      </c>
      <c r="H14" s="21">
        <f t="shared" ref="H14:H45" si="2">IF(G14&lt;=compra,G14,compra)</f>
        <v>7</v>
      </c>
      <c r="I14" s="21">
        <f t="shared" ref="I14:I45" si="3">IF(H14&lt;compra,compra-H14,0)</f>
        <v>0</v>
      </c>
      <c r="J14" s="21">
        <f t="shared" ref="J14:J45" si="4">H14*prec_vta</f>
        <v>84</v>
      </c>
      <c r="K14" s="21">
        <f t="shared" ref="K14:K45" si="5">compra*prec_comp</f>
        <v>56</v>
      </c>
      <c r="L14" s="21">
        <f t="shared" ref="L14:L45" si="6">I14*prec_rvta</f>
        <v>0</v>
      </c>
      <c r="M14" s="21">
        <f>J14-K14+L14</f>
        <v>28</v>
      </c>
      <c r="N14" s="22">
        <f>M14+N13</f>
        <v>28</v>
      </c>
      <c r="U14" t="s">
        <v>77</v>
      </c>
    </row>
    <row r="15" spans="1:22" x14ac:dyDescent="0.25">
      <c r="C15" s="23">
        <v>2</v>
      </c>
      <c r="D15" s="21">
        <v>0.33</v>
      </c>
      <c r="E15" s="21" t="str">
        <f t="shared" ref="E15:E78" si="7">LOOKUP(D15,$I$4:$I$5,$F$4:$F$5)</f>
        <v>soleado</v>
      </c>
      <c r="F15" s="21">
        <v>0.87</v>
      </c>
      <c r="G15" s="21">
        <f t="shared" ref="G15:G78" si="8">IF(E15=$F$4,LOOKUP(F15,$O$4:$O$7,$L$4:$L$7),LOOKUP(F15,$U$4:$U$8,$R$4:$R$8))</f>
        <v>9</v>
      </c>
      <c r="H15" s="21">
        <f t="shared" si="2"/>
        <v>7</v>
      </c>
      <c r="I15" s="21">
        <f t="shared" si="3"/>
        <v>0</v>
      </c>
      <c r="J15" s="21">
        <f t="shared" si="4"/>
        <v>84</v>
      </c>
      <c r="K15" s="21">
        <f t="shared" si="5"/>
        <v>56</v>
      </c>
      <c r="L15" s="21">
        <f t="shared" si="6"/>
        <v>0</v>
      </c>
      <c r="M15" s="21">
        <f>J15-K15+L15</f>
        <v>28</v>
      </c>
      <c r="N15" s="22">
        <f t="shared" ref="N15:N16" si="9">M15+N14</f>
        <v>56</v>
      </c>
    </row>
    <row r="16" spans="1:22" x14ac:dyDescent="0.25">
      <c r="C16" s="23">
        <v>3</v>
      </c>
      <c r="D16" s="21">
        <v>0.39</v>
      </c>
      <c r="E16" s="21" t="str">
        <f t="shared" si="7"/>
        <v>soleado</v>
      </c>
      <c r="F16" s="21">
        <v>0.78</v>
      </c>
      <c r="G16" s="21">
        <f t="shared" si="8"/>
        <v>9</v>
      </c>
      <c r="H16" s="21">
        <f t="shared" si="2"/>
        <v>7</v>
      </c>
      <c r="I16" s="21">
        <f t="shared" si="3"/>
        <v>0</v>
      </c>
      <c r="J16" s="21">
        <f t="shared" si="4"/>
        <v>84</v>
      </c>
      <c r="K16" s="21">
        <f t="shared" si="5"/>
        <v>56</v>
      </c>
      <c r="L16" s="21">
        <f t="shared" si="6"/>
        <v>0</v>
      </c>
      <c r="M16" s="21">
        <f t="shared" ref="M16:M33" si="10">J16-K16+L16</f>
        <v>28</v>
      </c>
      <c r="N16" s="22">
        <f t="shared" si="9"/>
        <v>84</v>
      </c>
    </row>
    <row r="17" spans="3:14" x14ac:dyDescent="0.25">
      <c r="C17" s="23">
        <v>4</v>
      </c>
      <c r="D17" s="21">
        <v>0.86</v>
      </c>
      <c r="E17" s="21" t="str">
        <f t="shared" si="7"/>
        <v>nublado</v>
      </c>
      <c r="F17" s="21">
        <v>0.97</v>
      </c>
      <c r="G17" s="21">
        <f t="shared" si="8"/>
        <v>7</v>
      </c>
      <c r="H17" s="21">
        <f t="shared" si="2"/>
        <v>7</v>
      </c>
      <c r="I17" s="21">
        <f t="shared" si="3"/>
        <v>0</v>
      </c>
      <c r="J17" s="21">
        <f t="shared" si="4"/>
        <v>84</v>
      </c>
      <c r="K17" s="21">
        <f t="shared" si="5"/>
        <v>56</v>
      </c>
      <c r="L17" s="21">
        <f t="shared" si="6"/>
        <v>0</v>
      </c>
      <c r="M17" s="21">
        <f t="shared" si="10"/>
        <v>28</v>
      </c>
      <c r="N17" s="22">
        <f t="shared" ref="N17:N33" si="11">M17+N16</f>
        <v>112</v>
      </c>
    </row>
    <row r="18" spans="3:14" x14ac:dyDescent="0.25">
      <c r="C18" s="23">
        <v>5</v>
      </c>
      <c r="D18" s="21">
        <v>0.85</v>
      </c>
      <c r="E18" s="21" t="str">
        <f t="shared" si="7"/>
        <v>nublado</v>
      </c>
      <c r="F18" s="21">
        <v>0.38</v>
      </c>
      <c r="G18" s="21">
        <f t="shared" si="8"/>
        <v>5</v>
      </c>
      <c r="H18" s="21">
        <f t="shared" si="2"/>
        <v>5</v>
      </c>
      <c r="I18" s="21">
        <f t="shared" si="3"/>
        <v>2</v>
      </c>
      <c r="J18" s="21">
        <f t="shared" si="4"/>
        <v>60</v>
      </c>
      <c r="K18" s="21">
        <f t="shared" si="5"/>
        <v>56</v>
      </c>
      <c r="L18" s="21">
        <f t="shared" si="6"/>
        <v>2.4000000000000004</v>
      </c>
      <c r="M18" s="21">
        <f t="shared" si="10"/>
        <v>6.4</v>
      </c>
      <c r="N18" s="22">
        <f t="shared" si="11"/>
        <v>118.4</v>
      </c>
    </row>
    <row r="19" spans="3:14" x14ac:dyDescent="0.25">
      <c r="C19" s="23">
        <v>6</v>
      </c>
      <c r="D19" s="21">
        <v>0.37</v>
      </c>
      <c r="E19" s="21" t="str">
        <f t="shared" si="7"/>
        <v>soleado</v>
      </c>
      <c r="F19" s="21">
        <v>0.63</v>
      </c>
      <c r="G19" s="21">
        <f t="shared" si="8"/>
        <v>8</v>
      </c>
      <c r="H19" s="21">
        <f t="shared" si="2"/>
        <v>7</v>
      </c>
      <c r="I19" s="21">
        <f t="shared" si="3"/>
        <v>0</v>
      </c>
      <c r="J19" s="21">
        <f t="shared" si="4"/>
        <v>84</v>
      </c>
      <c r="K19" s="21">
        <f t="shared" si="5"/>
        <v>56</v>
      </c>
      <c r="L19" s="21">
        <f t="shared" si="6"/>
        <v>0</v>
      </c>
      <c r="M19" s="21">
        <f t="shared" si="10"/>
        <v>28</v>
      </c>
      <c r="N19" s="22">
        <f t="shared" si="11"/>
        <v>146.4</v>
      </c>
    </row>
    <row r="20" spans="3:14" x14ac:dyDescent="0.25">
      <c r="C20" s="23">
        <v>7</v>
      </c>
      <c r="D20" s="21">
        <v>0.3</v>
      </c>
      <c r="E20" s="21" t="str">
        <f t="shared" si="7"/>
        <v>soleado</v>
      </c>
      <c r="F20" s="21">
        <v>0.35</v>
      </c>
      <c r="G20" s="21">
        <f t="shared" si="8"/>
        <v>8</v>
      </c>
      <c r="H20" s="21">
        <f t="shared" si="2"/>
        <v>7</v>
      </c>
      <c r="I20" s="21">
        <f t="shared" si="3"/>
        <v>0</v>
      </c>
      <c r="J20" s="21">
        <f t="shared" si="4"/>
        <v>84</v>
      </c>
      <c r="K20" s="21">
        <f t="shared" si="5"/>
        <v>56</v>
      </c>
      <c r="L20" s="21">
        <f t="shared" si="6"/>
        <v>0</v>
      </c>
      <c r="M20" s="21">
        <f t="shared" si="10"/>
        <v>28</v>
      </c>
      <c r="N20" s="22">
        <f t="shared" si="11"/>
        <v>174.4</v>
      </c>
    </row>
    <row r="21" spans="3:14" x14ac:dyDescent="0.25">
      <c r="C21" s="23">
        <v>8</v>
      </c>
      <c r="D21" s="21">
        <v>0.48</v>
      </c>
      <c r="E21" s="21" t="str">
        <f t="shared" si="7"/>
        <v>soleado</v>
      </c>
      <c r="F21" s="21">
        <v>0.83</v>
      </c>
      <c r="G21" s="21">
        <f t="shared" si="8"/>
        <v>9</v>
      </c>
      <c r="H21" s="21">
        <f t="shared" si="2"/>
        <v>7</v>
      </c>
      <c r="I21" s="21">
        <f t="shared" si="3"/>
        <v>0</v>
      </c>
      <c r="J21" s="21">
        <f t="shared" si="4"/>
        <v>84</v>
      </c>
      <c r="K21" s="21">
        <f t="shared" si="5"/>
        <v>56</v>
      </c>
      <c r="L21" s="21">
        <f t="shared" si="6"/>
        <v>0</v>
      </c>
      <c r="M21" s="21">
        <f t="shared" si="10"/>
        <v>28</v>
      </c>
      <c r="N21" s="22">
        <f t="shared" si="11"/>
        <v>202.4</v>
      </c>
    </row>
    <row r="22" spans="3:14" x14ac:dyDescent="0.25">
      <c r="C22" s="23">
        <v>9</v>
      </c>
      <c r="D22" s="21">
        <v>0.31</v>
      </c>
      <c r="E22" s="21" t="str">
        <f t="shared" si="7"/>
        <v>soleado</v>
      </c>
      <c r="F22" s="21">
        <v>0.31</v>
      </c>
      <c r="G22" s="21">
        <f t="shared" si="8"/>
        <v>8</v>
      </c>
      <c r="H22" s="21">
        <f t="shared" si="2"/>
        <v>7</v>
      </c>
      <c r="I22" s="21">
        <f t="shared" si="3"/>
        <v>0</v>
      </c>
      <c r="J22" s="21">
        <f t="shared" si="4"/>
        <v>84</v>
      </c>
      <c r="K22" s="21">
        <f t="shared" si="5"/>
        <v>56</v>
      </c>
      <c r="L22" s="21">
        <f t="shared" si="6"/>
        <v>0</v>
      </c>
      <c r="M22" s="21">
        <f t="shared" si="10"/>
        <v>28</v>
      </c>
      <c r="N22" s="22">
        <f t="shared" si="11"/>
        <v>230.4</v>
      </c>
    </row>
    <row r="23" spans="3:14" x14ac:dyDescent="0.25">
      <c r="C23" s="23">
        <v>10</v>
      </c>
      <c r="D23" s="21">
        <v>0.97</v>
      </c>
      <c r="E23" s="21" t="str">
        <f t="shared" si="7"/>
        <v>nublado</v>
      </c>
      <c r="F23" s="21">
        <v>0.14000000000000001</v>
      </c>
      <c r="G23" s="21">
        <f t="shared" si="8"/>
        <v>4</v>
      </c>
      <c r="H23" s="21">
        <f t="shared" si="2"/>
        <v>4</v>
      </c>
      <c r="I23" s="21">
        <f t="shared" si="3"/>
        <v>3</v>
      </c>
      <c r="J23" s="21">
        <f t="shared" si="4"/>
        <v>48</v>
      </c>
      <c r="K23" s="21">
        <f t="shared" si="5"/>
        <v>56</v>
      </c>
      <c r="L23" s="21">
        <f t="shared" si="6"/>
        <v>3.6000000000000005</v>
      </c>
      <c r="M23" s="21">
        <f t="shared" si="10"/>
        <v>-4.3999999999999995</v>
      </c>
      <c r="N23" s="22">
        <f t="shared" si="11"/>
        <v>226</v>
      </c>
    </row>
    <row r="24" spans="3:14" x14ac:dyDescent="0.25">
      <c r="C24" s="23">
        <v>11</v>
      </c>
      <c r="D24" s="21">
        <v>0.4</v>
      </c>
      <c r="E24" s="21" t="str">
        <f t="shared" si="7"/>
        <v>soleado</v>
      </c>
      <c r="F24" s="21">
        <v>0.44</v>
      </c>
      <c r="G24" s="21">
        <f t="shared" si="8"/>
        <v>8</v>
      </c>
      <c r="H24" s="21">
        <f t="shared" si="2"/>
        <v>7</v>
      </c>
      <c r="I24" s="21">
        <f t="shared" si="3"/>
        <v>0</v>
      </c>
      <c r="J24" s="21">
        <f t="shared" si="4"/>
        <v>84</v>
      </c>
      <c r="K24" s="21">
        <f t="shared" si="5"/>
        <v>56</v>
      </c>
      <c r="L24" s="21">
        <f t="shared" si="6"/>
        <v>0</v>
      </c>
      <c r="M24" s="21">
        <f t="shared" si="10"/>
        <v>28</v>
      </c>
      <c r="N24" s="22">
        <f t="shared" si="11"/>
        <v>254</v>
      </c>
    </row>
    <row r="25" spans="3:14" x14ac:dyDescent="0.25">
      <c r="C25" s="23">
        <v>12</v>
      </c>
      <c r="D25" s="21">
        <v>0.91</v>
      </c>
      <c r="E25" s="21" t="str">
        <f t="shared" si="7"/>
        <v>nublado</v>
      </c>
      <c r="F25" s="21">
        <v>0.68</v>
      </c>
      <c r="G25" s="21">
        <f t="shared" si="8"/>
        <v>6</v>
      </c>
      <c r="H25" s="21">
        <f t="shared" si="2"/>
        <v>6</v>
      </c>
      <c r="I25" s="21">
        <f t="shared" si="3"/>
        <v>1</v>
      </c>
      <c r="J25" s="21">
        <f t="shared" si="4"/>
        <v>72</v>
      </c>
      <c r="K25" s="21">
        <f t="shared" si="5"/>
        <v>56</v>
      </c>
      <c r="L25" s="21">
        <f t="shared" si="6"/>
        <v>1.2000000000000002</v>
      </c>
      <c r="M25" s="21">
        <f t="shared" si="10"/>
        <v>17.2</v>
      </c>
      <c r="N25" s="22">
        <f t="shared" si="11"/>
        <v>271.2</v>
      </c>
    </row>
    <row r="26" spans="3:14" x14ac:dyDescent="0.25">
      <c r="C26" s="23">
        <v>13</v>
      </c>
      <c r="D26" s="21">
        <v>0.73</v>
      </c>
      <c r="E26" s="21" t="str">
        <f t="shared" si="7"/>
        <v>soleado</v>
      </c>
      <c r="F26" s="21">
        <v>0.24</v>
      </c>
      <c r="G26" s="21">
        <f t="shared" si="8"/>
        <v>7</v>
      </c>
      <c r="H26" s="21">
        <f t="shared" si="2"/>
        <v>7</v>
      </c>
      <c r="I26" s="21">
        <f t="shared" si="3"/>
        <v>0</v>
      </c>
      <c r="J26" s="21">
        <f t="shared" si="4"/>
        <v>84</v>
      </c>
      <c r="K26" s="21">
        <f t="shared" si="5"/>
        <v>56</v>
      </c>
      <c r="L26" s="21">
        <f t="shared" si="6"/>
        <v>0</v>
      </c>
      <c r="M26" s="21">
        <f t="shared" si="10"/>
        <v>28</v>
      </c>
      <c r="N26" s="22">
        <f t="shared" si="11"/>
        <v>299.2</v>
      </c>
    </row>
    <row r="27" spans="3:14" x14ac:dyDescent="0.25">
      <c r="C27" s="23">
        <v>14</v>
      </c>
      <c r="D27" s="21">
        <v>0.33</v>
      </c>
      <c r="E27" s="21" t="str">
        <f t="shared" si="7"/>
        <v>soleado</v>
      </c>
      <c r="F27" s="21">
        <v>0.06</v>
      </c>
      <c r="G27" s="21">
        <f t="shared" si="8"/>
        <v>6</v>
      </c>
      <c r="H27" s="21">
        <f t="shared" si="2"/>
        <v>6</v>
      </c>
      <c r="I27" s="21">
        <f t="shared" si="3"/>
        <v>1</v>
      </c>
      <c r="J27" s="21">
        <f t="shared" si="4"/>
        <v>72</v>
      </c>
      <c r="K27" s="21">
        <f t="shared" si="5"/>
        <v>56</v>
      </c>
      <c r="L27" s="21">
        <f t="shared" si="6"/>
        <v>1.2000000000000002</v>
      </c>
      <c r="M27" s="21">
        <f t="shared" si="10"/>
        <v>17.2</v>
      </c>
      <c r="N27" s="22">
        <f t="shared" si="11"/>
        <v>316.39999999999998</v>
      </c>
    </row>
    <row r="28" spans="3:14" x14ac:dyDescent="0.25">
      <c r="C28" s="23">
        <v>15</v>
      </c>
      <c r="D28" s="21">
        <v>0.53</v>
      </c>
      <c r="E28" s="21" t="str">
        <f t="shared" si="7"/>
        <v>soleado</v>
      </c>
      <c r="F28" s="21">
        <v>0.22</v>
      </c>
      <c r="G28" s="21">
        <f t="shared" si="8"/>
        <v>7</v>
      </c>
      <c r="H28" s="21">
        <f t="shared" si="2"/>
        <v>7</v>
      </c>
      <c r="I28" s="21">
        <f t="shared" si="3"/>
        <v>0</v>
      </c>
      <c r="J28" s="21">
        <f t="shared" si="4"/>
        <v>84</v>
      </c>
      <c r="K28" s="21">
        <f t="shared" si="5"/>
        <v>56</v>
      </c>
      <c r="L28" s="21">
        <f t="shared" si="6"/>
        <v>0</v>
      </c>
      <c r="M28" s="21">
        <f t="shared" si="10"/>
        <v>28</v>
      </c>
      <c r="N28" s="22">
        <f t="shared" si="11"/>
        <v>344.4</v>
      </c>
    </row>
    <row r="29" spans="3:14" x14ac:dyDescent="0.25">
      <c r="C29" s="23">
        <v>16</v>
      </c>
      <c r="D29" s="21">
        <v>0.55000000000000004</v>
      </c>
      <c r="E29" s="21" t="str">
        <f t="shared" si="7"/>
        <v>soleado</v>
      </c>
      <c r="F29" s="21">
        <v>0.9</v>
      </c>
      <c r="G29" s="21">
        <f t="shared" si="8"/>
        <v>9</v>
      </c>
      <c r="H29" s="21">
        <f t="shared" si="2"/>
        <v>7</v>
      </c>
      <c r="I29" s="21">
        <f t="shared" si="3"/>
        <v>0</v>
      </c>
      <c r="J29" s="21">
        <f t="shared" si="4"/>
        <v>84</v>
      </c>
      <c r="K29" s="21">
        <f t="shared" si="5"/>
        <v>56</v>
      </c>
      <c r="L29" s="21">
        <f t="shared" si="6"/>
        <v>0</v>
      </c>
      <c r="M29" s="21">
        <f t="shared" si="10"/>
        <v>28</v>
      </c>
      <c r="N29" s="22">
        <f t="shared" si="11"/>
        <v>372.4</v>
      </c>
    </row>
    <row r="30" spans="3:14" x14ac:dyDescent="0.25">
      <c r="C30" s="23">
        <v>17</v>
      </c>
      <c r="D30" s="21">
        <v>0.59</v>
      </c>
      <c r="E30" s="21" t="str">
        <f t="shared" si="7"/>
        <v>soleado</v>
      </c>
      <c r="F30" s="21">
        <v>0.27</v>
      </c>
      <c r="G30" s="21">
        <f t="shared" si="8"/>
        <v>7</v>
      </c>
      <c r="H30" s="21">
        <f t="shared" si="2"/>
        <v>7</v>
      </c>
      <c r="I30" s="21">
        <f t="shared" si="3"/>
        <v>0</v>
      </c>
      <c r="J30" s="21">
        <f t="shared" si="4"/>
        <v>84</v>
      </c>
      <c r="K30" s="21">
        <f t="shared" si="5"/>
        <v>56</v>
      </c>
      <c r="L30" s="21">
        <f t="shared" si="6"/>
        <v>0</v>
      </c>
      <c r="M30" s="21">
        <f t="shared" si="10"/>
        <v>28</v>
      </c>
      <c r="N30" s="22">
        <f t="shared" si="11"/>
        <v>400.4</v>
      </c>
    </row>
    <row r="31" spans="3:14" x14ac:dyDescent="0.25">
      <c r="C31" s="23">
        <v>18</v>
      </c>
      <c r="D31" s="21">
        <v>0.01</v>
      </c>
      <c r="E31" s="21" t="str">
        <f t="shared" si="7"/>
        <v>soleado</v>
      </c>
      <c r="F31" s="21">
        <v>0.77</v>
      </c>
      <c r="G31" s="21">
        <f t="shared" si="8"/>
        <v>9</v>
      </c>
      <c r="H31" s="21">
        <f t="shared" si="2"/>
        <v>7</v>
      </c>
      <c r="I31" s="21">
        <f t="shared" si="3"/>
        <v>0</v>
      </c>
      <c r="J31" s="21">
        <f t="shared" si="4"/>
        <v>84</v>
      </c>
      <c r="K31" s="21">
        <f t="shared" si="5"/>
        <v>56</v>
      </c>
      <c r="L31" s="21">
        <f t="shared" si="6"/>
        <v>0</v>
      </c>
      <c r="M31" s="21">
        <f t="shared" si="10"/>
        <v>28</v>
      </c>
      <c r="N31" s="22">
        <f t="shared" si="11"/>
        <v>428.4</v>
      </c>
    </row>
    <row r="32" spans="3:14" x14ac:dyDescent="0.25">
      <c r="C32" s="23">
        <v>19</v>
      </c>
      <c r="D32" s="21">
        <v>0.56999999999999995</v>
      </c>
      <c r="E32" s="21" t="str">
        <f t="shared" si="7"/>
        <v>soleado</v>
      </c>
      <c r="F32" s="21">
        <v>0.1</v>
      </c>
      <c r="G32" s="21">
        <f t="shared" si="8"/>
        <v>7</v>
      </c>
      <c r="H32" s="21">
        <f t="shared" si="2"/>
        <v>7</v>
      </c>
      <c r="I32" s="21">
        <f t="shared" si="3"/>
        <v>0</v>
      </c>
      <c r="J32" s="21">
        <f t="shared" si="4"/>
        <v>84</v>
      </c>
      <c r="K32" s="21">
        <f t="shared" si="5"/>
        <v>56</v>
      </c>
      <c r="L32" s="21">
        <f t="shared" si="6"/>
        <v>0</v>
      </c>
      <c r="M32" s="21">
        <f t="shared" si="10"/>
        <v>28</v>
      </c>
      <c r="N32" s="22">
        <f t="shared" si="11"/>
        <v>456.4</v>
      </c>
    </row>
    <row r="33" spans="2:15" ht="15.75" thickBot="1" x14ac:dyDescent="0.3">
      <c r="C33" s="36">
        <v>20</v>
      </c>
      <c r="D33" s="37">
        <v>0.8</v>
      </c>
      <c r="E33" s="37" t="str">
        <f t="shared" si="7"/>
        <v>nublado</v>
      </c>
      <c r="F33" s="37">
        <v>0.28999999999999998</v>
      </c>
      <c r="G33" s="37">
        <f t="shared" si="8"/>
        <v>5</v>
      </c>
      <c r="H33" s="37">
        <f t="shared" si="2"/>
        <v>5</v>
      </c>
      <c r="I33" s="37">
        <f t="shared" si="3"/>
        <v>2</v>
      </c>
      <c r="J33" s="37">
        <f t="shared" si="4"/>
        <v>60</v>
      </c>
      <c r="K33" s="37">
        <f t="shared" si="5"/>
        <v>56</v>
      </c>
      <c r="L33" s="37">
        <f t="shared" si="6"/>
        <v>2.4000000000000004</v>
      </c>
      <c r="M33" s="37">
        <f t="shared" si="10"/>
        <v>6.4</v>
      </c>
      <c r="N33" s="38">
        <f t="shared" si="11"/>
        <v>462.79999999999995</v>
      </c>
    </row>
    <row r="34" spans="2:15" ht="15.75" thickTop="1" x14ac:dyDescent="0.25">
      <c r="B34" s="21"/>
      <c r="C34" s="23">
        <v>21</v>
      </c>
      <c r="D34" s="32">
        <f ca="1">RAND()</f>
        <v>3.6839951015737893E-2</v>
      </c>
      <c r="E34" s="32" t="str">
        <f t="shared" ca="1" si="7"/>
        <v>soleado</v>
      </c>
      <c r="F34" s="32">
        <f ca="1">RAND()</f>
        <v>0.74209770420868115</v>
      </c>
      <c r="G34" s="21">
        <f t="shared" ca="1" si="8"/>
        <v>8</v>
      </c>
      <c r="H34" s="21">
        <f t="shared" ca="1" si="2"/>
        <v>7</v>
      </c>
      <c r="I34" s="21">
        <f t="shared" ca="1" si="3"/>
        <v>0</v>
      </c>
      <c r="J34" s="21">
        <f t="shared" ca="1" si="4"/>
        <v>84</v>
      </c>
      <c r="K34" s="21">
        <f t="shared" si="5"/>
        <v>56</v>
      </c>
      <c r="L34" s="21">
        <f t="shared" ca="1" si="6"/>
        <v>0</v>
      </c>
      <c r="M34" s="21">
        <f t="shared" ref="M34:M97" ca="1" si="12">J34-K34+L34</f>
        <v>28</v>
      </c>
      <c r="N34" s="22">
        <f t="shared" ref="N34:N97" ca="1" si="13">M34+N33</f>
        <v>490.79999999999995</v>
      </c>
      <c r="O34" s="21"/>
    </row>
    <row r="35" spans="2:15" x14ac:dyDescent="0.25">
      <c r="B35" s="21"/>
      <c r="C35" s="23">
        <v>22</v>
      </c>
      <c r="D35" s="32">
        <f t="shared" ref="D35:D98" ca="1" si="14">RAND()</f>
        <v>0.10816366420645196</v>
      </c>
      <c r="E35" s="32" t="str">
        <f t="shared" ca="1" si="7"/>
        <v>soleado</v>
      </c>
      <c r="F35" s="32">
        <f t="shared" ref="F35:F98" ca="1" si="15">RAND()</f>
        <v>0.36582502889755264</v>
      </c>
      <c r="G35" s="21">
        <f t="shared" ca="1" si="8"/>
        <v>8</v>
      </c>
      <c r="H35" s="21">
        <f t="shared" ca="1" si="2"/>
        <v>7</v>
      </c>
      <c r="I35" s="21">
        <f t="shared" ca="1" si="3"/>
        <v>0</v>
      </c>
      <c r="J35" s="21">
        <f t="shared" ca="1" si="4"/>
        <v>84</v>
      </c>
      <c r="K35" s="21">
        <f t="shared" si="5"/>
        <v>56</v>
      </c>
      <c r="L35" s="21">
        <f t="shared" ca="1" si="6"/>
        <v>0</v>
      </c>
      <c r="M35" s="21">
        <f t="shared" ca="1" si="12"/>
        <v>28</v>
      </c>
      <c r="N35" s="22">
        <f t="shared" ca="1" si="13"/>
        <v>518.79999999999995</v>
      </c>
      <c r="O35" s="21"/>
    </row>
    <row r="36" spans="2:15" x14ac:dyDescent="0.25">
      <c r="B36" s="21"/>
      <c r="C36" s="23">
        <v>23</v>
      </c>
      <c r="D36" s="32">
        <f t="shared" ca="1" si="14"/>
        <v>0.16043071267584574</v>
      </c>
      <c r="E36" s="32" t="str">
        <f t="shared" ca="1" si="7"/>
        <v>soleado</v>
      </c>
      <c r="F36" s="32">
        <f t="shared" ca="1" si="15"/>
        <v>2.996345319768412E-2</v>
      </c>
      <c r="G36" s="21">
        <f t="shared" ca="1" si="8"/>
        <v>6</v>
      </c>
      <c r="H36" s="21">
        <f t="shared" ca="1" si="2"/>
        <v>6</v>
      </c>
      <c r="I36" s="21">
        <f t="shared" ca="1" si="3"/>
        <v>1</v>
      </c>
      <c r="J36" s="21">
        <f t="shared" ca="1" si="4"/>
        <v>72</v>
      </c>
      <c r="K36" s="21">
        <f t="shared" si="5"/>
        <v>56</v>
      </c>
      <c r="L36" s="21">
        <f t="shared" ca="1" si="6"/>
        <v>1.2000000000000002</v>
      </c>
      <c r="M36" s="21">
        <f t="shared" ca="1" si="12"/>
        <v>17.2</v>
      </c>
      <c r="N36" s="22">
        <f t="shared" ca="1" si="13"/>
        <v>536</v>
      </c>
      <c r="O36" s="21"/>
    </row>
    <row r="37" spans="2:15" x14ac:dyDescent="0.25">
      <c r="B37" s="21"/>
      <c r="C37" s="23">
        <v>24</v>
      </c>
      <c r="D37" s="32">
        <f t="shared" ca="1" si="14"/>
        <v>4.7864012832904423E-2</v>
      </c>
      <c r="E37" s="32" t="str">
        <f t="shared" ca="1" si="7"/>
        <v>soleado</v>
      </c>
      <c r="F37" s="32">
        <f t="shared" ca="1" si="15"/>
        <v>0.43773618836044792</v>
      </c>
      <c r="G37" s="21">
        <f t="shared" ca="1" si="8"/>
        <v>8</v>
      </c>
      <c r="H37" s="21">
        <f t="shared" ca="1" si="2"/>
        <v>7</v>
      </c>
      <c r="I37" s="21">
        <f t="shared" ca="1" si="3"/>
        <v>0</v>
      </c>
      <c r="J37" s="21">
        <f t="shared" ca="1" si="4"/>
        <v>84</v>
      </c>
      <c r="K37" s="21">
        <f t="shared" si="5"/>
        <v>56</v>
      </c>
      <c r="L37" s="21">
        <f t="shared" ca="1" si="6"/>
        <v>0</v>
      </c>
      <c r="M37" s="21">
        <f t="shared" ca="1" si="12"/>
        <v>28</v>
      </c>
      <c r="N37" s="22">
        <f t="shared" ca="1" si="13"/>
        <v>564</v>
      </c>
      <c r="O37" s="21"/>
    </row>
    <row r="38" spans="2:15" x14ac:dyDescent="0.25">
      <c r="B38" s="21"/>
      <c r="C38" s="23">
        <v>25</v>
      </c>
      <c r="D38" s="32">
        <f t="shared" ca="1" si="14"/>
        <v>0.36848553562576092</v>
      </c>
      <c r="E38" s="32" t="str">
        <f t="shared" ca="1" si="7"/>
        <v>soleado</v>
      </c>
      <c r="F38" s="32">
        <f t="shared" ca="1" si="15"/>
        <v>6.6069736084093389E-2</v>
      </c>
      <c r="G38" s="21">
        <f t="shared" ca="1" si="8"/>
        <v>6</v>
      </c>
      <c r="H38" s="21">
        <f t="shared" ca="1" si="2"/>
        <v>6</v>
      </c>
      <c r="I38" s="21">
        <f t="shared" ca="1" si="3"/>
        <v>1</v>
      </c>
      <c r="J38" s="21">
        <f t="shared" ca="1" si="4"/>
        <v>72</v>
      </c>
      <c r="K38" s="21">
        <f t="shared" si="5"/>
        <v>56</v>
      </c>
      <c r="L38" s="21">
        <f t="shared" ca="1" si="6"/>
        <v>1.2000000000000002</v>
      </c>
      <c r="M38" s="21">
        <f t="shared" ca="1" si="12"/>
        <v>17.2</v>
      </c>
      <c r="N38" s="22">
        <f t="shared" ca="1" si="13"/>
        <v>581.20000000000005</v>
      </c>
      <c r="O38" s="21"/>
    </row>
    <row r="39" spans="2:15" x14ac:dyDescent="0.25">
      <c r="B39" s="21"/>
      <c r="C39" s="23">
        <v>26</v>
      </c>
      <c r="D39" s="32">
        <f t="shared" ca="1" si="14"/>
        <v>0.88466385862166319</v>
      </c>
      <c r="E39" s="32" t="str">
        <f t="shared" ca="1" si="7"/>
        <v>nublado</v>
      </c>
      <c r="F39" s="32">
        <f t="shared" ca="1" si="15"/>
        <v>0.73574471355711157</v>
      </c>
      <c r="G39" s="21">
        <f t="shared" ca="1" si="8"/>
        <v>6</v>
      </c>
      <c r="H39" s="21">
        <f t="shared" ca="1" si="2"/>
        <v>6</v>
      </c>
      <c r="I39" s="21">
        <f t="shared" ca="1" si="3"/>
        <v>1</v>
      </c>
      <c r="J39" s="21">
        <f t="shared" ca="1" si="4"/>
        <v>72</v>
      </c>
      <c r="K39" s="21">
        <f t="shared" si="5"/>
        <v>56</v>
      </c>
      <c r="L39" s="21">
        <f t="shared" ca="1" si="6"/>
        <v>1.2000000000000002</v>
      </c>
      <c r="M39" s="21">
        <f t="shared" ca="1" si="12"/>
        <v>17.2</v>
      </c>
      <c r="N39" s="22">
        <f t="shared" ca="1" si="13"/>
        <v>598.40000000000009</v>
      </c>
      <c r="O39" s="21"/>
    </row>
    <row r="40" spans="2:15" x14ac:dyDescent="0.25">
      <c r="B40" s="21"/>
      <c r="C40" s="23">
        <v>27</v>
      </c>
      <c r="D40" s="32">
        <f t="shared" ca="1" si="14"/>
        <v>0.84429572894842309</v>
      </c>
      <c r="E40" s="32" t="str">
        <f t="shared" ca="1" si="7"/>
        <v>nublado</v>
      </c>
      <c r="F40" s="32">
        <f t="shared" ca="1" si="15"/>
        <v>0.81031500838540427</v>
      </c>
      <c r="G40" s="21">
        <f t="shared" ca="1" si="8"/>
        <v>6</v>
      </c>
      <c r="H40" s="21">
        <f t="shared" ca="1" si="2"/>
        <v>6</v>
      </c>
      <c r="I40" s="21">
        <f t="shared" ca="1" si="3"/>
        <v>1</v>
      </c>
      <c r="J40" s="21">
        <f t="shared" ca="1" si="4"/>
        <v>72</v>
      </c>
      <c r="K40" s="21">
        <f t="shared" si="5"/>
        <v>56</v>
      </c>
      <c r="L40" s="21">
        <f t="shared" ca="1" si="6"/>
        <v>1.2000000000000002</v>
      </c>
      <c r="M40" s="21">
        <f t="shared" ca="1" si="12"/>
        <v>17.2</v>
      </c>
      <c r="N40" s="22">
        <f t="shared" ca="1" si="13"/>
        <v>615.60000000000014</v>
      </c>
      <c r="O40" s="21"/>
    </row>
    <row r="41" spans="2:15" x14ac:dyDescent="0.25">
      <c r="B41" s="21"/>
      <c r="C41" s="23">
        <v>28</v>
      </c>
      <c r="D41" s="32">
        <f t="shared" ca="1" si="14"/>
        <v>0.43911336866604989</v>
      </c>
      <c r="E41" s="32" t="str">
        <f t="shared" ca="1" si="7"/>
        <v>soleado</v>
      </c>
      <c r="F41" s="32">
        <f t="shared" ca="1" si="15"/>
        <v>0.37967271676841063</v>
      </c>
      <c r="G41" s="21">
        <f t="shared" ca="1" si="8"/>
        <v>8</v>
      </c>
      <c r="H41" s="21">
        <f t="shared" ca="1" si="2"/>
        <v>7</v>
      </c>
      <c r="I41" s="21">
        <f t="shared" ca="1" si="3"/>
        <v>0</v>
      </c>
      <c r="J41" s="21">
        <f t="shared" ca="1" si="4"/>
        <v>84</v>
      </c>
      <c r="K41" s="21">
        <f t="shared" si="5"/>
        <v>56</v>
      </c>
      <c r="L41" s="21">
        <f t="shared" ca="1" si="6"/>
        <v>0</v>
      </c>
      <c r="M41" s="21">
        <f t="shared" ca="1" si="12"/>
        <v>28</v>
      </c>
      <c r="N41" s="22">
        <f t="shared" ca="1" si="13"/>
        <v>643.60000000000014</v>
      </c>
      <c r="O41" s="21"/>
    </row>
    <row r="42" spans="2:15" x14ac:dyDescent="0.25">
      <c r="B42" s="21"/>
      <c r="C42" s="23">
        <v>29</v>
      </c>
      <c r="D42" s="32">
        <f t="shared" ca="1" si="14"/>
        <v>0.5520033458448057</v>
      </c>
      <c r="E42" s="32" t="str">
        <f t="shared" ca="1" si="7"/>
        <v>soleado</v>
      </c>
      <c r="F42" s="32">
        <f t="shared" ca="1" si="15"/>
        <v>6.9465854150298489E-2</v>
      </c>
      <c r="G42" s="21">
        <f t="shared" ca="1" si="8"/>
        <v>6</v>
      </c>
      <c r="H42" s="21">
        <f t="shared" ca="1" si="2"/>
        <v>6</v>
      </c>
      <c r="I42" s="21">
        <f t="shared" ca="1" si="3"/>
        <v>1</v>
      </c>
      <c r="J42" s="21">
        <f t="shared" ca="1" si="4"/>
        <v>72</v>
      </c>
      <c r="K42" s="21">
        <f t="shared" si="5"/>
        <v>56</v>
      </c>
      <c r="L42" s="21">
        <f t="shared" ca="1" si="6"/>
        <v>1.2000000000000002</v>
      </c>
      <c r="M42" s="21">
        <f t="shared" ca="1" si="12"/>
        <v>17.2</v>
      </c>
      <c r="N42" s="22">
        <f t="shared" ca="1" si="13"/>
        <v>660.80000000000018</v>
      </c>
      <c r="O42" s="21"/>
    </row>
    <row r="43" spans="2:15" x14ac:dyDescent="0.25">
      <c r="B43" s="21"/>
      <c r="C43" s="23">
        <v>30</v>
      </c>
      <c r="D43" s="32">
        <f t="shared" ca="1" si="14"/>
        <v>3.5383829752741458E-2</v>
      </c>
      <c r="E43" s="32" t="str">
        <f t="shared" ca="1" si="7"/>
        <v>soleado</v>
      </c>
      <c r="F43" s="32">
        <f t="shared" ca="1" si="15"/>
        <v>0.98807220499634596</v>
      </c>
      <c r="G43" s="21">
        <f t="shared" ca="1" si="8"/>
        <v>9</v>
      </c>
      <c r="H43" s="21">
        <f t="shared" ca="1" si="2"/>
        <v>7</v>
      </c>
      <c r="I43" s="21">
        <f t="shared" ca="1" si="3"/>
        <v>0</v>
      </c>
      <c r="J43" s="21">
        <f t="shared" ca="1" si="4"/>
        <v>84</v>
      </c>
      <c r="K43" s="21">
        <f t="shared" si="5"/>
        <v>56</v>
      </c>
      <c r="L43" s="21">
        <f t="shared" ca="1" si="6"/>
        <v>0</v>
      </c>
      <c r="M43" s="21">
        <f t="shared" ca="1" si="12"/>
        <v>28</v>
      </c>
      <c r="N43" s="22">
        <f t="shared" ca="1" si="13"/>
        <v>688.80000000000018</v>
      </c>
      <c r="O43" s="21"/>
    </row>
    <row r="44" spans="2:15" x14ac:dyDescent="0.25">
      <c r="B44" s="21"/>
      <c r="C44" s="23">
        <v>31</v>
      </c>
      <c r="D44" s="32">
        <f t="shared" ca="1" si="14"/>
        <v>0.29773957548988061</v>
      </c>
      <c r="E44" s="32" t="str">
        <f t="shared" ca="1" si="7"/>
        <v>soleado</v>
      </c>
      <c r="F44" s="32">
        <f t="shared" ca="1" si="15"/>
        <v>0.64871675233817838</v>
      </c>
      <c r="G44" s="21">
        <f t="shared" ca="1" si="8"/>
        <v>8</v>
      </c>
      <c r="H44" s="21">
        <f t="shared" ca="1" si="2"/>
        <v>7</v>
      </c>
      <c r="I44" s="21">
        <f t="shared" ca="1" si="3"/>
        <v>0</v>
      </c>
      <c r="J44" s="21">
        <f t="shared" ca="1" si="4"/>
        <v>84</v>
      </c>
      <c r="K44" s="21">
        <f t="shared" si="5"/>
        <v>56</v>
      </c>
      <c r="L44" s="21">
        <f t="shared" ca="1" si="6"/>
        <v>0</v>
      </c>
      <c r="M44" s="21">
        <f t="shared" ca="1" si="12"/>
        <v>28</v>
      </c>
      <c r="N44" s="22">
        <f t="shared" ca="1" si="13"/>
        <v>716.80000000000018</v>
      </c>
      <c r="O44" s="21"/>
    </row>
    <row r="45" spans="2:15" x14ac:dyDescent="0.25">
      <c r="B45" s="21"/>
      <c r="C45" s="23">
        <v>32</v>
      </c>
      <c r="D45" s="32">
        <f t="shared" ca="1" si="14"/>
        <v>0.50771446234203355</v>
      </c>
      <c r="E45" s="32" t="str">
        <f t="shared" ca="1" si="7"/>
        <v>soleado</v>
      </c>
      <c r="F45" s="32">
        <f t="shared" ca="1" si="15"/>
        <v>0.43100823905473795</v>
      </c>
      <c r="G45" s="21">
        <f t="shared" ca="1" si="8"/>
        <v>8</v>
      </c>
      <c r="H45" s="21">
        <f t="shared" ca="1" si="2"/>
        <v>7</v>
      </c>
      <c r="I45" s="21">
        <f t="shared" ca="1" si="3"/>
        <v>0</v>
      </c>
      <c r="J45" s="21">
        <f t="shared" ca="1" si="4"/>
        <v>84</v>
      </c>
      <c r="K45" s="21">
        <f t="shared" si="5"/>
        <v>56</v>
      </c>
      <c r="L45" s="21">
        <f t="shared" ca="1" si="6"/>
        <v>0</v>
      </c>
      <c r="M45" s="21">
        <f t="shared" ca="1" si="12"/>
        <v>28</v>
      </c>
      <c r="N45" s="22">
        <f t="shared" ca="1" si="13"/>
        <v>744.80000000000018</v>
      </c>
      <c r="O45" s="21"/>
    </row>
    <row r="46" spans="2:15" x14ac:dyDescent="0.25">
      <c r="B46" s="21"/>
      <c r="C46" s="23">
        <v>33</v>
      </c>
      <c r="D46" s="32">
        <f t="shared" ca="1" si="14"/>
        <v>0.81102728916463585</v>
      </c>
      <c r="E46" s="32" t="str">
        <f t="shared" ca="1" si="7"/>
        <v>nublado</v>
      </c>
      <c r="F46" s="32">
        <f t="shared" ca="1" si="15"/>
        <v>0.11322593846299012</v>
      </c>
      <c r="G46" s="21">
        <f t="shared" ca="1" si="8"/>
        <v>4</v>
      </c>
      <c r="H46" s="21">
        <f t="shared" ref="H46:H77" ca="1" si="16">IF(G46&lt;=compra,G46,compra)</f>
        <v>4</v>
      </c>
      <c r="I46" s="21">
        <f t="shared" ref="I46:I77" ca="1" si="17">IF(H46&lt;compra,compra-H46,0)</f>
        <v>3</v>
      </c>
      <c r="J46" s="21">
        <f t="shared" ref="J46:J77" ca="1" si="18">H46*prec_vta</f>
        <v>48</v>
      </c>
      <c r="K46" s="21">
        <f t="shared" ref="K46:K77" si="19">compra*prec_comp</f>
        <v>56</v>
      </c>
      <c r="L46" s="21">
        <f t="shared" ref="L46:L77" ca="1" si="20">I46*prec_rvta</f>
        <v>3.6000000000000005</v>
      </c>
      <c r="M46" s="21">
        <f t="shared" ca="1" si="12"/>
        <v>-4.3999999999999995</v>
      </c>
      <c r="N46" s="22">
        <f t="shared" ca="1" si="13"/>
        <v>740.4000000000002</v>
      </c>
      <c r="O46" s="21"/>
    </row>
    <row r="47" spans="2:15" x14ac:dyDescent="0.25">
      <c r="B47" s="21"/>
      <c r="C47" s="23">
        <v>34</v>
      </c>
      <c r="D47" s="32">
        <f t="shared" ca="1" si="14"/>
        <v>0.38180092679920297</v>
      </c>
      <c r="E47" s="32" t="str">
        <f t="shared" ca="1" si="7"/>
        <v>soleado</v>
      </c>
      <c r="F47" s="32">
        <f t="shared" ca="1" si="15"/>
        <v>0.88610604760261025</v>
      </c>
      <c r="G47" s="21">
        <f t="shared" ca="1" si="8"/>
        <v>9</v>
      </c>
      <c r="H47" s="21">
        <f t="shared" ca="1" si="16"/>
        <v>7</v>
      </c>
      <c r="I47" s="21">
        <f t="shared" ca="1" si="17"/>
        <v>0</v>
      </c>
      <c r="J47" s="21">
        <f t="shared" ca="1" si="18"/>
        <v>84</v>
      </c>
      <c r="K47" s="21">
        <f t="shared" si="19"/>
        <v>56</v>
      </c>
      <c r="L47" s="21">
        <f t="shared" ca="1" si="20"/>
        <v>0</v>
      </c>
      <c r="M47" s="21">
        <f t="shared" ca="1" si="12"/>
        <v>28</v>
      </c>
      <c r="N47" s="22">
        <f t="shared" ca="1" si="13"/>
        <v>768.4000000000002</v>
      </c>
      <c r="O47" s="21"/>
    </row>
    <row r="48" spans="2:15" x14ac:dyDescent="0.25">
      <c r="B48" s="21"/>
      <c r="C48" s="23">
        <v>35</v>
      </c>
      <c r="D48" s="32">
        <f t="shared" ca="1" si="14"/>
        <v>0.57749378370804028</v>
      </c>
      <c r="E48" s="32" t="str">
        <f t="shared" ca="1" si="7"/>
        <v>soleado</v>
      </c>
      <c r="F48" s="32">
        <f t="shared" ca="1" si="15"/>
        <v>0.16552281080921138</v>
      </c>
      <c r="G48" s="21">
        <f t="shared" ca="1" si="8"/>
        <v>7</v>
      </c>
      <c r="H48" s="21">
        <f t="shared" ca="1" si="16"/>
        <v>7</v>
      </c>
      <c r="I48" s="21">
        <f t="shared" ca="1" si="17"/>
        <v>0</v>
      </c>
      <c r="J48" s="21">
        <f t="shared" ca="1" si="18"/>
        <v>84</v>
      </c>
      <c r="K48" s="21">
        <f t="shared" si="19"/>
        <v>56</v>
      </c>
      <c r="L48" s="21">
        <f t="shared" ca="1" si="20"/>
        <v>0</v>
      </c>
      <c r="M48" s="21">
        <f t="shared" ca="1" si="12"/>
        <v>28</v>
      </c>
      <c r="N48" s="22">
        <f t="shared" ca="1" si="13"/>
        <v>796.4000000000002</v>
      </c>
      <c r="O48" s="21"/>
    </row>
    <row r="49" spans="2:15" x14ac:dyDescent="0.25">
      <c r="B49" s="21"/>
      <c r="C49" s="23">
        <v>36</v>
      </c>
      <c r="D49" s="32">
        <f t="shared" ca="1" si="14"/>
        <v>0.65774870335271773</v>
      </c>
      <c r="E49" s="32" t="str">
        <f t="shared" ca="1" si="7"/>
        <v>soleado</v>
      </c>
      <c r="F49" s="32">
        <f t="shared" ca="1" si="15"/>
        <v>0.88581437404137242</v>
      </c>
      <c r="G49" s="21">
        <f t="shared" ca="1" si="8"/>
        <v>9</v>
      </c>
      <c r="H49" s="21">
        <f t="shared" ca="1" si="16"/>
        <v>7</v>
      </c>
      <c r="I49" s="21">
        <f t="shared" ca="1" si="17"/>
        <v>0</v>
      </c>
      <c r="J49" s="21">
        <f t="shared" ca="1" si="18"/>
        <v>84</v>
      </c>
      <c r="K49" s="21">
        <f t="shared" si="19"/>
        <v>56</v>
      </c>
      <c r="L49" s="21">
        <f t="shared" ca="1" si="20"/>
        <v>0</v>
      </c>
      <c r="M49" s="21">
        <f t="shared" ca="1" si="12"/>
        <v>28</v>
      </c>
      <c r="N49" s="22">
        <f t="shared" ca="1" si="13"/>
        <v>824.4000000000002</v>
      </c>
      <c r="O49" s="21"/>
    </row>
    <row r="50" spans="2:15" x14ac:dyDescent="0.25">
      <c r="B50" s="21"/>
      <c r="C50" s="23">
        <v>37</v>
      </c>
      <c r="D50" s="32">
        <f t="shared" ca="1" si="14"/>
        <v>0.98948077764539399</v>
      </c>
      <c r="E50" s="32" t="str">
        <f t="shared" ca="1" si="7"/>
        <v>nublado</v>
      </c>
      <c r="F50" s="32">
        <f t="shared" ca="1" si="15"/>
        <v>0.43042920350730585</v>
      </c>
      <c r="G50" s="21">
        <f t="shared" ca="1" si="8"/>
        <v>5</v>
      </c>
      <c r="H50" s="21">
        <f t="shared" ca="1" si="16"/>
        <v>5</v>
      </c>
      <c r="I50" s="21">
        <f t="shared" ca="1" si="17"/>
        <v>2</v>
      </c>
      <c r="J50" s="21">
        <f t="shared" ca="1" si="18"/>
        <v>60</v>
      </c>
      <c r="K50" s="21">
        <f t="shared" si="19"/>
        <v>56</v>
      </c>
      <c r="L50" s="21">
        <f t="shared" ca="1" si="20"/>
        <v>2.4000000000000004</v>
      </c>
      <c r="M50" s="21">
        <f t="shared" ca="1" si="12"/>
        <v>6.4</v>
      </c>
      <c r="N50" s="22">
        <f t="shared" ca="1" si="13"/>
        <v>830.80000000000018</v>
      </c>
      <c r="O50" s="21"/>
    </row>
    <row r="51" spans="2:15" x14ac:dyDescent="0.25">
      <c r="B51" s="21"/>
      <c r="C51" s="23">
        <v>38</v>
      </c>
      <c r="D51" s="32">
        <f t="shared" ca="1" si="14"/>
        <v>0.41547494720332623</v>
      </c>
      <c r="E51" s="32" t="str">
        <f t="shared" ca="1" si="7"/>
        <v>soleado</v>
      </c>
      <c r="F51" s="32">
        <f t="shared" ca="1" si="15"/>
        <v>0.97081635639471719</v>
      </c>
      <c r="G51" s="21">
        <f t="shared" ca="1" si="8"/>
        <v>9</v>
      </c>
      <c r="H51" s="21">
        <f t="shared" ca="1" si="16"/>
        <v>7</v>
      </c>
      <c r="I51" s="21">
        <f t="shared" ca="1" si="17"/>
        <v>0</v>
      </c>
      <c r="J51" s="21">
        <f t="shared" ca="1" si="18"/>
        <v>84</v>
      </c>
      <c r="K51" s="21">
        <f t="shared" si="19"/>
        <v>56</v>
      </c>
      <c r="L51" s="21">
        <f t="shared" ca="1" si="20"/>
        <v>0</v>
      </c>
      <c r="M51" s="21">
        <f t="shared" ca="1" si="12"/>
        <v>28</v>
      </c>
      <c r="N51" s="22">
        <f t="shared" ca="1" si="13"/>
        <v>858.80000000000018</v>
      </c>
      <c r="O51" s="21"/>
    </row>
    <row r="52" spans="2:15" x14ac:dyDescent="0.25">
      <c r="B52" s="21"/>
      <c r="C52" s="23">
        <v>39</v>
      </c>
      <c r="D52" s="32">
        <f t="shared" ca="1" si="14"/>
        <v>0.65461826163595727</v>
      </c>
      <c r="E52" s="32" t="str">
        <f t="shared" ca="1" si="7"/>
        <v>soleado</v>
      </c>
      <c r="F52" s="32">
        <f t="shared" ca="1" si="15"/>
        <v>0.44125216794459243</v>
      </c>
      <c r="G52" s="21">
        <f t="shared" ca="1" si="8"/>
        <v>8</v>
      </c>
      <c r="H52" s="21">
        <f t="shared" ca="1" si="16"/>
        <v>7</v>
      </c>
      <c r="I52" s="21">
        <f t="shared" ca="1" si="17"/>
        <v>0</v>
      </c>
      <c r="J52" s="21">
        <f t="shared" ca="1" si="18"/>
        <v>84</v>
      </c>
      <c r="K52" s="21">
        <f t="shared" si="19"/>
        <v>56</v>
      </c>
      <c r="L52" s="21">
        <f t="shared" ca="1" si="20"/>
        <v>0</v>
      </c>
      <c r="M52" s="21">
        <f t="shared" ca="1" si="12"/>
        <v>28</v>
      </c>
      <c r="N52" s="22">
        <f t="shared" ca="1" si="13"/>
        <v>886.80000000000018</v>
      </c>
      <c r="O52" s="21"/>
    </row>
    <row r="53" spans="2:15" x14ac:dyDescent="0.25">
      <c r="B53" s="21"/>
      <c r="C53" s="23">
        <v>40</v>
      </c>
      <c r="D53" s="32">
        <f t="shared" ca="1" si="14"/>
        <v>0.53939730999310376</v>
      </c>
      <c r="E53" s="32" t="str">
        <f t="shared" ca="1" si="7"/>
        <v>soleado</v>
      </c>
      <c r="F53" s="32">
        <f t="shared" ca="1" si="15"/>
        <v>0.76048383359597704</v>
      </c>
      <c r="G53" s="21">
        <f t="shared" ca="1" si="8"/>
        <v>9</v>
      </c>
      <c r="H53" s="21">
        <f t="shared" ca="1" si="16"/>
        <v>7</v>
      </c>
      <c r="I53" s="21">
        <f t="shared" ca="1" si="17"/>
        <v>0</v>
      </c>
      <c r="J53" s="21">
        <f t="shared" ca="1" si="18"/>
        <v>84</v>
      </c>
      <c r="K53" s="21">
        <f t="shared" si="19"/>
        <v>56</v>
      </c>
      <c r="L53" s="21">
        <f t="shared" ca="1" si="20"/>
        <v>0</v>
      </c>
      <c r="M53" s="21">
        <f t="shared" ca="1" si="12"/>
        <v>28</v>
      </c>
      <c r="N53" s="22">
        <f t="shared" ca="1" si="13"/>
        <v>914.80000000000018</v>
      </c>
      <c r="O53" s="21"/>
    </row>
    <row r="54" spans="2:15" x14ac:dyDescent="0.25">
      <c r="B54" s="21"/>
      <c r="C54" s="23">
        <v>41</v>
      </c>
      <c r="D54" s="32">
        <f t="shared" ca="1" si="14"/>
        <v>0.24158470094778706</v>
      </c>
      <c r="E54" s="32" t="str">
        <f t="shared" ca="1" si="7"/>
        <v>soleado</v>
      </c>
      <c r="F54" s="32">
        <f t="shared" ca="1" si="15"/>
        <v>0.46608092317892558</v>
      </c>
      <c r="G54" s="21">
        <f t="shared" ca="1" si="8"/>
        <v>8</v>
      </c>
      <c r="H54" s="21">
        <f t="shared" ca="1" si="16"/>
        <v>7</v>
      </c>
      <c r="I54" s="21">
        <f t="shared" ca="1" si="17"/>
        <v>0</v>
      </c>
      <c r="J54" s="21">
        <f t="shared" ca="1" si="18"/>
        <v>84</v>
      </c>
      <c r="K54" s="21">
        <f t="shared" si="19"/>
        <v>56</v>
      </c>
      <c r="L54" s="21">
        <f t="shared" ca="1" si="20"/>
        <v>0</v>
      </c>
      <c r="M54" s="21">
        <f t="shared" ca="1" si="12"/>
        <v>28</v>
      </c>
      <c r="N54" s="22">
        <f t="shared" ca="1" si="13"/>
        <v>942.80000000000018</v>
      </c>
      <c r="O54" s="21"/>
    </row>
    <row r="55" spans="2:15" x14ac:dyDescent="0.25">
      <c r="B55" s="21"/>
      <c r="C55" s="23">
        <v>42</v>
      </c>
      <c r="D55" s="32">
        <f t="shared" ca="1" si="14"/>
        <v>0.20383190606005763</v>
      </c>
      <c r="E55" s="32" t="str">
        <f t="shared" ca="1" si="7"/>
        <v>soleado</v>
      </c>
      <c r="F55" s="32">
        <f t="shared" ca="1" si="15"/>
        <v>0.53744300836095016</v>
      </c>
      <c r="G55" s="21">
        <f t="shared" ca="1" si="8"/>
        <v>8</v>
      </c>
      <c r="H55" s="21">
        <f t="shared" ca="1" si="16"/>
        <v>7</v>
      </c>
      <c r="I55" s="21">
        <f t="shared" ca="1" si="17"/>
        <v>0</v>
      </c>
      <c r="J55" s="21">
        <f t="shared" ca="1" si="18"/>
        <v>84</v>
      </c>
      <c r="K55" s="21">
        <f t="shared" si="19"/>
        <v>56</v>
      </c>
      <c r="L55" s="21">
        <f t="shared" ca="1" si="20"/>
        <v>0</v>
      </c>
      <c r="M55" s="21">
        <f t="shared" ca="1" si="12"/>
        <v>28</v>
      </c>
      <c r="N55" s="22">
        <f t="shared" ca="1" si="13"/>
        <v>970.80000000000018</v>
      </c>
      <c r="O55" s="21"/>
    </row>
    <row r="56" spans="2:15" x14ac:dyDescent="0.25">
      <c r="B56" s="21"/>
      <c r="C56" s="23">
        <v>43</v>
      </c>
      <c r="D56" s="32">
        <f t="shared" ca="1" si="14"/>
        <v>0.55549677425949318</v>
      </c>
      <c r="E56" s="32" t="str">
        <f t="shared" ca="1" si="7"/>
        <v>soleado</v>
      </c>
      <c r="F56" s="32">
        <f t="shared" ca="1" si="15"/>
        <v>0.90139601279121062</v>
      </c>
      <c r="G56" s="21">
        <f t="shared" ca="1" si="8"/>
        <v>9</v>
      </c>
      <c r="H56" s="21">
        <f t="shared" ca="1" si="16"/>
        <v>7</v>
      </c>
      <c r="I56" s="21">
        <f t="shared" ca="1" si="17"/>
        <v>0</v>
      </c>
      <c r="J56" s="21">
        <f t="shared" ca="1" si="18"/>
        <v>84</v>
      </c>
      <c r="K56" s="21">
        <f t="shared" si="19"/>
        <v>56</v>
      </c>
      <c r="L56" s="21">
        <f t="shared" ca="1" si="20"/>
        <v>0</v>
      </c>
      <c r="M56" s="21">
        <f t="shared" ca="1" si="12"/>
        <v>28</v>
      </c>
      <c r="N56" s="22">
        <f t="shared" ca="1" si="13"/>
        <v>998.80000000000018</v>
      </c>
      <c r="O56" s="21"/>
    </row>
    <row r="57" spans="2:15" x14ac:dyDescent="0.25">
      <c r="B57" s="21"/>
      <c r="C57" s="23">
        <v>44</v>
      </c>
      <c r="D57" s="32">
        <f t="shared" ca="1" si="14"/>
        <v>0.69912375360218693</v>
      </c>
      <c r="E57" s="32" t="str">
        <f t="shared" ca="1" si="7"/>
        <v>soleado</v>
      </c>
      <c r="F57" s="32">
        <f t="shared" ca="1" si="15"/>
        <v>0.18448061838113972</v>
      </c>
      <c r="G57" s="21">
        <f t="shared" ca="1" si="8"/>
        <v>7</v>
      </c>
      <c r="H57" s="21">
        <f t="shared" ca="1" si="16"/>
        <v>7</v>
      </c>
      <c r="I57" s="21">
        <f t="shared" ca="1" si="17"/>
        <v>0</v>
      </c>
      <c r="J57" s="21">
        <f t="shared" ca="1" si="18"/>
        <v>84</v>
      </c>
      <c r="K57" s="21">
        <f t="shared" si="19"/>
        <v>56</v>
      </c>
      <c r="L57" s="21">
        <f t="shared" ca="1" si="20"/>
        <v>0</v>
      </c>
      <c r="M57" s="21">
        <f t="shared" ca="1" si="12"/>
        <v>28</v>
      </c>
      <c r="N57" s="22">
        <f t="shared" ca="1" si="13"/>
        <v>1026.8000000000002</v>
      </c>
      <c r="O57" s="21"/>
    </row>
    <row r="58" spans="2:15" x14ac:dyDescent="0.25">
      <c r="B58" s="21"/>
      <c r="C58" s="23">
        <v>45</v>
      </c>
      <c r="D58" s="32">
        <f t="shared" ca="1" si="14"/>
        <v>0.30625965102190766</v>
      </c>
      <c r="E58" s="32" t="str">
        <f t="shared" ca="1" si="7"/>
        <v>soleado</v>
      </c>
      <c r="F58" s="32">
        <f t="shared" ca="1" si="15"/>
        <v>0.6399365410439648</v>
      </c>
      <c r="G58" s="21">
        <f t="shared" ca="1" si="8"/>
        <v>8</v>
      </c>
      <c r="H58" s="21">
        <f t="shared" ca="1" si="16"/>
        <v>7</v>
      </c>
      <c r="I58" s="21">
        <f t="shared" ca="1" si="17"/>
        <v>0</v>
      </c>
      <c r="J58" s="21">
        <f t="shared" ca="1" si="18"/>
        <v>84</v>
      </c>
      <c r="K58" s="21">
        <f t="shared" si="19"/>
        <v>56</v>
      </c>
      <c r="L58" s="21">
        <f t="shared" ca="1" si="20"/>
        <v>0</v>
      </c>
      <c r="M58" s="21">
        <f t="shared" ca="1" si="12"/>
        <v>28</v>
      </c>
      <c r="N58" s="22">
        <f t="shared" ca="1" si="13"/>
        <v>1054.8000000000002</v>
      </c>
      <c r="O58" s="21"/>
    </row>
    <row r="59" spans="2:15" x14ac:dyDescent="0.25">
      <c r="B59" s="21"/>
      <c r="C59" s="23">
        <v>46</v>
      </c>
      <c r="D59" s="32">
        <f t="shared" ca="1" si="14"/>
        <v>0.25031443006309928</v>
      </c>
      <c r="E59" s="32" t="str">
        <f t="shared" ca="1" si="7"/>
        <v>soleado</v>
      </c>
      <c r="F59" s="32">
        <f t="shared" ca="1" si="15"/>
        <v>0.54674053346370333</v>
      </c>
      <c r="G59" s="21">
        <f t="shared" ca="1" si="8"/>
        <v>8</v>
      </c>
      <c r="H59" s="21">
        <f t="shared" ca="1" si="16"/>
        <v>7</v>
      </c>
      <c r="I59" s="21">
        <f t="shared" ca="1" si="17"/>
        <v>0</v>
      </c>
      <c r="J59" s="21">
        <f t="shared" ca="1" si="18"/>
        <v>84</v>
      </c>
      <c r="K59" s="21">
        <f t="shared" si="19"/>
        <v>56</v>
      </c>
      <c r="L59" s="21">
        <f t="shared" ca="1" si="20"/>
        <v>0</v>
      </c>
      <c r="M59" s="21">
        <f t="shared" ca="1" si="12"/>
        <v>28</v>
      </c>
      <c r="N59" s="22">
        <f t="shared" ca="1" si="13"/>
        <v>1082.8000000000002</v>
      </c>
      <c r="O59" s="21"/>
    </row>
    <row r="60" spans="2:15" x14ac:dyDescent="0.25">
      <c r="B60" s="21"/>
      <c r="C60" s="23">
        <v>47</v>
      </c>
      <c r="D60" s="32">
        <f t="shared" ca="1" si="14"/>
        <v>4.7438744741871486E-2</v>
      </c>
      <c r="E60" s="32" t="str">
        <f t="shared" ca="1" si="7"/>
        <v>soleado</v>
      </c>
      <c r="F60" s="32">
        <f t="shared" ca="1" si="15"/>
        <v>0.76175764346957187</v>
      </c>
      <c r="G60" s="21">
        <f t="shared" ca="1" si="8"/>
        <v>9</v>
      </c>
      <c r="H60" s="21">
        <f t="shared" ca="1" si="16"/>
        <v>7</v>
      </c>
      <c r="I60" s="21">
        <f t="shared" ca="1" si="17"/>
        <v>0</v>
      </c>
      <c r="J60" s="21">
        <f t="shared" ca="1" si="18"/>
        <v>84</v>
      </c>
      <c r="K60" s="21">
        <f t="shared" si="19"/>
        <v>56</v>
      </c>
      <c r="L60" s="21">
        <f t="shared" ca="1" si="20"/>
        <v>0</v>
      </c>
      <c r="M60" s="21">
        <f t="shared" ca="1" si="12"/>
        <v>28</v>
      </c>
      <c r="N60" s="22">
        <f t="shared" ca="1" si="13"/>
        <v>1110.8000000000002</v>
      </c>
      <c r="O60" s="21"/>
    </row>
    <row r="61" spans="2:15" x14ac:dyDescent="0.25">
      <c r="B61" s="21"/>
      <c r="C61" s="23">
        <v>48</v>
      </c>
      <c r="D61" s="32">
        <f t="shared" ca="1" si="14"/>
        <v>1.4465565017594439E-2</v>
      </c>
      <c r="E61" s="32" t="str">
        <f t="shared" ca="1" si="7"/>
        <v>soleado</v>
      </c>
      <c r="F61" s="32">
        <f t="shared" ca="1" si="15"/>
        <v>0.98504928252280055</v>
      </c>
      <c r="G61" s="21">
        <f t="shared" ca="1" si="8"/>
        <v>9</v>
      </c>
      <c r="H61" s="21">
        <f t="shared" ca="1" si="16"/>
        <v>7</v>
      </c>
      <c r="I61" s="21">
        <f t="shared" ca="1" si="17"/>
        <v>0</v>
      </c>
      <c r="J61" s="21">
        <f t="shared" ca="1" si="18"/>
        <v>84</v>
      </c>
      <c r="K61" s="21">
        <f t="shared" si="19"/>
        <v>56</v>
      </c>
      <c r="L61" s="21">
        <f t="shared" ca="1" si="20"/>
        <v>0</v>
      </c>
      <c r="M61" s="21">
        <f t="shared" ca="1" si="12"/>
        <v>28</v>
      </c>
      <c r="N61" s="22">
        <f t="shared" ca="1" si="13"/>
        <v>1138.8000000000002</v>
      </c>
      <c r="O61" s="21"/>
    </row>
    <row r="62" spans="2:15" x14ac:dyDescent="0.25">
      <c r="B62" s="21"/>
      <c r="C62" s="23">
        <v>49</v>
      </c>
      <c r="D62" s="32">
        <f t="shared" ca="1" si="14"/>
        <v>0.30960686773254498</v>
      </c>
      <c r="E62" s="32" t="str">
        <f t="shared" ca="1" si="7"/>
        <v>soleado</v>
      </c>
      <c r="F62" s="32">
        <f t="shared" ca="1" si="15"/>
        <v>0.64523771860825041</v>
      </c>
      <c r="G62" s="21">
        <f t="shared" ca="1" si="8"/>
        <v>8</v>
      </c>
      <c r="H62" s="21">
        <f t="shared" ca="1" si="16"/>
        <v>7</v>
      </c>
      <c r="I62" s="21">
        <f t="shared" ca="1" si="17"/>
        <v>0</v>
      </c>
      <c r="J62" s="21">
        <f t="shared" ca="1" si="18"/>
        <v>84</v>
      </c>
      <c r="K62" s="21">
        <f t="shared" si="19"/>
        <v>56</v>
      </c>
      <c r="L62" s="21">
        <f t="shared" ca="1" si="20"/>
        <v>0</v>
      </c>
      <c r="M62" s="21">
        <f t="shared" ca="1" si="12"/>
        <v>28</v>
      </c>
      <c r="N62" s="22">
        <f t="shared" ca="1" si="13"/>
        <v>1166.8000000000002</v>
      </c>
      <c r="O62" s="21"/>
    </row>
    <row r="63" spans="2:15" x14ac:dyDescent="0.25">
      <c r="B63" s="21"/>
      <c r="C63" s="23">
        <v>50</v>
      </c>
      <c r="D63" s="32">
        <f t="shared" ca="1" si="14"/>
        <v>0.26193171807333093</v>
      </c>
      <c r="E63" s="32" t="str">
        <f t="shared" ca="1" si="7"/>
        <v>soleado</v>
      </c>
      <c r="F63" s="32">
        <f t="shared" ca="1" si="15"/>
        <v>0.40808638373996275</v>
      </c>
      <c r="G63" s="21">
        <f t="shared" ca="1" si="8"/>
        <v>8</v>
      </c>
      <c r="H63" s="21">
        <f t="shared" ca="1" si="16"/>
        <v>7</v>
      </c>
      <c r="I63" s="21">
        <f t="shared" ca="1" si="17"/>
        <v>0</v>
      </c>
      <c r="J63" s="21">
        <f t="shared" ca="1" si="18"/>
        <v>84</v>
      </c>
      <c r="K63" s="21">
        <f t="shared" si="19"/>
        <v>56</v>
      </c>
      <c r="L63" s="21">
        <f t="shared" ca="1" si="20"/>
        <v>0</v>
      </c>
      <c r="M63" s="21">
        <f t="shared" ca="1" si="12"/>
        <v>28</v>
      </c>
      <c r="N63" s="22">
        <f t="shared" ca="1" si="13"/>
        <v>1194.8000000000002</v>
      </c>
      <c r="O63" s="21"/>
    </row>
    <row r="64" spans="2:15" x14ac:dyDescent="0.25">
      <c r="B64" s="21"/>
      <c r="C64" s="23">
        <v>51</v>
      </c>
      <c r="D64" s="32">
        <f t="shared" ca="1" si="14"/>
        <v>0.63397119061641471</v>
      </c>
      <c r="E64" s="32" t="str">
        <f t="shared" ca="1" si="7"/>
        <v>soleado</v>
      </c>
      <c r="F64" s="32">
        <f t="shared" ca="1" si="15"/>
        <v>0.8443199981134144</v>
      </c>
      <c r="G64" s="21">
        <f t="shared" ca="1" si="8"/>
        <v>9</v>
      </c>
      <c r="H64" s="21">
        <f t="shared" ca="1" si="16"/>
        <v>7</v>
      </c>
      <c r="I64" s="21">
        <f t="shared" ca="1" si="17"/>
        <v>0</v>
      </c>
      <c r="J64" s="21">
        <f t="shared" ca="1" si="18"/>
        <v>84</v>
      </c>
      <c r="K64" s="21">
        <f t="shared" si="19"/>
        <v>56</v>
      </c>
      <c r="L64" s="21">
        <f t="shared" ca="1" si="20"/>
        <v>0</v>
      </c>
      <c r="M64" s="21">
        <f t="shared" ca="1" si="12"/>
        <v>28</v>
      </c>
      <c r="N64" s="22">
        <f t="shared" ca="1" si="13"/>
        <v>1222.8000000000002</v>
      </c>
      <c r="O64" s="21"/>
    </row>
    <row r="65" spans="2:15" x14ac:dyDescent="0.25">
      <c r="B65" s="21"/>
      <c r="C65" s="23">
        <v>52</v>
      </c>
      <c r="D65" s="32">
        <f t="shared" ca="1" si="14"/>
        <v>0.91579901070451053</v>
      </c>
      <c r="E65" s="32" t="str">
        <f t="shared" ca="1" si="7"/>
        <v>nublado</v>
      </c>
      <c r="F65" s="32">
        <f t="shared" ca="1" si="15"/>
        <v>0.35302243426054092</v>
      </c>
      <c r="G65" s="21">
        <f t="shared" ca="1" si="8"/>
        <v>5</v>
      </c>
      <c r="H65" s="21">
        <f t="shared" ca="1" si="16"/>
        <v>5</v>
      </c>
      <c r="I65" s="21">
        <f t="shared" ca="1" si="17"/>
        <v>2</v>
      </c>
      <c r="J65" s="21">
        <f t="shared" ca="1" si="18"/>
        <v>60</v>
      </c>
      <c r="K65" s="21">
        <f t="shared" si="19"/>
        <v>56</v>
      </c>
      <c r="L65" s="21">
        <f t="shared" ca="1" si="20"/>
        <v>2.4000000000000004</v>
      </c>
      <c r="M65" s="21">
        <f t="shared" ca="1" si="12"/>
        <v>6.4</v>
      </c>
      <c r="N65" s="22">
        <f t="shared" ca="1" si="13"/>
        <v>1229.2000000000003</v>
      </c>
      <c r="O65" s="21"/>
    </row>
    <row r="66" spans="2:15" x14ac:dyDescent="0.25">
      <c r="B66" s="21"/>
      <c r="C66" s="23">
        <v>53</v>
      </c>
      <c r="D66" s="32">
        <f t="shared" ca="1" si="14"/>
        <v>5.5675620321322672E-2</v>
      </c>
      <c r="E66" s="32" t="str">
        <f t="shared" ca="1" si="7"/>
        <v>soleado</v>
      </c>
      <c r="F66" s="32">
        <f t="shared" ca="1" si="15"/>
        <v>0.92820248859697574</v>
      </c>
      <c r="G66" s="21">
        <f t="shared" ca="1" si="8"/>
        <v>9</v>
      </c>
      <c r="H66" s="21">
        <f t="shared" ca="1" si="16"/>
        <v>7</v>
      </c>
      <c r="I66" s="21">
        <f t="shared" ca="1" si="17"/>
        <v>0</v>
      </c>
      <c r="J66" s="21">
        <f t="shared" ca="1" si="18"/>
        <v>84</v>
      </c>
      <c r="K66" s="21">
        <f t="shared" si="19"/>
        <v>56</v>
      </c>
      <c r="L66" s="21">
        <f t="shared" ca="1" si="20"/>
        <v>0</v>
      </c>
      <c r="M66" s="21">
        <f t="shared" ca="1" si="12"/>
        <v>28</v>
      </c>
      <c r="N66" s="22">
        <f t="shared" ca="1" si="13"/>
        <v>1257.2000000000003</v>
      </c>
      <c r="O66" s="21"/>
    </row>
    <row r="67" spans="2:15" x14ac:dyDescent="0.25">
      <c r="B67" s="21"/>
      <c r="C67" s="23">
        <v>54</v>
      </c>
      <c r="D67" s="32">
        <f t="shared" ca="1" si="14"/>
        <v>0.61181107438769611</v>
      </c>
      <c r="E67" s="32" t="str">
        <f t="shared" ca="1" si="7"/>
        <v>soleado</v>
      </c>
      <c r="F67" s="32">
        <f t="shared" ca="1" si="15"/>
        <v>0.49807078225667645</v>
      </c>
      <c r="G67" s="21">
        <f t="shared" ca="1" si="8"/>
        <v>8</v>
      </c>
      <c r="H67" s="21">
        <f t="shared" ca="1" si="16"/>
        <v>7</v>
      </c>
      <c r="I67" s="21">
        <f t="shared" ca="1" si="17"/>
        <v>0</v>
      </c>
      <c r="J67" s="21">
        <f t="shared" ca="1" si="18"/>
        <v>84</v>
      </c>
      <c r="K67" s="21">
        <f t="shared" si="19"/>
        <v>56</v>
      </c>
      <c r="L67" s="21">
        <f t="shared" ca="1" si="20"/>
        <v>0</v>
      </c>
      <c r="M67" s="21">
        <f t="shared" ca="1" si="12"/>
        <v>28</v>
      </c>
      <c r="N67" s="22">
        <f t="shared" ca="1" si="13"/>
        <v>1285.2000000000003</v>
      </c>
      <c r="O67" s="21"/>
    </row>
    <row r="68" spans="2:15" x14ac:dyDescent="0.25">
      <c r="B68" s="21"/>
      <c r="C68" s="23">
        <v>55</v>
      </c>
      <c r="D68" s="32">
        <f t="shared" ca="1" si="14"/>
        <v>0.25567242608574059</v>
      </c>
      <c r="E68" s="32" t="str">
        <f t="shared" ca="1" si="7"/>
        <v>soleado</v>
      </c>
      <c r="F68" s="32">
        <f t="shared" ca="1" si="15"/>
        <v>0.35425532433439677</v>
      </c>
      <c r="G68" s="21">
        <f t="shared" ca="1" si="8"/>
        <v>8</v>
      </c>
      <c r="H68" s="21">
        <f t="shared" ca="1" si="16"/>
        <v>7</v>
      </c>
      <c r="I68" s="21">
        <f t="shared" ca="1" si="17"/>
        <v>0</v>
      </c>
      <c r="J68" s="21">
        <f t="shared" ca="1" si="18"/>
        <v>84</v>
      </c>
      <c r="K68" s="21">
        <f t="shared" si="19"/>
        <v>56</v>
      </c>
      <c r="L68" s="21">
        <f t="shared" ca="1" si="20"/>
        <v>0</v>
      </c>
      <c r="M68" s="21">
        <f t="shared" ca="1" si="12"/>
        <v>28</v>
      </c>
      <c r="N68" s="22">
        <f t="shared" ca="1" si="13"/>
        <v>1313.2000000000003</v>
      </c>
      <c r="O68" s="21"/>
    </row>
    <row r="69" spans="2:15" x14ac:dyDescent="0.25">
      <c r="B69" s="21"/>
      <c r="C69" s="23">
        <v>56</v>
      </c>
      <c r="D69" s="32">
        <f t="shared" ca="1" si="14"/>
        <v>0.32411294509250699</v>
      </c>
      <c r="E69" s="32" t="str">
        <f t="shared" ca="1" si="7"/>
        <v>soleado</v>
      </c>
      <c r="F69" s="32">
        <f t="shared" ca="1" si="15"/>
        <v>0.96714189560768304</v>
      </c>
      <c r="G69" s="21">
        <f t="shared" ca="1" si="8"/>
        <v>9</v>
      </c>
      <c r="H69" s="21">
        <f t="shared" ca="1" si="16"/>
        <v>7</v>
      </c>
      <c r="I69" s="21">
        <f t="shared" ca="1" si="17"/>
        <v>0</v>
      </c>
      <c r="J69" s="21">
        <f t="shared" ca="1" si="18"/>
        <v>84</v>
      </c>
      <c r="K69" s="21">
        <f t="shared" si="19"/>
        <v>56</v>
      </c>
      <c r="L69" s="21">
        <f t="shared" ca="1" si="20"/>
        <v>0</v>
      </c>
      <c r="M69" s="21">
        <f t="shared" ca="1" si="12"/>
        <v>28</v>
      </c>
      <c r="N69" s="22">
        <f t="shared" ca="1" si="13"/>
        <v>1341.2000000000003</v>
      </c>
      <c r="O69" s="21"/>
    </row>
    <row r="70" spans="2:15" x14ac:dyDescent="0.25">
      <c r="B70" s="21"/>
      <c r="C70" s="23">
        <v>57</v>
      </c>
      <c r="D70" s="32">
        <f t="shared" ca="1" si="14"/>
        <v>0.45643084112789689</v>
      </c>
      <c r="E70" s="32" t="str">
        <f t="shared" ca="1" si="7"/>
        <v>soleado</v>
      </c>
      <c r="F70" s="32">
        <f t="shared" ca="1" si="15"/>
        <v>9.3890331574835617E-2</v>
      </c>
      <c r="G70" s="21">
        <f t="shared" ca="1" si="8"/>
        <v>6</v>
      </c>
      <c r="H70" s="21">
        <f t="shared" ca="1" si="16"/>
        <v>6</v>
      </c>
      <c r="I70" s="21">
        <f t="shared" ca="1" si="17"/>
        <v>1</v>
      </c>
      <c r="J70" s="21">
        <f t="shared" ca="1" si="18"/>
        <v>72</v>
      </c>
      <c r="K70" s="21">
        <f t="shared" si="19"/>
        <v>56</v>
      </c>
      <c r="L70" s="21">
        <f t="shared" ca="1" si="20"/>
        <v>1.2000000000000002</v>
      </c>
      <c r="M70" s="21">
        <f t="shared" ca="1" si="12"/>
        <v>17.2</v>
      </c>
      <c r="N70" s="22">
        <f t="shared" ca="1" si="13"/>
        <v>1358.4000000000003</v>
      </c>
      <c r="O70" s="21"/>
    </row>
    <row r="71" spans="2:15" x14ac:dyDescent="0.25">
      <c r="B71" s="21"/>
      <c r="C71" s="23">
        <v>58</v>
      </c>
      <c r="D71" s="32">
        <f t="shared" ca="1" si="14"/>
        <v>0.66725682027460065</v>
      </c>
      <c r="E71" s="32" t="str">
        <f t="shared" ca="1" si="7"/>
        <v>soleado</v>
      </c>
      <c r="F71" s="32">
        <f t="shared" ca="1" si="15"/>
        <v>0.67145927895787327</v>
      </c>
      <c r="G71" s="21">
        <f t="shared" ca="1" si="8"/>
        <v>8</v>
      </c>
      <c r="H71" s="21">
        <f t="shared" ca="1" si="16"/>
        <v>7</v>
      </c>
      <c r="I71" s="21">
        <f t="shared" ca="1" si="17"/>
        <v>0</v>
      </c>
      <c r="J71" s="21">
        <f t="shared" ca="1" si="18"/>
        <v>84</v>
      </c>
      <c r="K71" s="21">
        <f t="shared" si="19"/>
        <v>56</v>
      </c>
      <c r="L71" s="21">
        <f t="shared" ca="1" si="20"/>
        <v>0</v>
      </c>
      <c r="M71" s="21">
        <f t="shared" ca="1" si="12"/>
        <v>28</v>
      </c>
      <c r="N71" s="22">
        <f t="shared" ca="1" si="13"/>
        <v>1386.4000000000003</v>
      </c>
      <c r="O71" s="21"/>
    </row>
    <row r="72" spans="2:15" x14ac:dyDescent="0.25">
      <c r="B72" s="21"/>
      <c r="C72" s="23">
        <v>59</v>
      </c>
      <c r="D72" s="32">
        <f t="shared" ca="1" si="14"/>
        <v>0.51118355088527445</v>
      </c>
      <c r="E72" s="32" t="str">
        <f t="shared" ca="1" si="7"/>
        <v>soleado</v>
      </c>
      <c r="F72" s="32">
        <f t="shared" ca="1" si="15"/>
        <v>0.45372806617467987</v>
      </c>
      <c r="G72" s="21">
        <f t="shared" ca="1" si="8"/>
        <v>8</v>
      </c>
      <c r="H72" s="21">
        <f t="shared" ca="1" si="16"/>
        <v>7</v>
      </c>
      <c r="I72" s="21">
        <f t="shared" ca="1" si="17"/>
        <v>0</v>
      </c>
      <c r="J72" s="21">
        <f t="shared" ca="1" si="18"/>
        <v>84</v>
      </c>
      <c r="K72" s="21">
        <f t="shared" si="19"/>
        <v>56</v>
      </c>
      <c r="L72" s="21">
        <f t="shared" ca="1" si="20"/>
        <v>0</v>
      </c>
      <c r="M72" s="21">
        <f t="shared" ca="1" si="12"/>
        <v>28</v>
      </c>
      <c r="N72" s="22">
        <f t="shared" ca="1" si="13"/>
        <v>1414.4000000000003</v>
      </c>
      <c r="O72" s="21"/>
    </row>
    <row r="73" spans="2:15" x14ac:dyDescent="0.25">
      <c r="B73" s="21"/>
      <c r="C73" s="23">
        <v>60</v>
      </c>
      <c r="D73" s="32">
        <f t="shared" ca="1" si="14"/>
        <v>0.3146995627949275</v>
      </c>
      <c r="E73" s="32" t="str">
        <f t="shared" ca="1" si="7"/>
        <v>soleado</v>
      </c>
      <c r="F73" s="32">
        <f t="shared" ca="1" si="15"/>
        <v>0.20026568011891588</v>
      </c>
      <c r="G73" s="21">
        <f t="shared" ca="1" si="8"/>
        <v>7</v>
      </c>
      <c r="H73" s="21">
        <f t="shared" ca="1" si="16"/>
        <v>7</v>
      </c>
      <c r="I73" s="21">
        <f t="shared" ca="1" si="17"/>
        <v>0</v>
      </c>
      <c r="J73" s="21">
        <f t="shared" ca="1" si="18"/>
        <v>84</v>
      </c>
      <c r="K73" s="21">
        <f t="shared" si="19"/>
        <v>56</v>
      </c>
      <c r="L73" s="21">
        <f t="shared" ca="1" si="20"/>
        <v>0</v>
      </c>
      <c r="M73" s="21">
        <f t="shared" ca="1" si="12"/>
        <v>28</v>
      </c>
      <c r="N73" s="22">
        <f t="shared" ca="1" si="13"/>
        <v>1442.4000000000003</v>
      </c>
      <c r="O73" s="21"/>
    </row>
    <row r="74" spans="2:15" x14ac:dyDescent="0.25">
      <c r="B74" s="21"/>
      <c r="C74" s="23">
        <v>61</v>
      </c>
      <c r="D74" s="32">
        <f t="shared" ca="1" si="14"/>
        <v>0.55620423077533587</v>
      </c>
      <c r="E74" s="32" t="str">
        <f t="shared" ca="1" si="7"/>
        <v>soleado</v>
      </c>
      <c r="F74" s="32">
        <f t="shared" ca="1" si="15"/>
        <v>0.82867948880439868</v>
      </c>
      <c r="G74" s="21">
        <f t="shared" ca="1" si="8"/>
        <v>9</v>
      </c>
      <c r="H74" s="21">
        <f t="shared" ca="1" si="16"/>
        <v>7</v>
      </c>
      <c r="I74" s="21">
        <f t="shared" ca="1" si="17"/>
        <v>0</v>
      </c>
      <c r="J74" s="21">
        <f t="shared" ca="1" si="18"/>
        <v>84</v>
      </c>
      <c r="K74" s="21">
        <f t="shared" si="19"/>
        <v>56</v>
      </c>
      <c r="L74" s="21">
        <f t="shared" ca="1" si="20"/>
        <v>0</v>
      </c>
      <c r="M74" s="21">
        <f t="shared" ca="1" si="12"/>
        <v>28</v>
      </c>
      <c r="N74" s="22">
        <f t="shared" ca="1" si="13"/>
        <v>1470.4000000000003</v>
      </c>
      <c r="O74" s="21"/>
    </row>
    <row r="75" spans="2:15" x14ac:dyDescent="0.25">
      <c r="B75" s="21"/>
      <c r="C75" s="23">
        <v>62</v>
      </c>
      <c r="D75" s="32">
        <f t="shared" ca="1" si="14"/>
        <v>0.69470060089879682</v>
      </c>
      <c r="E75" s="32" t="str">
        <f t="shared" ca="1" si="7"/>
        <v>soleado</v>
      </c>
      <c r="F75" s="32">
        <f t="shared" ca="1" si="15"/>
        <v>0.70830985760149034</v>
      </c>
      <c r="G75" s="21">
        <f t="shared" ca="1" si="8"/>
        <v>8</v>
      </c>
      <c r="H75" s="21">
        <f t="shared" ca="1" si="16"/>
        <v>7</v>
      </c>
      <c r="I75" s="21">
        <f t="shared" ca="1" si="17"/>
        <v>0</v>
      </c>
      <c r="J75" s="21">
        <f t="shared" ca="1" si="18"/>
        <v>84</v>
      </c>
      <c r="K75" s="21">
        <f t="shared" si="19"/>
        <v>56</v>
      </c>
      <c r="L75" s="21">
        <f t="shared" ca="1" si="20"/>
        <v>0</v>
      </c>
      <c r="M75" s="21">
        <f t="shared" ca="1" si="12"/>
        <v>28</v>
      </c>
      <c r="N75" s="22">
        <f t="shared" ca="1" si="13"/>
        <v>1498.4000000000003</v>
      </c>
      <c r="O75" s="21"/>
    </row>
    <row r="76" spans="2:15" x14ac:dyDescent="0.25">
      <c r="B76" s="21"/>
      <c r="C76" s="23">
        <v>63</v>
      </c>
      <c r="D76" s="32">
        <f t="shared" ca="1" si="14"/>
        <v>0.52651859659192712</v>
      </c>
      <c r="E76" s="32" t="str">
        <f t="shared" ca="1" si="7"/>
        <v>soleado</v>
      </c>
      <c r="F76" s="32">
        <f t="shared" ca="1" si="15"/>
        <v>0.89345464350560178</v>
      </c>
      <c r="G76" s="21">
        <f t="shared" ca="1" si="8"/>
        <v>9</v>
      </c>
      <c r="H76" s="21">
        <f t="shared" ca="1" si="16"/>
        <v>7</v>
      </c>
      <c r="I76" s="21">
        <f t="shared" ca="1" si="17"/>
        <v>0</v>
      </c>
      <c r="J76" s="21">
        <f t="shared" ca="1" si="18"/>
        <v>84</v>
      </c>
      <c r="K76" s="21">
        <f t="shared" si="19"/>
        <v>56</v>
      </c>
      <c r="L76" s="21">
        <f t="shared" ca="1" si="20"/>
        <v>0</v>
      </c>
      <c r="M76" s="21">
        <f t="shared" ca="1" si="12"/>
        <v>28</v>
      </c>
      <c r="N76" s="22">
        <f t="shared" ca="1" si="13"/>
        <v>1526.4000000000003</v>
      </c>
      <c r="O76" s="21"/>
    </row>
    <row r="77" spans="2:15" x14ac:dyDescent="0.25">
      <c r="B77" s="21"/>
      <c r="C77" s="23">
        <v>64</v>
      </c>
      <c r="D77" s="32">
        <f t="shared" ca="1" si="14"/>
        <v>0.45955313734713998</v>
      </c>
      <c r="E77" s="32" t="str">
        <f t="shared" ca="1" si="7"/>
        <v>soleado</v>
      </c>
      <c r="F77" s="32">
        <f t="shared" ca="1" si="15"/>
        <v>0.7145345879239513</v>
      </c>
      <c r="G77" s="21">
        <f t="shared" ca="1" si="8"/>
        <v>8</v>
      </c>
      <c r="H77" s="21">
        <f t="shared" ca="1" si="16"/>
        <v>7</v>
      </c>
      <c r="I77" s="21">
        <f t="shared" ca="1" si="17"/>
        <v>0</v>
      </c>
      <c r="J77" s="21">
        <f t="shared" ca="1" si="18"/>
        <v>84</v>
      </c>
      <c r="K77" s="21">
        <f t="shared" si="19"/>
        <v>56</v>
      </c>
      <c r="L77" s="21">
        <f t="shared" ca="1" si="20"/>
        <v>0</v>
      </c>
      <c r="M77" s="21">
        <f t="shared" ca="1" si="12"/>
        <v>28</v>
      </c>
      <c r="N77" s="22">
        <f t="shared" ca="1" si="13"/>
        <v>1554.4000000000003</v>
      </c>
      <c r="O77" s="21"/>
    </row>
    <row r="78" spans="2:15" x14ac:dyDescent="0.25">
      <c r="B78" s="21"/>
      <c r="C78" s="23">
        <v>65</v>
      </c>
      <c r="D78" s="32">
        <f t="shared" ca="1" si="14"/>
        <v>0.78722252345867849</v>
      </c>
      <c r="E78" s="32" t="str">
        <f t="shared" ca="1" si="7"/>
        <v>nublado</v>
      </c>
      <c r="F78" s="32">
        <f t="shared" ca="1" si="15"/>
        <v>0.75570491016179187</v>
      </c>
      <c r="G78" s="21">
        <f t="shared" ca="1" si="8"/>
        <v>6</v>
      </c>
      <c r="H78" s="21">
        <f t="shared" ref="H78:H103" ca="1" si="21">IF(G78&lt;=compra,G78,compra)</f>
        <v>6</v>
      </c>
      <c r="I78" s="21">
        <f t="shared" ref="I78:I103" ca="1" si="22">IF(H78&lt;compra,compra-H78,0)</f>
        <v>1</v>
      </c>
      <c r="J78" s="21">
        <f t="shared" ref="J78:J103" ca="1" si="23">H78*prec_vta</f>
        <v>72</v>
      </c>
      <c r="K78" s="21">
        <f t="shared" ref="K78:K103" si="24">compra*prec_comp</f>
        <v>56</v>
      </c>
      <c r="L78" s="21">
        <f t="shared" ref="L78:L103" ca="1" si="25">I78*prec_rvta</f>
        <v>1.2000000000000002</v>
      </c>
      <c r="M78" s="21">
        <f t="shared" ca="1" si="12"/>
        <v>17.2</v>
      </c>
      <c r="N78" s="22">
        <f t="shared" ca="1" si="13"/>
        <v>1571.6000000000004</v>
      </c>
      <c r="O78" s="21"/>
    </row>
    <row r="79" spans="2:15" x14ac:dyDescent="0.25">
      <c r="B79" s="21"/>
      <c r="C79" s="23">
        <v>66</v>
      </c>
      <c r="D79" s="32">
        <f t="shared" ca="1" si="14"/>
        <v>0.15387588492722393</v>
      </c>
      <c r="E79" s="32" t="str">
        <f t="shared" ref="E79:E103" ca="1" si="26">LOOKUP(D79,$I$4:$I$5,$F$4:$F$5)</f>
        <v>soleado</v>
      </c>
      <c r="F79" s="32">
        <f t="shared" ca="1" si="15"/>
        <v>9.4872464389642586E-3</v>
      </c>
      <c r="G79" s="21">
        <f t="shared" ref="G79:G103" ca="1" si="27">IF(E79=$F$4,LOOKUP(F79,$O$4:$O$7,$L$4:$L$7),LOOKUP(F79,$U$4:$U$8,$R$4:$R$8))</f>
        <v>6</v>
      </c>
      <c r="H79" s="21">
        <f t="shared" ca="1" si="21"/>
        <v>6</v>
      </c>
      <c r="I79" s="21">
        <f t="shared" ca="1" si="22"/>
        <v>1</v>
      </c>
      <c r="J79" s="21">
        <f t="shared" ca="1" si="23"/>
        <v>72</v>
      </c>
      <c r="K79" s="21">
        <f t="shared" si="24"/>
        <v>56</v>
      </c>
      <c r="L79" s="21">
        <f t="shared" ca="1" si="25"/>
        <v>1.2000000000000002</v>
      </c>
      <c r="M79" s="21">
        <f t="shared" ca="1" si="12"/>
        <v>17.2</v>
      </c>
      <c r="N79" s="22">
        <f t="shared" ca="1" si="13"/>
        <v>1588.8000000000004</v>
      </c>
      <c r="O79" s="21"/>
    </row>
    <row r="80" spans="2:15" x14ac:dyDescent="0.25">
      <c r="B80" s="21"/>
      <c r="C80" s="23">
        <v>67</v>
      </c>
      <c r="D80" s="32">
        <f t="shared" ca="1" si="14"/>
        <v>0.11888711273907682</v>
      </c>
      <c r="E80" s="32" t="str">
        <f t="shared" ca="1" si="26"/>
        <v>soleado</v>
      </c>
      <c r="F80" s="32">
        <f t="shared" ca="1" si="15"/>
        <v>6.7496350701018226E-2</v>
      </c>
      <c r="G80" s="21">
        <f t="shared" ca="1" si="27"/>
        <v>6</v>
      </c>
      <c r="H80" s="21">
        <f t="shared" ca="1" si="21"/>
        <v>6</v>
      </c>
      <c r="I80" s="21">
        <f t="shared" ca="1" si="22"/>
        <v>1</v>
      </c>
      <c r="J80" s="21">
        <f t="shared" ca="1" si="23"/>
        <v>72</v>
      </c>
      <c r="K80" s="21">
        <f t="shared" si="24"/>
        <v>56</v>
      </c>
      <c r="L80" s="21">
        <f t="shared" ca="1" si="25"/>
        <v>1.2000000000000002</v>
      </c>
      <c r="M80" s="21">
        <f t="shared" ca="1" si="12"/>
        <v>17.2</v>
      </c>
      <c r="N80" s="22">
        <f t="shared" ca="1" si="13"/>
        <v>1606.0000000000005</v>
      </c>
      <c r="O80" s="21"/>
    </row>
    <row r="81" spans="2:15" x14ac:dyDescent="0.25">
      <c r="B81" s="21"/>
      <c r="C81" s="23">
        <v>68</v>
      </c>
      <c r="D81" s="32">
        <f t="shared" ca="1" si="14"/>
        <v>0.99276839390975624</v>
      </c>
      <c r="E81" s="32" t="str">
        <f t="shared" ca="1" si="26"/>
        <v>nublado</v>
      </c>
      <c r="F81" s="32">
        <f t="shared" ca="1" si="15"/>
        <v>0.3537321353506081</v>
      </c>
      <c r="G81" s="21">
        <f t="shared" ca="1" si="27"/>
        <v>5</v>
      </c>
      <c r="H81" s="21">
        <f t="shared" ca="1" si="21"/>
        <v>5</v>
      </c>
      <c r="I81" s="21">
        <f t="shared" ca="1" si="22"/>
        <v>2</v>
      </c>
      <c r="J81" s="21">
        <f t="shared" ca="1" si="23"/>
        <v>60</v>
      </c>
      <c r="K81" s="21">
        <f t="shared" si="24"/>
        <v>56</v>
      </c>
      <c r="L81" s="21">
        <f t="shared" ca="1" si="25"/>
        <v>2.4000000000000004</v>
      </c>
      <c r="M81" s="21">
        <f t="shared" ca="1" si="12"/>
        <v>6.4</v>
      </c>
      <c r="N81" s="22">
        <f t="shared" ca="1" si="13"/>
        <v>1612.4000000000005</v>
      </c>
      <c r="O81" s="21"/>
    </row>
    <row r="82" spans="2:15" x14ac:dyDescent="0.25">
      <c r="B82" s="21"/>
      <c r="C82" s="23">
        <v>69</v>
      </c>
      <c r="D82" s="32">
        <f t="shared" ca="1" si="14"/>
        <v>0.80127087931113183</v>
      </c>
      <c r="E82" s="32" t="str">
        <f t="shared" ca="1" si="26"/>
        <v>nublado</v>
      </c>
      <c r="F82" s="32">
        <f t="shared" ca="1" si="15"/>
        <v>2.438540161638969E-2</v>
      </c>
      <c r="G82" s="21">
        <f t="shared" ca="1" si="27"/>
        <v>3</v>
      </c>
      <c r="H82" s="21">
        <f t="shared" ca="1" si="21"/>
        <v>3</v>
      </c>
      <c r="I82" s="21">
        <f t="shared" ca="1" si="22"/>
        <v>4</v>
      </c>
      <c r="J82" s="21">
        <f t="shared" ca="1" si="23"/>
        <v>36</v>
      </c>
      <c r="K82" s="21">
        <f t="shared" si="24"/>
        <v>56</v>
      </c>
      <c r="L82" s="21">
        <f t="shared" ca="1" si="25"/>
        <v>4.8000000000000007</v>
      </c>
      <c r="M82" s="21">
        <f t="shared" ca="1" si="12"/>
        <v>-15.2</v>
      </c>
      <c r="N82" s="22">
        <f t="shared" ca="1" si="13"/>
        <v>1597.2000000000005</v>
      </c>
      <c r="O82" s="21"/>
    </row>
    <row r="83" spans="2:15" x14ac:dyDescent="0.25">
      <c r="B83" s="21"/>
      <c r="C83" s="23">
        <v>70</v>
      </c>
      <c r="D83" s="32">
        <f t="shared" ca="1" si="14"/>
        <v>0.90725091091387478</v>
      </c>
      <c r="E83" s="32" t="str">
        <f t="shared" ca="1" si="26"/>
        <v>nublado</v>
      </c>
      <c r="F83" s="32">
        <f t="shared" ca="1" si="15"/>
        <v>0.59167131937159823</v>
      </c>
      <c r="G83" s="21">
        <f t="shared" ca="1" si="27"/>
        <v>5</v>
      </c>
      <c r="H83" s="21">
        <f t="shared" ca="1" si="21"/>
        <v>5</v>
      </c>
      <c r="I83" s="21">
        <f t="shared" ca="1" si="22"/>
        <v>2</v>
      </c>
      <c r="J83" s="21">
        <f t="shared" ca="1" si="23"/>
        <v>60</v>
      </c>
      <c r="K83" s="21">
        <f t="shared" si="24"/>
        <v>56</v>
      </c>
      <c r="L83" s="21">
        <f t="shared" ca="1" si="25"/>
        <v>2.4000000000000004</v>
      </c>
      <c r="M83" s="21">
        <f t="shared" ca="1" si="12"/>
        <v>6.4</v>
      </c>
      <c r="N83" s="22">
        <f t="shared" ca="1" si="13"/>
        <v>1603.6000000000006</v>
      </c>
      <c r="O83" s="21"/>
    </row>
    <row r="84" spans="2:15" x14ac:dyDescent="0.25">
      <c r="B84" s="21"/>
      <c r="C84" s="23">
        <v>71</v>
      </c>
      <c r="D84" s="32">
        <f t="shared" ca="1" si="14"/>
        <v>7.5581507240071955E-2</v>
      </c>
      <c r="E84" s="32" t="str">
        <f t="shared" ca="1" si="26"/>
        <v>soleado</v>
      </c>
      <c r="F84" s="32">
        <f t="shared" ca="1" si="15"/>
        <v>0.79531418021070976</v>
      </c>
      <c r="G84" s="21">
        <f t="shared" ca="1" si="27"/>
        <v>9</v>
      </c>
      <c r="H84" s="21">
        <f t="shared" ca="1" si="21"/>
        <v>7</v>
      </c>
      <c r="I84" s="21">
        <f t="shared" ca="1" si="22"/>
        <v>0</v>
      </c>
      <c r="J84" s="21">
        <f t="shared" ca="1" si="23"/>
        <v>84</v>
      </c>
      <c r="K84" s="21">
        <f t="shared" si="24"/>
        <v>56</v>
      </c>
      <c r="L84" s="21">
        <f t="shared" ca="1" si="25"/>
        <v>0</v>
      </c>
      <c r="M84" s="21">
        <f t="shared" ca="1" si="12"/>
        <v>28</v>
      </c>
      <c r="N84" s="22">
        <f t="shared" ca="1" si="13"/>
        <v>1631.6000000000006</v>
      </c>
      <c r="O84" s="21"/>
    </row>
    <row r="85" spans="2:15" x14ac:dyDescent="0.25">
      <c r="B85" s="21"/>
      <c r="C85" s="23">
        <v>72</v>
      </c>
      <c r="D85" s="32">
        <f t="shared" ca="1" si="14"/>
        <v>0.49679381090442709</v>
      </c>
      <c r="E85" s="32" t="str">
        <f t="shared" ca="1" si="26"/>
        <v>soleado</v>
      </c>
      <c r="F85" s="32">
        <f t="shared" ca="1" si="15"/>
        <v>0.66208157456277694</v>
      </c>
      <c r="G85" s="21">
        <f t="shared" ca="1" si="27"/>
        <v>8</v>
      </c>
      <c r="H85" s="21">
        <f t="shared" ca="1" si="21"/>
        <v>7</v>
      </c>
      <c r="I85" s="21">
        <f t="shared" ca="1" si="22"/>
        <v>0</v>
      </c>
      <c r="J85" s="21">
        <f t="shared" ca="1" si="23"/>
        <v>84</v>
      </c>
      <c r="K85" s="21">
        <f t="shared" si="24"/>
        <v>56</v>
      </c>
      <c r="L85" s="21">
        <f t="shared" ca="1" si="25"/>
        <v>0</v>
      </c>
      <c r="M85" s="21">
        <f t="shared" ca="1" si="12"/>
        <v>28</v>
      </c>
      <c r="N85" s="22">
        <f t="shared" ca="1" si="13"/>
        <v>1659.6000000000006</v>
      </c>
      <c r="O85" s="21"/>
    </row>
    <row r="86" spans="2:15" x14ac:dyDescent="0.25">
      <c r="B86" s="21"/>
      <c r="C86" s="23">
        <v>73</v>
      </c>
      <c r="D86" s="32">
        <f t="shared" ca="1" si="14"/>
        <v>0.77404584650374519</v>
      </c>
      <c r="E86" s="32" t="str">
        <f t="shared" ca="1" si="26"/>
        <v>nublado</v>
      </c>
      <c r="F86" s="32">
        <f t="shared" ca="1" si="15"/>
        <v>0.3473941303194199</v>
      </c>
      <c r="G86" s="21">
        <f t="shared" ca="1" si="27"/>
        <v>5</v>
      </c>
      <c r="H86" s="21">
        <f t="shared" ca="1" si="21"/>
        <v>5</v>
      </c>
      <c r="I86" s="21">
        <f t="shared" ca="1" si="22"/>
        <v>2</v>
      </c>
      <c r="J86" s="21">
        <f t="shared" ca="1" si="23"/>
        <v>60</v>
      </c>
      <c r="K86" s="21">
        <f t="shared" si="24"/>
        <v>56</v>
      </c>
      <c r="L86" s="21">
        <f t="shared" ca="1" si="25"/>
        <v>2.4000000000000004</v>
      </c>
      <c r="M86" s="21">
        <f t="shared" ca="1" si="12"/>
        <v>6.4</v>
      </c>
      <c r="N86" s="22">
        <f t="shared" ca="1" si="13"/>
        <v>1666.0000000000007</v>
      </c>
      <c r="O86" s="21"/>
    </row>
    <row r="87" spans="2:15" x14ac:dyDescent="0.25">
      <c r="B87" s="21"/>
      <c r="C87" s="23">
        <v>74</v>
      </c>
      <c r="D87" s="32">
        <f t="shared" ca="1" si="14"/>
        <v>0.29133055661867857</v>
      </c>
      <c r="E87" s="32" t="str">
        <f t="shared" ca="1" si="26"/>
        <v>soleado</v>
      </c>
      <c r="F87" s="32">
        <f t="shared" ca="1" si="15"/>
        <v>0.48441628440122153</v>
      </c>
      <c r="G87" s="21">
        <f t="shared" ca="1" si="27"/>
        <v>8</v>
      </c>
      <c r="H87" s="21">
        <f t="shared" ca="1" si="21"/>
        <v>7</v>
      </c>
      <c r="I87" s="21">
        <f t="shared" ca="1" si="22"/>
        <v>0</v>
      </c>
      <c r="J87" s="21">
        <f t="shared" ca="1" si="23"/>
        <v>84</v>
      </c>
      <c r="K87" s="21">
        <f t="shared" si="24"/>
        <v>56</v>
      </c>
      <c r="L87" s="21">
        <f t="shared" ca="1" si="25"/>
        <v>0</v>
      </c>
      <c r="M87" s="21">
        <f t="shared" ca="1" si="12"/>
        <v>28</v>
      </c>
      <c r="N87" s="22">
        <f t="shared" ca="1" si="13"/>
        <v>1694.0000000000007</v>
      </c>
      <c r="O87" s="21"/>
    </row>
    <row r="88" spans="2:15" x14ac:dyDescent="0.25">
      <c r="B88" s="21"/>
      <c r="C88" s="23">
        <v>75</v>
      </c>
      <c r="D88" s="32">
        <f t="shared" ca="1" si="14"/>
        <v>1.428471717741242E-2</v>
      </c>
      <c r="E88" s="32" t="str">
        <f t="shared" ca="1" si="26"/>
        <v>soleado</v>
      </c>
      <c r="F88" s="32">
        <f t="shared" ca="1" si="15"/>
        <v>0.29325941417731827</v>
      </c>
      <c r="G88" s="21">
        <f t="shared" ca="1" si="27"/>
        <v>7</v>
      </c>
      <c r="H88" s="21">
        <f t="shared" ca="1" si="21"/>
        <v>7</v>
      </c>
      <c r="I88" s="21">
        <f t="shared" ca="1" si="22"/>
        <v>0</v>
      </c>
      <c r="J88" s="21">
        <f t="shared" ca="1" si="23"/>
        <v>84</v>
      </c>
      <c r="K88" s="21">
        <f t="shared" si="24"/>
        <v>56</v>
      </c>
      <c r="L88" s="21">
        <f t="shared" ca="1" si="25"/>
        <v>0</v>
      </c>
      <c r="M88" s="21">
        <f t="shared" ca="1" si="12"/>
        <v>28</v>
      </c>
      <c r="N88" s="22">
        <f t="shared" ca="1" si="13"/>
        <v>1722.0000000000007</v>
      </c>
      <c r="O88" s="21"/>
    </row>
    <row r="89" spans="2:15" x14ac:dyDescent="0.25">
      <c r="B89" s="21"/>
      <c r="C89" s="23">
        <v>76</v>
      </c>
      <c r="D89" s="32">
        <f t="shared" ca="1" si="14"/>
        <v>0.50559441081652423</v>
      </c>
      <c r="E89" s="32" t="str">
        <f t="shared" ca="1" si="26"/>
        <v>soleado</v>
      </c>
      <c r="F89" s="32">
        <f t="shared" ca="1" si="15"/>
        <v>0.65872338124677332</v>
      </c>
      <c r="G89" s="21">
        <f t="shared" ca="1" si="27"/>
        <v>8</v>
      </c>
      <c r="H89" s="21">
        <f t="shared" ca="1" si="21"/>
        <v>7</v>
      </c>
      <c r="I89" s="21">
        <f t="shared" ca="1" si="22"/>
        <v>0</v>
      </c>
      <c r="J89" s="21">
        <f t="shared" ca="1" si="23"/>
        <v>84</v>
      </c>
      <c r="K89" s="21">
        <f t="shared" si="24"/>
        <v>56</v>
      </c>
      <c r="L89" s="21">
        <f t="shared" ca="1" si="25"/>
        <v>0</v>
      </c>
      <c r="M89" s="21">
        <f t="shared" ca="1" si="12"/>
        <v>28</v>
      </c>
      <c r="N89" s="22">
        <f t="shared" ca="1" si="13"/>
        <v>1750.0000000000007</v>
      </c>
      <c r="O89" s="21"/>
    </row>
    <row r="90" spans="2:15" x14ac:dyDescent="0.25">
      <c r="B90" s="21"/>
      <c r="C90" s="23">
        <v>77</v>
      </c>
      <c r="D90" s="32">
        <f t="shared" ca="1" si="14"/>
        <v>0.4868929020796583</v>
      </c>
      <c r="E90" s="32" t="str">
        <f t="shared" ca="1" si="26"/>
        <v>soleado</v>
      </c>
      <c r="F90" s="32">
        <f t="shared" ca="1" si="15"/>
        <v>0.50560512732864205</v>
      </c>
      <c r="G90" s="21">
        <f t="shared" ca="1" si="27"/>
        <v>8</v>
      </c>
      <c r="H90" s="21">
        <f t="shared" ca="1" si="21"/>
        <v>7</v>
      </c>
      <c r="I90" s="21">
        <f t="shared" ca="1" si="22"/>
        <v>0</v>
      </c>
      <c r="J90" s="21">
        <f t="shared" ca="1" si="23"/>
        <v>84</v>
      </c>
      <c r="K90" s="21">
        <f t="shared" si="24"/>
        <v>56</v>
      </c>
      <c r="L90" s="21">
        <f t="shared" ca="1" si="25"/>
        <v>0</v>
      </c>
      <c r="M90" s="21">
        <f t="shared" ca="1" si="12"/>
        <v>28</v>
      </c>
      <c r="N90" s="22">
        <f t="shared" ca="1" si="13"/>
        <v>1778.0000000000007</v>
      </c>
      <c r="O90" s="21"/>
    </row>
    <row r="91" spans="2:15" x14ac:dyDescent="0.25">
      <c r="B91" s="21"/>
      <c r="C91" s="23">
        <v>78</v>
      </c>
      <c r="D91" s="32">
        <f t="shared" ca="1" si="14"/>
        <v>0.16553274563445042</v>
      </c>
      <c r="E91" s="32" t="str">
        <f t="shared" ca="1" si="26"/>
        <v>soleado</v>
      </c>
      <c r="F91" s="32">
        <f t="shared" ca="1" si="15"/>
        <v>0.76714536293660907</v>
      </c>
      <c r="G91" s="21">
        <f t="shared" ca="1" si="27"/>
        <v>9</v>
      </c>
      <c r="H91" s="21">
        <f t="shared" ca="1" si="21"/>
        <v>7</v>
      </c>
      <c r="I91" s="21">
        <f t="shared" ca="1" si="22"/>
        <v>0</v>
      </c>
      <c r="J91" s="21">
        <f t="shared" ca="1" si="23"/>
        <v>84</v>
      </c>
      <c r="K91" s="21">
        <f t="shared" si="24"/>
        <v>56</v>
      </c>
      <c r="L91" s="21">
        <f t="shared" ca="1" si="25"/>
        <v>0</v>
      </c>
      <c r="M91" s="21">
        <f t="shared" ca="1" si="12"/>
        <v>28</v>
      </c>
      <c r="N91" s="22">
        <f t="shared" ca="1" si="13"/>
        <v>1806.0000000000007</v>
      </c>
      <c r="O91" s="21"/>
    </row>
    <row r="92" spans="2:15" x14ac:dyDescent="0.25">
      <c r="B92" s="21"/>
      <c r="C92" s="23">
        <v>79</v>
      </c>
      <c r="D92" s="32">
        <f t="shared" ca="1" si="14"/>
        <v>0.15499530305983622</v>
      </c>
      <c r="E92" s="32" t="str">
        <f t="shared" ca="1" si="26"/>
        <v>soleado</v>
      </c>
      <c r="F92" s="32">
        <f t="shared" ca="1" si="15"/>
        <v>0.62368360163367897</v>
      </c>
      <c r="G92" s="21">
        <f t="shared" ca="1" si="27"/>
        <v>8</v>
      </c>
      <c r="H92" s="21">
        <f t="shared" ca="1" si="21"/>
        <v>7</v>
      </c>
      <c r="I92" s="21">
        <f t="shared" ca="1" si="22"/>
        <v>0</v>
      </c>
      <c r="J92" s="21">
        <f t="shared" ca="1" si="23"/>
        <v>84</v>
      </c>
      <c r="K92" s="21">
        <f t="shared" si="24"/>
        <v>56</v>
      </c>
      <c r="L92" s="21">
        <f t="shared" ca="1" si="25"/>
        <v>0</v>
      </c>
      <c r="M92" s="21">
        <f t="shared" ca="1" si="12"/>
        <v>28</v>
      </c>
      <c r="N92" s="22">
        <f t="shared" ca="1" si="13"/>
        <v>1834.0000000000007</v>
      </c>
      <c r="O92" s="21"/>
    </row>
    <row r="93" spans="2:15" x14ac:dyDescent="0.25">
      <c r="B93" s="21"/>
      <c r="C93" s="23">
        <v>80</v>
      </c>
      <c r="D93" s="32">
        <f t="shared" ca="1" si="14"/>
        <v>0.23725139061561396</v>
      </c>
      <c r="E93" s="32" t="str">
        <f t="shared" ca="1" si="26"/>
        <v>soleado</v>
      </c>
      <c r="F93" s="32">
        <f t="shared" ca="1" si="15"/>
        <v>0.38969442463830783</v>
      </c>
      <c r="G93" s="21">
        <f t="shared" ca="1" si="27"/>
        <v>8</v>
      </c>
      <c r="H93" s="21">
        <f t="shared" ca="1" si="21"/>
        <v>7</v>
      </c>
      <c r="I93" s="21">
        <f t="shared" ca="1" si="22"/>
        <v>0</v>
      </c>
      <c r="J93" s="21">
        <f t="shared" ca="1" si="23"/>
        <v>84</v>
      </c>
      <c r="K93" s="21">
        <f t="shared" si="24"/>
        <v>56</v>
      </c>
      <c r="L93" s="21">
        <f t="shared" ca="1" si="25"/>
        <v>0</v>
      </c>
      <c r="M93" s="21">
        <f t="shared" ca="1" si="12"/>
        <v>28</v>
      </c>
      <c r="N93" s="22">
        <f t="shared" ca="1" si="13"/>
        <v>1862.0000000000007</v>
      </c>
      <c r="O93" s="21"/>
    </row>
    <row r="94" spans="2:15" x14ac:dyDescent="0.25">
      <c r="B94" s="21"/>
      <c r="C94" s="23">
        <v>81</v>
      </c>
      <c r="D94" s="32">
        <f t="shared" ca="1" si="14"/>
        <v>0.55328262218573587</v>
      </c>
      <c r="E94" s="32" t="str">
        <f t="shared" ca="1" si="26"/>
        <v>soleado</v>
      </c>
      <c r="F94" s="32">
        <f t="shared" ca="1" si="15"/>
        <v>0.12811226396001563</v>
      </c>
      <c r="G94" s="21">
        <f t="shared" ca="1" si="27"/>
        <v>7</v>
      </c>
      <c r="H94" s="21">
        <f t="shared" ca="1" si="21"/>
        <v>7</v>
      </c>
      <c r="I94" s="21">
        <f t="shared" ca="1" si="22"/>
        <v>0</v>
      </c>
      <c r="J94" s="21">
        <f t="shared" ca="1" si="23"/>
        <v>84</v>
      </c>
      <c r="K94" s="21">
        <f t="shared" si="24"/>
        <v>56</v>
      </c>
      <c r="L94" s="21">
        <f t="shared" ca="1" si="25"/>
        <v>0</v>
      </c>
      <c r="M94" s="21">
        <f t="shared" ca="1" si="12"/>
        <v>28</v>
      </c>
      <c r="N94" s="22">
        <f t="shared" ca="1" si="13"/>
        <v>1890.0000000000007</v>
      </c>
      <c r="O94" s="21"/>
    </row>
    <row r="95" spans="2:15" x14ac:dyDescent="0.25">
      <c r="B95" s="21"/>
      <c r="C95" s="23">
        <v>82</v>
      </c>
      <c r="D95" s="32">
        <f t="shared" ca="1" si="14"/>
        <v>4.3343092008982342E-2</v>
      </c>
      <c r="E95" s="32" t="str">
        <f t="shared" ca="1" si="26"/>
        <v>soleado</v>
      </c>
      <c r="F95" s="32">
        <f t="shared" ca="1" si="15"/>
        <v>0.83078451462261182</v>
      </c>
      <c r="G95" s="21">
        <f t="shared" ca="1" si="27"/>
        <v>9</v>
      </c>
      <c r="H95" s="21">
        <f t="shared" ca="1" si="21"/>
        <v>7</v>
      </c>
      <c r="I95" s="21">
        <f t="shared" ca="1" si="22"/>
        <v>0</v>
      </c>
      <c r="J95" s="21">
        <f t="shared" ca="1" si="23"/>
        <v>84</v>
      </c>
      <c r="K95" s="21">
        <f t="shared" si="24"/>
        <v>56</v>
      </c>
      <c r="L95" s="21">
        <f t="shared" ca="1" si="25"/>
        <v>0</v>
      </c>
      <c r="M95" s="21">
        <f t="shared" ca="1" si="12"/>
        <v>28</v>
      </c>
      <c r="N95" s="22">
        <f t="shared" ca="1" si="13"/>
        <v>1918.0000000000007</v>
      </c>
      <c r="O95" s="21"/>
    </row>
    <row r="96" spans="2:15" x14ac:dyDescent="0.25">
      <c r="B96" s="21"/>
      <c r="C96" s="23">
        <v>83</v>
      </c>
      <c r="D96" s="32">
        <f t="shared" ca="1" si="14"/>
        <v>6.0030326792819055E-2</v>
      </c>
      <c r="E96" s="32" t="str">
        <f t="shared" ca="1" si="26"/>
        <v>soleado</v>
      </c>
      <c r="F96" s="32">
        <f t="shared" ca="1" si="15"/>
        <v>0.69147502187178123</v>
      </c>
      <c r="G96" s="21">
        <f t="shared" ca="1" si="27"/>
        <v>8</v>
      </c>
      <c r="H96" s="21">
        <f t="shared" ca="1" si="21"/>
        <v>7</v>
      </c>
      <c r="I96" s="21">
        <f t="shared" ca="1" si="22"/>
        <v>0</v>
      </c>
      <c r="J96" s="21">
        <f t="shared" ca="1" si="23"/>
        <v>84</v>
      </c>
      <c r="K96" s="21">
        <f t="shared" si="24"/>
        <v>56</v>
      </c>
      <c r="L96" s="21">
        <f t="shared" ca="1" si="25"/>
        <v>0</v>
      </c>
      <c r="M96" s="21">
        <f t="shared" ca="1" si="12"/>
        <v>28</v>
      </c>
      <c r="N96" s="22">
        <f t="shared" ca="1" si="13"/>
        <v>1946.0000000000007</v>
      </c>
      <c r="O96" s="21"/>
    </row>
    <row r="97" spans="2:15" x14ac:dyDescent="0.25">
      <c r="B97" s="21"/>
      <c r="C97" s="23">
        <v>84</v>
      </c>
      <c r="D97" s="32">
        <f t="shared" ca="1" si="14"/>
        <v>0.21289005593380572</v>
      </c>
      <c r="E97" s="32" t="str">
        <f t="shared" ca="1" si="26"/>
        <v>soleado</v>
      </c>
      <c r="F97" s="32">
        <f t="shared" ca="1" si="15"/>
        <v>0.87806936756797738</v>
      </c>
      <c r="G97" s="21">
        <f t="shared" ca="1" si="27"/>
        <v>9</v>
      </c>
      <c r="H97" s="21">
        <f t="shared" ca="1" si="21"/>
        <v>7</v>
      </c>
      <c r="I97" s="21">
        <f t="shared" ca="1" si="22"/>
        <v>0</v>
      </c>
      <c r="J97" s="21">
        <f t="shared" ca="1" si="23"/>
        <v>84</v>
      </c>
      <c r="K97" s="21">
        <f t="shared" si="24"/>
        <v>56</v>
      </c>
      <c r="L97" s="21">
        <f t="shared" ca="1" si="25"/>
        <v>0</v>
      </c>
      <c r="M97" s="21">
        <f t="shared" ca="1" si="12"/>
        <v>28</v>
      </c>
      <c r="N97" s="22">
        <f t="shared" ca="1" si="13"/>
        <v>1974.0000000000007</v>
      </c>
      <c r="O97" s="21"/>
    </row>
    <row r="98" spans="2:15" x14ac:dyDescent="0.25">
      <c r="B98" s="21"/>
      <c r="C98" s="23">
        <v>85</v>
      </c>
      <c r="D98" s="32">
        <f t="shared" ca="1" si="14"/>
        <v>0.83940079506450282</v>
      </c>
      <c r="E98" s="32" t="str">
        <f t="shared" ca="1" si="26"/>
        <v>nublado</v>
      </c>
      <c r="F98" s="32">
        <f t="shared" ca="1" si="15"/>
        <v>0.82821017502468441</v>
      </c>
      <c r="G98" s="21">
        <f t="shared" ca="1" si="27"/>
        <v>6</v>
      </c>
      <c r="H98" s="21">
        <f t="shared" ca="1" si="21"/>
        <v>6</v>
      </c>
      <c r="I98" s="21">
        <f t="shared" ca="1" si="22"/>
        <v>1</v>
      </c>
      <c r="J98" s="21">
        <f t="shared" ca="1" si="23"/>
        <v>72</v>
      </c>
      <c r="K98" s="21">
        <f t="shared" si="24"/>
        <v>56</v>
      </c>
      <c r="L98" s="21">
        <f t="shared" ca="1" si="25"/>
        <v>1.2000000000000002</v>
      </c>
      <c r="M98" s="21">
        <f t="shared" ref="M98:M103" ca="1" si="28">J98-K98+L98</f>
        <v>17.2</v>
      </c>
      <c r="N98" s="22">
        <f t="shared" ref="N98:N103" ca="1" si="29">M98+N97</f>
        <v>1991.2000000000007</v>
      </c>
      <c r="O98" s="21"/>
    </row>
    <row r="99" spans="2:15" x14ac:dyDescent="0.25">
      <c r="B99" s="21"/>
      <c r="C99" s="23">
        <v>86</v>
      </c>
      <c r="D99" s="32">
        <f t="shared" ref="D99:D103" ca="1" si="30">RAND()</f>
        <v>0.17467877291677514</v>
      </c>
      <c r="E99" s="32" t="str">
        <f t="shared" ca="1" si="26"/>
        <v>soleado</v>
      </c>
      <c r="F99" s="32">
        <f t="shared" ref="F99:F103" ca="1" si="31">RAND()</f>
        <v>0.65595220607506977</v>
      </c>
      <c r="G99" s="21">
        <f t="shared" ca="1" si="27"/>
        <v>8</v>
      </c>
      <c r="H99" s="21">
        <f t="shared" ca="1" si="21"/>
        <v>7</v>
      </c>
      <c r="I99" s="21">
        <f t="shared" ca="1" si="22"/>
        <v>0</v>
      </c>
      <c r="J99" s="21">
        <f t="shared" ca="1" si="23"/>
        <v>84</v>
      </c>
      <c r="K99" s="21">
        <f t="shared" si="24"/>
        <v>56</v>
      </c>
      <c r="L99" s="21">
        <f t="shared" ca="1" si="25"/>
        <v>0</v>
      </c>
      <c r="M99" s="21">
        <f t="shared" ca="1" si="28"/>
        <v>28</v>
      </c>
      <c r="N99" s="22">
        <f t="shared" ca="1" si="29"/>
        <v>2019.2000000000007</v>
      </c>
      <c r="O99" s="21"/>
    </row>
    <row r="100" spans="2:15" x14ac:dyDescent="0.25">
      <c r="B100" s="21"/>
      <c r="C100" s="23">
        <v>87</v>
      </c>
      <c r="D100" s="32">
        <f t="shared" ca="1" si="30"/>
        <v>0.10488861931790161</v>
      </c>
      <c r="E100" s="32" t="str">
        <f t="shared" ca="1" si="26"/>
        <v>soleado</v>
      </c>
      <c r="F100" s="32">
        <f t="shared" ca="1" si="31"/>
        <v>0.94572135767981746</v>
      </c>
      <c r="G100" s="21">
        <f t="shared" ca="1" si="27"/>
        <v>9</v>
      </c>
      <c r="H100" s="21">
        <f t="shared" ca="1" si="21"/>
        <v>7</v>
      </c>
      <c r="I100" s="21">
        <f t="shared" ca="1" si="22"/>
        <v>0</v>
      </c>
      <c r="J100" s="21">
        <f t="shared" ca="1" si="23"/>
        <v>84</v>
      </c>
      <c r="K100" s="21">
        <f t="shared" si="24"/>
        <v>56</v>
      </c>
      <c r="L100" s="21">
        <f t="shared" ca="1" si="25"/>
        <v>0</v>
      </c>
      <c r="M100" s="21">
        <f t="shared" ca="1" si="28"/>
        <v>28</v>
      </c>
      <c r="N100" s="22">
        <f t="shared" ca="1" si="29"/>
        <v>2047.2000000000007</v>
      </c>
      <c r="O100" s="21"/>
    </row>
    <row r="101" spans="2:15" x14ac:dyDescent="0.25">
      <c r="B101" s="21"/>
      <c r="C101" s="23">
        <v>88</v>
      </c>
      <c r="D101" s="32">
        <f t="shared" ca="1" si="30"/>
        <v>0.62644538754857537</v>
      </c>
      <c r="E101" s="32" t="str">
        <f t="shared" ca="1" si="26"/>
        <v>soleado</v>
      </c>
      <c r="F101" s="32">
        <f t="shared" ca="1" si="31"/>
        <v>0.60274223271710492</v>
      </c>
      <c r="G101" s="21">
        <f t="shared" ca="1" si="27"/>
        <v>8</v>
      </c>
      <c r="H101" s="21">
        <f t="shared" ca="1" si="21"/>
        <v>7</v>
      </c>
      <c r="I101" s="21">
        <f t="shared" ca="1" si="22"/>
        <v>0</v>
      </c>
      <c r="J101" s="21">
        <f t="shared" ca="1" si="23"/>
        <v>84</v>
      </c>
      <c r="K101" s="21">
        <f t="shared" si="24"/>
        <v>56</v>
      </c>
      <c r="L101" s="21">
        <f t="shared" ca="1" si="25"/>
        <v>0</v>
      </c>
      <c r="M101" s="21">
        <f t="shared" ca="1" si="28"/>
        <v>28</v>
      </c>
      <c r="N101" s="22">
        <f t="shared" ca="1" si="29"/>
        <v>2075.2000000000007</v>
      </c>
      <c r="O101" s="21"/>
    </row>
    <row r="102" spans="2:15" x14ac:dyDescent="0.25">
      <c r="B102" s="21"/>
      <c r="C102" s="23">
        <v>89</v>
      </c>
      <c r="D102" s="32">
        <f t="shared" ca="1" si="30"/>
        <v>0.85128637644477956</v>
      </c>
      <c r="E102" s="32" t="str">
        <f t="shared" ca="1" si="26"/>
        <v>nublado</v>
      </c>
      <c r="F102" s="32">
        <f t="shared" ca="1" si="31"/>
        <v>0.70847958868850125</v>
      </c>
      <c r="G102" s="21">
        <f t="shared" ca="1" si="27"/>
        <v>6</v>
      </c>
      <c r="H102" s="21">
        <f t="shared" ca="1" si="21"/>
        <v>6</v>
      </c>
      <c r="I102" s="21">
        <f t="shared" ca="1" si="22"/>
        <v>1</v>
      </c>
      <c r="J102" s="21">
        <f t="shared" ca="1" si="23"/>
        <v>72</v>
      </c>
      <c r="K102" s="21">
        <f t="shared" si="24"/>
        <v>56</v>
      </c>
      <c r="L102" s="21">
        <f t="shared" ca="1" si="25"/>
        <v>1.2000000000000002</v>
      </c>
      <c r="M102" s="21">
        <f t="shared" ca="1" si="28"/>
        <v>17.2</v>
      </c>
      <c r="N102" s="22">
        <f t="shared" ca="1" si="29"/>
        <v>2092.4000000000005</v>
      </c>
      <c r="O102" s="21"/>
    </row>
    <row r="103" spans="2:15" ht="15.75" thickBot="1" x14ac:dyDescent="0.3">
      <c r="B103" s="21"/>
      <c r="C103" s="24">
        <v>90</v>
      </c>
      <c r="D103" s="31">
        <f t="shared" ca="1" si="30"/>
        <v>0.68848601428195477</v>
      </c>
      <c r="E103" s="32" t="str">
        <f t="shared" ca="1" si="26"/>
        <v>soleado</v>
      </c>
      <c r="F103" s="31">
        <f t="shared" ca="1" si="31"/>
        <v>0.80517824683783101</v>
      </c>
      <c r="G103" s="25">
        <f t="shared" ca="1" si="27"/>
        <v>9</v>
      </c>
      <c r="H103" s="25">
        <f t="shared" ca="1" si="21"/>
        <v>7</v>
      </c>
      <c r="I103" s="25">
        <f t="shared" ca="1" si="22"/>
        <v>0</v>
      </c>
      <c r="J103" s="25">
        <f t="shared" ca="1" si="23"/>
        <v>84</v>
      </c>
      <c r="K103" s="25">
        <f t="shared" si="24"/>
        <v>56</v>
      </c>
      <c r="L103" s="25">
        <f t="shared" ca="1" si="25"/>
        <v>0</v>
      </c>
      <c r="M103" s="25">
        <f t="shared" ca="1" si="28"/>
        <v>28</v>
      </c>
      <c r="N103" s="26">
        <f t="shared" ca="1" si="29"/>
        <v>2120.4000000000005</v>
      </c>
      <c r="O103" s="21"/>
    </row>
    <row r="104" spans="2:15" x14ac:dyDescent="0.25">
      <c r="H104" s="21"/>
      <c r="I104" s="21"/>
      <c r="L104" s="21"/>
      <c r="M104" s="21"/>
      <c r="N104" s="21"/>
      <c r="O104" s="21"/>
    </row>
    <row r="105" spans="2:15" x14ac:dyDescent="0.25">
      <c r="H105" s="21"/>
      <c r="I105" s="21"/>
      <c r="L105" s="21"/>
      <c r="M105" s="21"/>
      <c r="N105" s="21"/>
      <c r="O105" s="21"/>
    </row>
  </sheetData>
  <mergeCells count="9">
    <mergeCell ref="A1:B1"/>
    <mergeCell ref="L2:P2"/>
    <mergeCell ref="R2:V2"/>
    <mergeCell ref="D11:E11"/>
    <mergeCell ref="F2:J2"/>
    <mergeCell ref="F11:I11"/>
    <mergeCell ref="J11:N11"/>
    <mergeCell ref="C11:C12"/>
    <mergeCell ref="Q12:R12"/>
  </mergeCells>
  <pageMargins left="0.7" right="0.7" top="0.75" bottom="0.75" header="0.3" footer="0.3"/>
  <pageSetup orientation="portrait" r:id="rId1"/>
  <ignoredErrors>
    <ignoredError sqref="E34:E3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24E0-CD2D-44AB-A17E-942D1D1BAE4C}">
  <dimension ref="A1:J63"/>
  <sheetViews>
    <sheetView topLeftCell="A7" workbookViewId="0">
      <selection activeCell="M20" sqref="M20"/>
    </sheetView>
  </sheetViews>
  <sheetFormatPr baseColWidth="10" defaultRowHeight="15" x14ac:dyDescent="0.25"/>
  <cols>
    <col min="1" max="1" width="13.85546875" customWidth="1"/>
    <col min="2" max="2" width="8.5703125" customWidth="1"/>
    <col min="4" max="4" width="13.140625" customWidth="1"/>
    <col min="6" max="6" width="11.42578125" customWidth="1"/>
  </cols>
  <sheetData>
    <row r="1" spans="1:10" ht="15.75" thickBot="1" x14ac:dyDescent="0.3">
      <c r="A1" s="97" t="s">
        <v>79</v>
      </c>
      <c r="B1" s="97"/>
    </row>
    <row r="2" spans="1:10" ht="15.75" thickBot="1" x14ac:dyDescent="0.3">
      <c r="F2" s="108" t="s">
        <v>83</v>
      </c>
      <c r="G2" s="109"/>
      <c r="H2" s="109"/>
      <c r="I2" s="109"/>
      <c r="J2" s="110"/>
    </row>
    <row r="3" spans="1:10" x14ac:dyDescent="0.25">
      <c r="A3" s="1" t="s">
        <v>80</v>
      </c>
      <c r="B3">
        <v>30</v>
      </c>
      <c r="F3" s="45" t="s">
        <v>84</v>
      </c>
      <c r="G3" s="46" t="s">
        <v>45</v>
      </c>
      <c r="H3" s="46" t="s">
        <v>48</v>
      </c>
      <c r="I3" s="46" t="s">
        <v>64</v>
      </c>
      <c r="J3" s="47" t="s">
        <v>65</v>
      </c>
    </row>
    <row r="4" spans="1:10" x14ac:dyDescent="0.25">
      <c r="A4" s="1" t="s">
        <v>81</v>
      </c>
      <c r="B4" s="15">
        <v>100</v>
      </c>
      <c r="C4" t="s">
        <v>82</v>
      </c>
      <c r="F4" s="40">
        <v>28</v>
      </c>
      <c r="G4" s="3">
        <v>0.05</v>
      </c>
      <c r="H4" s="3">
        <f>G4</f>
        <v>0.05</v>
      </c>
      <c r="I4" s="3">
        <v>0</v>
      </c>
      <c r="J4" s="41">
        <v>0.05</v>
      </c>
    </row>
    <row r="5" spans="1:10" x14ac:dyDescent="0.25">
      <c r="A5" s="1" t="s">
        <v>87</v>
      </c>
      <c r="B5">
        <v>32</v>
      </c>
      <c r="F5" s="40">
        <v>29</v>
      </c>
      <c r="G5" s="3">
        <v>0.25</v>
      </c>
      <c r="H5" s="3">
        <f>G5+H4</f>
        <v>0.3</v>
      </c>
      <c r="I5" s="3">
        <v>0.05</v>
      </c>
      <c r="J5" s="41">
        <v>0.3</v>
      </c>
    </row>
    <row r="6" spans="1:10" x14ac:dyDescent="0.25">
      <c r="A6" s="113" t="s">
        <v>85</v>
      </c>
      <c r="B6" s="114">
        <v>150</v>
      </c>
      <c r="C6" s="115" t="s">
        <v>86</v>
      </c>
      <c r="F6" s="40">
        <v>30</v>
      </c>
      <c r="G6" s="3">
        <v>0.5</v>
      </c>
      <c r="H6" s="3">
        <f t="shared" ref="H6:H8" si="0">G6+H5</f>
        <v>0.8</v>
      </c>
      <c r="I6" s="3">
        <v>0.3</v>
      </c>
      <c r="J6" s="41">
        <v>0.8</v>
      </c>
    </row>
    <row r="7" spans="1:10" x14ac:dyDescent="0.25">
      <c r="A7" s="113"/>
      <c r="B7" s="115"/>
      <c r="C7" s="115"/>
      <c r="F7" s="40">
        <v>31</v>
      </c>
      <c r="G7" s="3">
        <v>0.15</v>
      </c>
      <c r="H7" s="3">
        <f t="shared" si="0"/>
        <v>0.95000000000000007</v>
      </c>
      <c r="I7" s="3">
        <v>0.8</v>
      </c>
      <c r="J7" s="41">
        <v>0.95</v>
      </c>
    </row>
    <row r="8" spans="1:10" ht="15.75" thickBot="1" x14ac:dyDescent="0.3">
      <c r="F8" s="42">
        <v>32</v>
      </c>
      <c r="G8" s="43">
        <v>0.05</v>
      </c>
      <c r="H8" s="43">
        <f t="shared" si="0"/>
        <v>1</v>
      </c>
      <c r="I8" s="43">
        <v>0.95</v>
      </c>
      <c r="J8" s="44">
        <v>1</v>
      </c>
    </row>
    <row r="10" spans="1:10" ht="15.75" thickBot="1" x14ac:dyDescent="0.3"/>
    <row r="11" spans="1:10" x14ac:dyDescent="0.25">
      <c r="B11" s="118" t="s">
        <v>93</v>
      </c>
      <c r="C11" s="111" t="s">
        <v>3</v>
      </c>
      <c r="D11" s="116" t="s">
        <v>88</v>
      </c>
      <c r="E11" s="111" t="s">
        <v>89</v>
      </c>
      <c r="F11" s="111" t="s">
        <v>90</v>
      </c>
      <c r="G11" s="111" t="s">
        <v>91</v>
      </c>
      <c r="H11" s="111" t="s">
        <v>92</v>
      </c>
    </row>
    <row r="12" spans="1:10" ht="15.75" thickBot="1" x14ac:dyDescent="0.3">
      <c r="B12" s="119"/>
      <c r="C12" s="112"/>
      <c r="D12" s="117"/>
      <c r="E12" s="112"/>
      <c r="F12" s="112"/>
      <c r="G12" s="112"/>
      <c r="H12" s="112"/>
    </row>
    <row r="13" spans="1:10" x14ac:dyDescent="0.25">
      <c r="B13" s="23">
        <v>0</v>
      </c>
      <c r="C13" s="21"/>
      <c r="D13" s="21"/>
      <c r="E13" s="21"/>
      <c r="F13" s="21"/>
      <c r="G13" s="21"/>
      <c r="H13" s="22">
        <v>0</v>
      </c>
    </row>
    <row r="14" spans="1:10" x14ac:dyDescent="0.25">
      <c r="B14" s="23">
        <v>1</v>
      </c>
      <c r="C14" s="32">
        <f ca="1">RAND()</f>
        <v>0.87852932984126397</v>
      </c>
      <c r="D14" s="21">
        <f ca="1">LOOKUP(C14,$I$4:$I$8,$F$4:$F$8)</f>
        <v>31</v>
      </c>
      <c r="E14" s="21">
        <f t="shared" ref="E14:E45" ca="1" si="1">IF(D14&lt;=pasajeros,D14*ganancia,30*ganancia)</f>
        <v>3000</v>
      </c>
      <c r="F14" s="21">
        <f t="shared" ref="F14:F45" ca="1" si="2">IF(D14&gt;pasajeros,SUM(D14-pasajeros)*perdida,0)</f>
        <v>150</v>
      </c>
      <c r="G14" s="21">
        <f ca="1">E14-F14</f>
        <v>2850</v>
      </c>
      <c r="H14" s="22">
        <f ca="1">G14+H13</f>
        <v>2850</v>
      </c>
    </row>
    <row r="15" spans="1:10" x14ac:dyDescent="0.25">
      <c r="B15" s="23">
        <v>2</v>
      </c>
      <c r="C15" s="32">
        <f t="shared" ref="C15:C63" ca="1" si="3">RAND()</f>
        <v>0.18789467605204224</v>
      </c>
      <c r="D15" s="21">
        <f t="shared" ref="D15:D63" ca="1" si="4">LOOKUP(C15,$I$4:$I$8,$F$4:$F$8)</f>
        <v>29</v>
      </c>
      <c r="E15" s="21">
        <f t="shared" ca="1" si="1"/>
        <v>2900</v>
      </c>
      <c r="F15" s="21">
        <f t="shared" ca="1" si="2"/>
        <v>0</v>
      </c>
      <c r="G15" s="21">
        <f t="shared" ref="G15:G63" ca="1" si="5">E15-F15</f>
        <v>2900</v>
      </c>
      <c r="H15" s="22">
        <f t="shared" ref="H15:H63" ca="1" si="6">G15+H14</f>
        <v>5750</v>
      </c>
    </row>
    <row r="16" spans="1:10" x14ac:dyDescent="0.25">
      <c r="B16" s="23">
        <v>3</v>
      </c>
      <c r="C16" s="32">
        <f t="shared" ca="1" si="3"/>
        <v>0.2502770981860617</v>
      </c>
      <c r="D16" s="21">
        <f t="shared" ca="1" si="4"/>
        <v>29</v>
      </c>
      <c r="E16" s="21">
        <f t="shared" ca="1" si="1"/>
        <v>2900</v>
      </c>
      <c r="F16" s="21">
        <f t="shared" ca="1" si="2"/>
        <v>0</v>
      </c>
      <c r="G16" s="21">
        <f t="shared" ca="1" si="5"/>
        <v>2900</v>
      </c>
      <c r="H16" s="22">
        <f t="shared" ca="1" si="6"/>
        <v>8650</v>
      </c>
    </row>
    <row r="17" spans="2:8" x14ac:dyDescent="0.25">
      <c r="B17" s="23">
        <v>4</v>
      </c>
      <c r="C17" s="32">
        <f t="shared" ca="1" si="3"/>
        <v>0.74961589398428141</v>
      </c>
      <c r="D17" s="21">
        <f t="shared" ca="1" si="4"/>
        <v>30</v>
      </c>
      <c r="E17" s="21">
        <f t="shared" ca="1" si="1"/>
        <v>3000</v>
      </c>
      <c r="F17" s="21">
        <f t="shared" ca="1" si="2"/>
        <v>0</v>
      </c>
      <c r="G17" s="21">
        <f t="shared" ca="1" si="5"/>
        <v>3000</v>
      </c>
      <c r="H17" s="22">
        <f t="shared" ca="1" si="6"/>
        <v>11650</v>
      </c>
    </row>
    <row r="18" spans="2:8" x14ac:dyDescent="0.25">
      <c r="B18" s="23">
        <v>5</v>
      </c>
      <c r="C18" s="32">
        <f t="shared" ca="1" si="3"/>
        <v>7.2649788721687925E-2</v>
      </c>
      <c r="D18" s="21">
        <f t="shared" ca="1" si="4"/>
        <v>29</v>
      </c>
      <c r="E18" s="21">
        <f t="shared" ca="1" si="1"/>
        <v>2900</v>
      </c>
      <c r="F18" s="21">
        <f t="shared" ca="1" si="2"/>
        <v>0</v>
      </c>
      <c r="G18" s="21">
        <f t="shared" ca="1" si="5"/>
        <v>2900</v>
      </c>
      <c r="H18" s="22">
        <f t="shared" ca="1" si="6"/>
        <v>14550</v>
      </c>
    </row>
    <row r="19" spans="2:8" x14ac:dyDescent="0.25">
      <c r="B19" s="23">
        <v>6</v>
      </c>
      <c r="C19" s="32">
        <f t="shared" ca="1" si="3"/>
        <v>0.96860340121397714</v>
      </c>
      <c r="D19" s="21">
        <f t="shared" ca="1" si="4"/>
        <v>32</v>
      </c>
      <c r="E19" s="21">
        <f t="shared" ca="1" si="1"/>
        <v>3000</v>
      </c>
      <c r="F19" s="21">
        <f t="shared" ca="1" si="2"/>
        <v>300</v>
      </c>
      <c r="G19" s="21">
        <f t="shared" ca="1" si="5"/>
        <v>2700</v>
      </c>
      <c r="H19" s="22">
        <f t="shared" ca="1" si="6"/>
        <v>17250</v>
      </c>
    </row>
    <row r="20" spans="2:8" x14ac:dyDescent="0.25">
      <c r="B20" s="23">
        <v>7</v>
      </c>
      <c r="C20" s="32">
        <f t="shared" ca="1" si="3"/>
        <v>0.19360509237884682</v>
      </c>
      <c r="D20" s="21">
        <f t="shared" ca="1" si="4"/>
        <v>29</v>
      </c>
      <c r="E20" s="21">
        <f t="shared" ca="1" si="1"/>
        <v>2900</v>
      </c>
      <c r="F20" s="21">
        <f t="shared" ca="1" si="2"/>
        <v>0</v>
      </c>
      <c r="G20" s="21">
        <f t="shared" ca="1" si="5"/>
        <v>2900</v>
      </c>
      <c r="H20" s="22">
        <f t="shared" ca="1" si="6"/>
        <v>20150</v>
      </c>
    </row>
    <row r="21" spans="2:8" x14ac:dyDescent="0.25">
      <c r="B21" s="23">
        <v>8</v>
      </c>
      <c r="C21" s="32">
        <f t="shared" ca="1" si="3"/>
        <v>0.42773928042089093</v>
      </c>
      <c r="D21" s="21">
        <f t="shared" ca="1" si="4"/>
        <v>30</v>
      </c>
      <c r="E21" s="21">
        <f t="shared" ca="1" si="1"/>
        <v>3000</v>
      </c>
      <c r="F21" s="21">
        <f t="shared" ca="1" si="2"/>
        <v>0</v>
      </c>
      <c r="G21" s="21">
        <f t="shared" ca="1" si="5"/>
        <v>3000</v>
      </c>
      <c r="H21" s="22">
        <f t="shared" ca="1" si="6"/>
        <v>23150</v>
      </c>
    </row>
    <row r="22" spans="2:8" x14ac:dyDescent="0.25">
      <c r="B22" s="23">
        <v>9</v>
      </c>
      <c r="C22" s="32">
        <f t="shared" ca="1" si="3"/>
        <v>0.83573914600697752</v>
      </c>
      <c r="D22" s="21">
        <f t="shared" ca="1" si="4"/>
        <v>31</v>
      </c>
      <c r="E22" s="21">
        <f t="shared" ca="1" si="1"/>
        <v>3000</v>
      </c>
      <c r="F22" s="21">
        <f t="shared" ca="1" si="2"/>
        <v>150</v>
      </c>
      <c r="G22" s="21">
        <f t="shared" ca="1" si="5"/>
        <v>2850</v>
      </c>
      <c r="H22" s="22">
        <f t="shared" ca="1" si="6"/>
        <v>26000</v>
      </c>
    </row>
    <row r="23" spans="2:8" x14ac:dyDescent="0.25">
      <c r="B23" s="23">
        <v>10</v>
      </c>
      <c r="C23" s="32">
        <f t="shared" ca="1" si="3"/>
        <v>0.97676459264984483</v>
      </c>
      <c r="D23" s="21">
        <f t="shared" ca="1" si="4"/>
        <v>32</v>
      </c>
      <c r="E23" s="21">
        <f t="shared" ca="1" si="1"/>
        <v>3000</v>
      </c>
      <c r="F23" s="21">
        <f t="shared" ca="1" si="2"/>
        <v>300</v>
      </c>
      <c r="G23" s="21">
        <f t="shared" ca="1" si="5"/>
        <v>2700</v>
      </c>
      <c r="H23" s="22">
        <f t="shared" ca="1" si="6"/>
        <v>28700</v>
      </c>
    </row>
    <row r="24" spans="2:8" x14ac:dyDescent="0.25">
      <c r="B24" s="23">
        <v>11</v>
      </c>
      <c r="C24" s="32">
        <f t="shared" ca="1" si="3"/>
        <v>0.41397791436811382</v>
      </c>
      <c r="D24" s="21">
        <f t="shared" ca="1" si="4"/>
        <v>30</v>
      </c>
      <c r="E24" s="21">
        <f t="shared" ca="1" si="1"/>
        <v>3000</v>
      </c>
      <c r="F24" s="21">
        <f t="shared" ca="1" si="2"/>
        <v>0</v>
      </c>
      <c r="G24" s="21">
        <f t="shared" ca="1" si="5"/>
        <v>3000</v>
      </c>
      <c r="H24" s="22">
        <f t="shared" ca="1" si="6"/>
        <v>31700</v>
      </c>
    </row>
    <row r="25" spans="2:8" x14ac:dyDescent="0.25">
      <c r="B25" s="23">
        <v>12</v>
      </c>
      <c r="C25" s="32">
        <f t="shared" ca="1" si="3"/>
        <v>0.77841844870870158</v>
      </c>
      <c r="D25" s="21">
        <f t="shared" ca="1" si="4"/>
        <v>30</v>
      </c>
      <c r="E25" s="21">
        <f t="shared" ca="1" si="1"/>
        <v>3000</v>
      </c>
      <c r="F25" s="21">
        <f t="shared" ca="1" si="2"/>
        <v>0</v>
      </c>
      <c r="G25" s="21">
        <f t="shared" ca="1" si="5"/>
        <v>3000</v>
      </c>
      <c r="H25" s="22">
        <f t="shared" ca="1" si="6"/>
        <v>34700</v>
      </c>
    </row>
    <row r="26" spans="2:8" x14ac:dyDescent="0.25">
      <c r="B26" s="23">
        <v>13</v>
      </c>
      <c r="C26" s="32">
        <f t="shared" ca="1" si="3"/>
        <v>0.52160759685654878</v>
      </c>
      <c r="D26" s="21">
        <f t="shared" ca="1" si="4"/>
        <v>30</v>
      </c>
      <c r="E26" s="21">
        <f t="shared" ca="1" si="1"/>
        <v>3000</v>
      </c>
      <c r="F26" s="21">
        <f t="shared" ca="1" si="2"/>
        <v>0</v>
      </c>
      <c r="G26" s="21">
        <f t="shared" ca="1" si="5"/>
        <v>3000</v>
      </c>
      <c r="H26" s="22">
        <f t="shared" ca="1" si="6"/>
        <v>37700</v>
      </c>
    </row>
    <row r="27" spans="2:8" x14ac:dyDescent="0.25">
      <c r="B27" s="23">
        <v>14</v>
      </c>
      <c r="C27" s="32">
        <f t="shared" ca="1" si="3"/>
        <v>0.93483531712219459</v>
      </c>
      <c r="D27" s="21">
        <f t="shared" ca="1" si="4"/>
        <v>31</v>
      </c>
      <c r="E27" s="21">
        <f t="shared" ca="1" si="1"/>
        <v>3000</v>
      </c>
      <c r="F27" s="21">
        <f t="shared" ca="1" si="2"/>
        <v>150</v>
      </c>
      <c r="G27" s="21">
        <f t="shared" ca="1" si="5"/>
        <v>2850</v>
      </c>
      <c r="H27" s="22">
        <f t="shared" ca="1" si="6"/>
        <v>40550</v>
      </c>
    </row>
    <row r="28" spans="2:8" x14ac:dyDescent="0.25">
      <c r="B28" s="23">
        <v>15</v>
      </c>
      <c r="C28" s="32">
        <f t="shared" ca="1" si="3"/>
        <v>0.74277508509338019</v>
      </c>
      <c r="D28" s="21">
        <f t="shared" ca="1" si="4"/>
        <v>30</v>
      </c>
      <c r="E28" s="21">
        <f t="shared" ca="1" si="1"/>
        <v>3000</v>
      </c>
      <c r="F28" s="21">
        <f t="shared" ca="1" si="2"/>
        <v>0</v>
      </c>
      <c r="G28" s="21">
        <f t="shared" ca="1" si="5"/>
        <v>3000</v>
      </c>
      <c r="H28" s="22">
        <f t="shared" ca="1" si="6"/>
        <v>43550</v>
      </c>
    </row>
    <row r="29" spans="2:8" x14ac:dyDescent="0.25">
      <c r="B29" s="23">
        <v>16</v>
      </c>
      <c r="C29" s="32">
        <f t="shared" ca="1" si="3"/>
        <v>0.49213130872798383</v>
      </c>
      <c r="D29" s="21">
        <f t="shared" ca="1" si="4"/>
        <v>30</v>
      </c>
      <c r="E29" s="21">
        <f t="shared" ca="1" si="1"/>
        <v>3000</v>
      </c>
      <c r="F29" s="21">
        <f t="shared" ca="1" si="2"/>
        <v>0</v>
      </c>
      <c r="G29" s="21">
        <f t="shared" ca="1" si="5"/>
        <v>3000</v>
      </c>
      <c r="H29" s="22">
        <f t="shared" ca="1" si="6"/>
        <v>46550</v>
      </c>
    </row>
    <row r="30" spans="2:8" x14ac:dyDescent="0.25">
      <c r="B30" s="23">
        <v>17</v>
      </c>
      <c r="C30" s="32">
        <f t="shared" ca="1" si="3"/>
        <v>0.11162848819158888</v>
      </c>
      <c r="D30" s="21">
        <f t="shared" ca="1" si="4"/>
        <v>29</v>
      </c>
      <c r="E30" s="21">
        <f t="shared" ca="1" si="1"/>
        <v>2900</v>
      </c>
      <c r="F30" s="21">
        <f t="shared" ca="1" si="2"/>
        <v>0</v>
      </c>
      <c r="G30" s="21">
        <f t="shared" ca="1" si="5"/>
        <v>2900</v>
      </c>
      <c r="H30" s="22">
        <f t="shared" ca="1" si="6"/>
        <v>49450</v>
      </c>
    </row>
    <row r="31" spans="2:8" x14ac:dyDescent="0.25">
      <c r="B31" s="23">
        <v>18</v>
      </c>
      <c r="C31" s="32">
        <f t="shared" ca="1" si="3"/>
        <v>0.86508411998632861</v>
      </c>
      <c r="D31" s="21">
        <f t="shared" ca="1" si="4"/>
        <v>31</v>
      </c>
      <c r="E31" s="21">
        <f t="shared" ca="1" si="1"/>
        <v>3000</v>
      </c>
      <c r="F31" s="21">
        <f t="shared" ca="1" si="2"/>
        <v>150</v>
      </c>
      <c r="G31" s="21">
        <f t="shared" ca="1" si="5"/>
        <v>2850</v>
      </c>
      <c r="H31" s="22">
        <f t="shared" ca="1" si="6"/>
        <v>52300</v>
      </c>
    </row>
    <row r="32" spans="2:8" x14ac:dyDescent="0.25">
      <c r="B32" s="23">
        <v>19</v>
      </c>
      <c r="C32" s="32">
        <f t="shared" ca="1" si="3"/>
        <v>0.85657518674686917</v>
      </c>
      <c r="D32" s="21">
        <f t="shared" ca="1" si="4"/>
        <v>31</v>
      </c>
      <c r="E32" s="21">
        <f t="shared" ca="1" si="1"/>
        <v>3000</v>
      </c>
      <c r="F32" s="21">
        <f t="shared" ca="1" si="2"/>
        <v>150</v>
      </c>
      <c r="G32" s="21">
        <f t="shared" ca="1" si="5"/>
        <v>2850</v>
      </c>
      <c r="H32" s="22">
        <f t="shared" ca="1" si="6"/>
        <v>55150</v>
      </c>
    </row>
    <row r="33" spans="2:8" x14ac:dyDescent="0.25">
      <c r="B33" s="23">
        <v>20</v>
      </c>
      <c r="C33" s="32">
        <f t="shared" ca="1" si="3"/>
        <v>0.67700946659208161</v>
      </c>
      <c r="D33" s="21">
        <f t="shared" ca="1" si="4"/>
        <v>30</v>
      </c>
      <c r="E33" s="21">
        <f t="shared" ca="1" si="1"/>
        <v>3000</v>
      </c>
      <c r="F33" s="21">
        <f t="shared" ca="1" si="2"/>
        <v>0</v>
      </c>
      <c r="G33" s="21">
        <f t="shared" ca="1" si="5"/>
        <v>3000</v>
      </c>
      <c r="H33" s="22">
        <f t="shared" ca="1" si="6"/>
        <v>58150</v>
      </c>
    </row>
    <row r="34" spans="2:8" x14ac:dyDescent="0.25">
      <c r="B34" s="23">
        <v>21</v>
      </c>
      <c r="C34" s="32">
        <f t="shared" ca="1" si="3"/>
        <v>0.82117498807264111</v>
      </c>
      <c r="D34" s="21">
        <f t="shared" ca="1" si="4"/>
        <v>31</v>
      </c>
      <c r="E34" s="21">
        <f t="shared" ca="1" si="1"/>
        <v>3000</v>
      </c>
      <c r="F34" s="21">
        <f t="shared" ca="1" si="2"/>
        <v>150</v>
      </c>
      <c r="G34" s="21">
        <f t="shared" ca="1" si="5"/>
        <v>2850</v>
      </c>
      <c r="H34" s="22">
        <f t="shared" ca="1" si="6"/>
        <v>61000</v>
      </c>
    </row>
    <row r="35" spans="2:8" x14ac:dyDescent="0.25">
      <c r="B35" s="23">
        <v>22</v>
      </c>
      <c r="C35" s="32">
        <f t="shared" ca="1" si="3"/>
        <v>0.33217489521357613</v>
      </c>
      <c r="D35" s="21">
        <f t="shared" ca="1" si="4"/>
        <v>30</v>
      </c>
      <c r="E35" s="21">
        <f t="shared" ca="1" si="1"/>
        <v>3000</v>
      </c>
      <c r="F35" s="21">
        <f t="shared" ca="1" si="2"/>
        <v>0</v>
      </c>
      <c r="G35" s="21">
        <f t="shared" ca="1" si="5"/>
        <v>3000</v>
      </c>
      <c r="H35" s="22">
        <f t="shared" ca="1" si="6"/>
        <v>64000</v>
      </c>
    </row>
    <row r="36" spans="2:8" x14ac:dyDescent="0.25">
      <c r="B36" s="23">
        <v>23</v>
      </c>
      <c r="C36" s="32">
        <f t="shared" ca="1" si="3"/>
        <v>0.51062287411688079</v>
      </c>
      <c r="D36" s="21">
        <f t="shared" ca="1" si="4"/>
        <v>30</v>
      </c>
      <c r="E36" s="21">
        <f t="shared" ca="1" si="1"/>
        <v>3000</v>
      </c>
      <c r="F36" s="21">
        <f t="shared" ca="1" si="2"/>
        <v>0</v>
      </c>
      <c r="G36" s="21">
        <f t="shared" ca="1" si="5"/>
        <v>3000</v>
      </c>
      <c r="H36" s="22">
        <f t="shared" ca="1" si="6"/>
        <v>67000</v>
      </c>
    </row>
    <row r="37" spans="2:8" x14ac:dyDescent="0.25">
      <c r="B37" s="23">
        <v>24</v>
      </c>
      <c r="C37" s="32">
        <f t="shared" ca="1" si="3"/>
        <v>0.12869819082066625</v>
      </c>
      <c r="D37" s="21">
        <f t="shared" ca="1" si="4"/>
        <v>29</v>
      </c>
      <c r="E37" s="21">
        <f t="shared" ca="1" si="1"/>
        <v>2900</v>
      </c>
      <c r="F37" s="21">
        <f t="shared" ca="1" si="2"/>
        <v>0</v>
      </c>
      <c r="G37" s="21">
        <f t="shared" ca="1" si="5"/>
        <v>2900</v>
      </c>
      <c r="H37" s="22">
        <f t="shared" ca="1" si="6"/>
        <v>69900</v>
      </c>
    </row>
    <row r="38" spans="2:8" x14ac:dyDescent="0.25">
      <c r="B38" s="23">
        <v>25</v>
      </c>
      <c r="C38" s="32">
        <f t="shared" ca="1" si="3"/>
        <v>0.59482657603336231</v>
      </c>
      <c r="D38" s="21">
        <f t="shared" ca="1" si="4"/>
        <v>30</v>
      </c>
      <c r="E38" s="21">
        <f t="shared" ca="1" si="1"/>
        <v>3000</v>
      </c>
      <c r="F38" s="21">
        <f t="shared" ca="1" si="2"/>
        <v>0</v>
      </c>
      <c r="G38" s="21">
        <f t="shared" ca="1" si="5"/>
        <v>3000</v>
      </c>
      <c r="H38" s="22">
        <f t="shared" ca="1" si="6"/>
        <v>72900</v>
      </c>
    </row>
    <row r="39" spans="2:8" x14ac:dyDescent="0.25">
      <c r="B39" s="23">
        <v>26</v>
      </c>
      <c r="C39" s="32">
        <f t="shared" ca="1" si="3"/>
        <v>0.94505296103368353</v>
      </c>
      <c r="D39" s="21">
        <f t="shared" ca="1" si="4"/>
        <v>31</v>
      </c>
      <c r="E39" s="21">
        <f t="shared" ca="1" si="1"/>
        <v>3000</v>
      </c>
      <c r="F39" s="21">
        <f t="shared" ca="1" si="2"/>
        <v>150</v>
      </c>
      <c r="G39" s="21">
        <f t="shared" ca="1" si="5"/>
        <v>2850</v>
      </c>
      <c r="H39" s="22">
        <f t="shared" ca="1" si="6"/>
        <v>75750</v>
      </c>
    </row>
    <row r="40" spans="2:8" x14ac:dyDescent="0.25">
      <c r="B40" s="23">
        <v>27</v>
      </c>
      <c r="C40" s="32">
        <f t="shared" ca="1" si="3"/>
        <v>0.33172890951599143</v>
      </c>
      <c r="D40" s="21">
        <f t="shared" ca="1" si="4"/>
        <v>30</v>
      </c>
      <c r="E40" s="21">
        <f t="shared" ca="1" si="1"/>
        <v>3000</v>
      </c>
      <c r="F40" s="21">
        <f t="shared" ca="1" si="2"/>
        <v>0</v>
      </c>
      <c r="G40" s="21">
        <f t="shared" ca="1" si="5"/>
        <v>3000</v>
      </c>
      <c r="H40" s="22">
        <f t="shared" ca="1" si="6"/>
        <v>78750</v>
      </c>
    </row>
    <row r="41" spans="2:8" x14ac:dyDescent="0.25">
      <c r="B41" s="23">
        <v>28</v>
      </c>
      <c r="C41" s="32">
        <f t="shared" ca="1" si="3"/>
        <v>0.78909747432544664</v>
      </c>
      <c r="D41" s="21">
        <f t="shared" ca="1" si="4"/>
        <v>30</v>
      </c>
      <c r="E41" s="21">
        <f t="shared" ca="1" si="1"/>
        <v>3000</v>
      </c>
      <c r="F41" s="21">
        <f t="shared" ca="1" si="2"/>
        <v>0</v>
      </c>
      <c r="G41" s="21">
        <f t="shared" ca="1" si="5"/>
        <v>3000</v>
      </c>
      <c r="H41" s="22">
        <f t="shared" ca="1" si="6"/>
        <v>81750</v>
      </c>
    </row>
    <row r="42" spans="2:8" x14ac:dyDescent="0.25">
      <c r="B42" s="23">
        <v>29</v>
      </c>
      <c r="C42" s="32">
        <f t="shared" ca="1" si="3"/>
        <v>0.35610360636052629</v>
      </c>
      <c r="D42" s="21">
        <f t="shared" ca="1" si="4"/>
        <v>30</v>
      </c>
      <c r="E42" s="21">
        <f t="shared" ca="1" si="1"/>
        <v>3000</v>
      </c>
      <c r="F42" s="21">
        <f t="shared" ca="1" si="2"/>
        <v>0</v>
      </c>
      <c r="G42" s="21">
        <f t="shared" ca="1" si="5"/>
        <v>3000</v>
      </c>
      <c r="H42" s="22">
        <f t="shared" ca="1" si="6"/>
        <v>84750</v>
      </c>
    </row>
    <row r="43" spans="2:8" x14ac:dyDescent="0.25">
      <c r="B43" s="23">
        <v>30</v>
      </c>
      <c r="C43" s="32">
        <f t="shared" ca="1" si="3"/>
        <v>0.21271065561533575</v>
      </c>
      <c r="D43" s="21">
        <f t="shared" ca="1" si="4"/>
        <v>29</v>
      </c>
      <c r="E43" s="21">
        <f t="shared" ca="1" si="1"/>
        <v>2900</v>
      </c>
      <c r="F43" s="21">
        <f t="shared" ca="1" si="2"/>
        <v>0</v>
      </c>
      <c r="G43" s="21">
        <f t="shared" ca="1" si="5"/>
        <v>2900</v>
      </c>
      <c r="H43" s="22">
        <f t="shared" ca="1" si="6"/>
        <v>87650</v>
      </c>
    </row>
    <row r="44" spans="2:8" x14ac:dyDescent="0.25">
      <c r="B44" s="23">
        <v>31</v>
      </c>
      <c r="C44" s="32">
        <f t="shared" ca="1" si="3"/>
        <v>0.9179892478378433</v>
      </c>
      <c r="D44" s="21">
        <f t="shared" ca="1" si="4"/>
        <v>31</v>
      </c>
      <c r="E44" s="21">
        <f t="shared" ca="1" si="1"/>
        <v>3000</v>
      </c>
      <c r="F44" s="21">
        <f t="shared" ca="1" si="2"/>
        <v>150</v>
      </c>
      <c r="G44" s="21">
        <f t="shared" ca="1" si="5"/>
        <v>2850</v>
      </c>
      <c r="H44" s="22">
        <f t="shared" ca="1" si="6"/>
        <v>90500</v>
      </c>
    </row>
    <row r="45" spans="2:8" x14ac:dyDescent="0.25">
      <c r="B45" s="23">
        <v>32</v>
      </c>
      <c r="C45" s="32">
        <f t="shared" ca="1" si="3"/>
        <v>7.2827146006405385E-2</v>
      </c>
      <c r="D45" s="21">
        <f t="shared" ca="1" si="4"/>
        <v>29</v>
      </c>
      <c r="E45" s="21">
        <f t="shared" ca="1" si="1"/>
        <v>2900</v>
      </c>
      <c r="F45" s="21">
        <f t="shared" ca="1" si="2"/>
        <v>0</v>
      </c>
      <c r="G45" s="21">
        <f t="shared" ca="1" si="5"/>
        <v>2900</v>
      </c>
      <c r="H45" s="22">
        <f t="shared" ca="1" si="6"/>
        <v>93400</v>
      </c>
    </row>
    <row r="46" spans="2:8" x14ac:dyDescent="0.25">
      <c r="B46" s="23">
        <v>33</v>
      </c>
      <c r="C46" s="32">
        <f t="shared" ca="1" si="3"/>
        <v>0.210744567751738</v>
      </c>
      <c r="D46" s="21">
        <f t="shared" ca="1" si="4"/>
        <v>29</v>
      </c>
      <c r="E46" s="21">
        <f t="shared" ref="E46:E63" ca="1" si="7">IF(D46&lt;=pasajeros,D46*ganancia,30*ganancia)</f>
        <v>2900</v>
      </c>
      <c r="F46" s="21">
        <f t="shared" ref="F46:F63" ca="1" si="8">IF(D46&gt;pasajeros,SUM(D46-pasajeros)*perdida,0)</f>
        <v>0</v>
      </c>
      <c r="G46" s="21">
        <f t="shared" ca="1" si="5"/>
        <v>2900</v>
      </c>
      <c r="H46" s="22">
        <f t="shared" ca="1" si="6"/>
        <v>96300</v>
      </c>
    </row>
    <row r="47" spans="2:8" x14ac:dyDescent="0.25">
      <c r="B47" s="23">
        <v>34</v>
      </c>
      <c r="C47" s="32">
        <f t="shared" ca="1" si="3"/>
        <v>0.91984920361606248</v>
      </c>
      <c r="D47" s="21">
        <f t="shared" ca="1" si="4"/>
        <v>31</v>
      </c>
      <c r="E47" s="21">
        <f t="shared" ca="1" si="7"/>
        <v>3000</v>
      </c>
      <c r="F47" s="21">
        <f t="shared" ca="1" si="8"/>
        <v>150</v>
      </c>
      <c r="G47" s="21">
        <f t="shared" ca="1" si="5"/>
        <v>2850</v>
      </c>
      <c r="H47" s="22">
        <f t="shared" ca="1" si="6"/>
        <v>99150</v>
      </c>
    </row>
    <row r="48" spans="2:8" x14ac:dyDescent="0.25">
      <c r="B48" s="23">
        <v>35</v>
      </c>
      <c r="C48" s="32">
        <f t="shared" ca="1" si="3"/>
        <v>0.74880754164753871</v>
      </c>
      <c r="D48" s="21">
        <f t="shared" ca="1" si="4"/>
        <v>30</v>
      </c>
      <c r="E48" s="21">
        <f t="shared" ca="1" si="7"/>
        <v>3000</v>
      </c>
      <c r="F48" s="21">
        <f t="shared" ca="1" si="8"/>
        <v>0</v>
      </c>
      <c r="G48" s="21">
        <f t="shared" ca="1" si="5"/>
        <v>3000</v>
      </c>
      <c r="H48" s="22">
        <f t="shared" ca="1" si="6"/>
        <v>102150</v>
      </c>
    </row>
    <row r="49" spans="2:8" x14ac:dyDescent="0.25">
      <c r="B49" s="23">
        <v>36</v>
      </c>
      <c r="C49" s="32">
        <f t="shared" ca="1" si="3"/>
        <v>0.59397457798790743</v>
      </c>
      <c r="D49" s="21">
        <f t="shared" ca="1" si="4"/>
        <v>30</v>
      </c>
      <c r="E49" s="21">
        <f t="shared" ca="1" si="7"/>
        <v>3000</v>
      </c>
      <c r="F49" s="21">
        <f t="shared" ca="1" si="8"/>
        <v>0</v>
      </c>
      <c r="G49" s="21">
        <f t="shared" ca="1" si="5"/>
        <v>3000</v>
      </c>
      <c r="H49" s="22">
        <f t="shared" ca="1" si="6"/>
        <v>105150</v>
      </c>
    </row>
    <row r="50" spans="2:8" x14ac:dyDescent="0.25">
      <c r="B50" s="23">
        <v>37</v>
      </c>
      <c r="C50" s="32">
        <f t="shared" ca="1" si="3"/>
        <v>1.9099697767828161E-3</v>
      </c>
      <c r="D50" s="21">
        <f t="shared" ca="1" si="4"/>
        <v>28</v>
      </c>
      <c r="E50" s="21">
        <f t="shared" ca="1" si="7"/>
        <v>2800</v>
      </c>
      <c r="F50" s="21">
        <f t="shared" ca="1" si="8"/>
        <v>0</v>
      </c>
      <c r="G50" s="21">
        <f t="shared" ca="1" si="5"/>
        <v>2800</v>
      </c>
      <c r="H50" s="22">
        <f t="shared" ca="1" si="6"/>
        <v>107950</v>
      </c>
    </row>
    <row r="51" spans="2:8" x14ac:dyDescent="0.25">
      <c r="B51" s="23">
        <v>38</v>
      </c>
      <c r="C51" s="32">
        <f t="shared" ca="1" si="3"/>
        <v>0.3826896065489731</v>
      </c>
      <c r="D51" s="21">
        <f t="shared" ca="1" si="4"/>
        <v>30</v>
      </c>
      <c r="E51" s="21">
        <f t="shared" ca="1" si="7"/>
        <v>3000</v>
      </c>
      <c r="F51" s="21">
        <f t="shared" ca="1" si="8"/>
        <v>0</v>
      </c>
      <c r="G51" s="21">
        <f t="shared" ca="1" si="5"/>
        <v>3000</v>
      </c>
      <c r="H51" s="22">
        <f t="shared" ca="1" si="6"/>
        <v>110950</v>
      </c>
    </row>
    <row r="52" spans="2:8" x14ac:dyDescent="0.25">
      <c r="B52" s="23">
        <v>39</v>
      </c>
      <c r="C52" s="32">
        <f t="shared" ca="1" si="3"/>
        <v>0.37634113331091346</v>
      </c>
      <c r="D52" s="21">
        <f t="shared" ca="1" si="4"/>
        <v>30</v>
      </c>
      <c r="E52" s="21">
        <f t="shared" ca="1" si="7"/>
        <v>3000</v>
      </c>
      <c r="F52" s="21">
        <f t="shared" ca="1" si="8"/>
        <v>0</v>
      </c>
      <c r="G52" s="21">
        <f t="shared" ca="1" si="5"/>
        <v>3000</v>
      </c>
      <c r="H52" s="22">
        <f t="shared" ca="1" si="6"/>
        <v>113950</v>
      </c>
    </row>
    <row r="53" spans="2:8" x14ac:dyDescent="0.25">
      <c r="B53" s="23">
        <v>40</v>
      </c>
      <c r="C53" s="32">
        <f t="shared" ca="1" si="3"/>
        <v>0.95611483844468936</v>
      </c>
      <c r="D53" s="21">
        <f t="shared" ca="1" si="4"/>
        <v>32</v>
      </c>
      <c r="E53" s="21">
        <f t="shared" ca="1" si="7"/>
        <v>3000</v>
      </c>
      <c r="F53" s="21">
        <f t="shared" ca="1" si="8"/>
        <v>300</v>
      </c>
      <c r="G53" s="21">
        <f t="shared" ca="1" si="5"/>
        <v>2700</v>
      </c>
      <c r="H53" s="22">
        <f t="shared" ca="1" si="6"/>
        <v>116650</v>
      </c>
    </row>
    <row r="54" spans="2:8" x14ac:dyDescent="0.25">
      <c r="B54" s="23">
        <v>41</v>
      </c>
      <c r="C54" s="32">
        <f t="shared" ca="1" si="3"/>
        <v>0.68597808988854603</v>
      </c>
      <c r="D54" s="21">
        <f t="shared" ca="1" si="4"/>
        <v>30</v>
      </c>
      <c r="E54" s="21">
        <f t="shared" ca="1" si="7"/>
        <v>3000</v>
      </c>
      <c r="F54" s="21">
        <f t="shared" ca="1" si="8"/>
        <v>0</v>
      </c>
      <c r="G54" s="21">
        <f t="shared" ca="1" si="5"/>
        <v>3000</v>
      </c>
      <c r="H54" s="22">
        <f t="shared" ca="1" si="6"/>
        <v>119650</v>
      </c>
    </row>
    <row r="55" spans="2:8" x14ac:dyDescent="0.25">
      <c r="B55" s="23">
        <v>42</v>
      </c>
      <c r="C55" s="32">
        <f t="shared" ca="1" si="3"/>
        <v>0.50460358262921046</v>
      </c>
      <c r="D55" s="21">
        <f t="shared" ca="1" si="4"/>
        <v>30</v>
      </c>
      <c r="E55" s="21">
        <f t="shared" ca="1" si="7"/>
        <v>3000</v>
      </c>
      <c r="F55" s="21">
        <f t="shared" ca="1" si="8"/>
        <v>0</v>
      </c>
      <c r="G55" s="21">
        <f t="shared" ca="1" si="5"/>
        <v>3000</v>
      </c>
      <c r="H55" s="22">
        <f t="shared" ca="1" si="6"/>
        <v>122650</v>
      </c>
    </row>
    <row r="56" spans="2:8" x14ac:dyDescent="0.25">
      <c r="B56" s="23">
        <v>43</v>
      </c>
      <c r="C56" s="32">
        <f t="shared" ca="1" si="3"/>
        <v>0.32876351316969588</v>
      </c>
      <c r="D56" s="21">
        <f t="shared" ca="1" si="4"/>
        <v>30</v>
      </c>
      <c r="E56" s="21">
        <f t="shared" ca="1" si="7"/>
        <v>3000</v>
      </c>
      <c r="F56" s="21">
        <f t="shared" ca="1" si="8"/>
        <v>0</v>
      </c>
      <c r="G56" s="21">
        <f t="shared" ca="1" si="5"/>
        <v>3000</v>
      </c>
      <c r="H56" s="22">
        <f t="shared" ca="1" si="6"/>
        <v>125650</v>
      </c>
    </row>
    <row r="57" spans="2:8" x14ac:dyDescent="0.25">
      <c r="B57" s="23">
        <v>44</v>
      </c>
      <c r="C57" s="32">
        <f t="shared" ca="1" si="3"/>
        <v>0.27100459879264294</v>
      </c>
      <c r="D57" s="21">
        <f t="shared" ca="1" si="4"/>
        <v>29</v>
      </c>
      <c r="E57" s="21">
        <f t="shared" ca="1" si="7"/>
        <v>2900</v>
      </c>
      <c r="F57" s="21">
        <f t="shared" ca="1" si="8"/>
        <v>0</v>
      </c>
      <c r="G57" s="21">
        <f t="shared" ca="1" si="5"/>
        <v>2900</v>
      </c>
      <c r="H57" s="22">
        <f t="shared" ca="1" si="6"/>
        <v>128550</v>
      </c>
    </row>
    <row r="58" spans="2:8" x14ac:dyDescent="0.25">
      <c r="B58" s="23">
        <v>45</v>
      </c>
      <c r="C58" s="32">
        <f t="shared" ca="1" si="3"/>
        <v>0.32682048339279302</v>
      </c>
      <c r="D58" s="21">
        <f t="shared" ca="1" si="4"/>
        <v>30</v>
      </c>
      <c r="E58" s="21">
        <f t="shared" ca="1" si="7"/>
        <v>3000</v>
      </c>
      <c r="F58" s="21">
        <f t="shared" ca="1" si="8"/>
        <v>0</v>
      </c>
      <c r="G58" s="21">
        <f t="shared" ca="1" si="5"/>
        <v>3000</v>
      </c>
      <c r="H58" s="22">
        <f t="shared" ca="1" si="6"/>
        <v>131550</v>
      </c>
    </row>
    <row r="59" spans="2:8" x14ac:dyDescent="0.25">
      <c r="B59" s="23">
        <v>46</v>
      </c>
      <c r="C59" s="32">
        <f t="shared" ca="1" si="3"/>
        <v>0.29697995036013614</v>
      </c>
      <c r="D59" s="21">
        <f t="shared" ca="1" si="4"/>
        <v>29</v>
      </c>
      <c r="E59" s="21">
        <f t="shared" ca="1" si="7"/>
        <v>2900</v>
      </c>
      <c r="F59" s="21">
        <f t="shared" ca="1" si="8"/>
        <v>0</v>
      </c>
      <c r="G59" s="21">
        <f t="shared" ca="1" si="5"/>
        <v>2900</v>
      </c>
      <c r="H59" s="22">
        <f t="shared" ca="1" si="6"/>
        <v>134450</v>
      </c>
    </row>
    <row r="60" spans="2:8" x14ac:dyDescent="0.25">
      <c r="B60" s="23">
        <v>47</v>
      </c>
      <c r="C60" s="32">
        <f t="shared" ca="1" si="3"/>
        <v>0.16055416569247383</v>
      </c>
      <c r="D60" s="21">
        <f t="shared" ca="1" si="4"/>
        <v>29</v>
      </c>
      <c r="E60" s="21">
        <f t="shared" ca="1" si="7"/>
        <v>2900</v>
      </c>
      <c r="F60" s="21">
        <f t="shared" ca="1" si="8"/>
        <v>0</v>
      </c>
      <c r="G60" s="21">
        <f t="shared" ca="1" si="5"/>
        <v>2900</v>
      </c>
      <c r="H60" s="22">
        <f t="shared" ca="1" si="6"/>
        <v>137350</v>
      </c>
    </row>
    <row r="61" spans="2:8" x14ac:dyDescent="0.25">
      <c r="B61" s="23">
        <v>48</v>
      </c>
      <c r="C61" s="32">
        <f t="shared" ca="1" si="3"/>
        <v>0.29130082396406076</v>
      </c>
      <c r="D61" s="21">
        <f t="shared" ca="1" si="4"/>
        <v>29</v>
      </c>
      <c r="E61" s="21">
        <f t="shared" ca="1" si="7"/>
        <v>2900</v>
      </c>
      <c r="F61" s="21">
        <f t="shared" ca="1" si="8"/>
        <v>0</v>
      </c>
      <c r="G61" s="21">
        <f t="shared" ca="1" si="5"/>
        <v>2900</v>
      </c>
      <c r="H61" s="22">
        <f t="shared" ca="1" si="6"/>
        <v>140250</v>
      </c>
    </row>
    <row r="62" spans="2:8" x14ac:dyDescent="0.25">
      <c r="B62" s="23">
        <v>49</v>
      </c>
      <c r="C62" s="32">
        <f t="shared" ca="1" si="3"/>
        <v>0.97059403738720673</v>
      </c>
      <c r="D62" s="21">
        <f t="shared" ca="1" si="4"/>
        <v>32</v>
      </c>
      <c r="E62" s="21">
        <f t="shared" ca="1" si="7"/>
        <v>3000</v>
      </c>
      <c r="F62" s="21">
        <f t="shared" ca="1" si="8"/>
        <v>300</v>
      </c>
      <c r="G62" s="21">
        <f t="shared" ca="1" si="5"/>
        <v>2700</v>
      </c>
      <c r="H62" s="22">
        <f t="shared" ca="1" si="6"/>
        <v>142950</v>
      </c>
    </row>
    <row r="63" spans="2:8" ht="15.75" thickBot="1" x14ac:dyDescent="0.3">
      <c r="B63" s="24">
        <v>50</v>
      </c>
      <c r="C63" s="31">
        <f t="shared" ca="1" si="3"/>
        <v>0.93331068979637499</v>
      </c>
      <c r="D63" s="25">
        <f t="shared" ca="1" si="4"/>
        <v>31</v>
      </c>
      <c r="E63" s="25">
        <f t="shared" ca="1" si="7"/>
        <v>3000</v>
      </c>
      <c r="F63" s="25">
        <f t="shared" ca="1" si="8"/>
        <v>150</v>
      </c>
      <c r="G63" s="25">
        <f t="shared" ca="1" si="5"/>
        <v>2850</v>
      </c>
      <c r="H63" s="26">
        <f t="shared" ca="1" si="6"/>
        <v>145800</v>
      </c>
    </row>
  </sheetData>
  <mergeCells count="12">
    <mergeCell ref="A1:B1"/>
    <mergeCell ref="A6:A7"/>
    <mergeCell ref="B6:B7"/>
    <mergeCell ref="C6:C7"/>
    <mergeCell ref="D11:D12"/>
    <mergeCell ref="B11:B12"/>
    <mergeCell ref="F2:J2"/>
    <mergeCell ref="F11:F12"/>
    <mergeCell ref="C11:C12"/>
    <mergeCell ref="E11:E12"/>
    <mergeCell ref="G11:G12"/>
    <mergeCell ref="H11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9033-3DEA-4BD3-AB49-B84E719C573C}">
  <dimension ref="A1:N29"/>
  <sheetViews>
    <sheetView topLeftCell="A7" workbookViewId="0">
      <selection sqref="A1:C1"/>
    </sheetView>
  </sheetViews>
  <sheetFormatPr baseColWidth="10" defaultRowHeight="15" x14ac:dyDescent="0.25"/>
  <sheetData>
    <row r="1" spans="1:14" ht="30" x14ac:dyDescent="0.25">
      <c r="A1" s="97" t="s">
        <v>16</v>
      </c>
      <c r="B1" s="97"/>
      <c r="C1" s="97"/>
      <c r="F1" s="4" t="s">
        <v>23</v>
      </c>
    </row>
    <row r="4" spans="1:14" x14ac:dyDescent="0.25">
      <c r="A4" s="122" t="s">
        <v>7</v>
      </c>
      <c r="B4" s="122"/>
      <c r="C4" s="122"/>
      <c r="D4" s="1"/>
      <c r="E4" s="1"/>
      <c r="F4" s="122" t="s">
        <v>20</v>
      </c>
      <c r="G4" s="122"/>
      <c r="H4" s="122"/>
      <c r="I4" s="1"/>
      <c r="J4" s="1"/>
      <c r="K4" s="122" t="s">
        <v>21</v>
      </c>
      <c r="L4" s="122"/>
      <c r="M4" s="122"/>
      <c r="N4" s="122"/>
    </row>
    <row r="5" spans="1:14" x14ac:dyDescent="0.25">
      <c r="A5" s="5" t="s">
        <v>8</v>
      </c>
      <c r="B5" s="5" t="s">
        <v>11</v>
      </c>
      <c r="C5" s="5" t="s">
        <v>12</v>
      </c>
      <c r="F5" s="5" t="s">
        <v>8</v>
      </c>
      <c r="G5" s="5" t="s">
        <v>11</v>
      </c>
      <c r="H5" s="5" t="s">
        <v>14</v>
      </c>
      <c r="I5" s="5" t="s">
        <v>29</v>
      </c>
      <c r="K5" s="6" t="s">
        <v>15</v>
      </c>
      <c r="L5" s="6" t="s">
        <v>11</v>
      </c>
      <c r="M5" s="6" t="s">
        <v>14</v>
      </c>
      <c r="N5" s="5" t="s">
        <v>29</v>
      </c>
    </row>
    <row r="6" spans="1:14" x14ac:dyDescent="0.25">
      <c r="A6" s="2" t="s">
        <v>9</v>
      </c>
      <c r="B6" s="3">
        <v>0.4</v>
      </c>
      <c r="C6" s="3">
        <v>0.4</v>
      </c>
      <c r="F6" s="3" t="s">
        <v>9</v>
      </c>
      <c r="G6" s="3">
        <v>0.4</v>
      </c>
      <c r="H6" s="3">
        <v>0.4</v>
      </c>
      <c r="I6" s="3">
        <v>0</v>
      </c>
      <c r="K6" s="3" t="s">
        <v>9</v>
      </c>
      <c r="L6" s="3">
        <v>0.1</v>
      </c>
      <c r="M6" s="3">
        <v>0.1</v>
      </c>
      <c r="N6" s="11">
        <v>0</v>
      </c>
    </row>
    <row r="7" spans="1:14" x14ac:dyDescent="0.25">
      <c r="A7" s="2" t="s">
        <v>10</v>
      </c>
      <c r="B7" s="3">
        <v>0.6</v>
      </c>
      <c r="C7" s="3">
        <v>1</v>
      </c>
      <c r="F7" s="3" t="s">
        <v>13</v>
      </c>
      <c r="G7" s="3">
        <v>0.3</v>
      </c>
      <c r="H7" s="3">
        <f>G7+H6</f>
        <v>0.7</v>
      </c>
      <c r="I7" s="3">
        <v>0.4</v>
      </c>
      <c r="K7" s="3" t="s">
        <v>13</v>
      </c>
      <c r="L7" s="3">
        <v>0.4</v>
      </c>
      <c r="M7" s="3">
        <v>0.5</v>
      </c>
      <c r="N7" s="11">
        <v>0.1</v>
      </c>
    </row>
    <row r="8" spans="1:14" x14ac:dyDescent="0.25">
      <c r="F8" s="3" t="s">
        <v>10</v>
      </c>
      <c r="G8" s="3">
        <v>0.3</v>
      </c>
      <c r="H8" s="3">
        <f>G8+H7</f>
        <v>1</v>
      </c>
      <c r="I8" s="3">
        <v>0.7</v>
      </c>
      <c r="K8" s="3" t="s">
        <v>10</v>
      </c>
      <c r="L8" s="3">
        <v>0.5</v>
      </c>
      <c r="M8" s="3">
        <v>1</v>
      </c>
      <c r="N8" s="11">
        <v>0.5</v>
      </c>
    </row>
    <row r="11" spans="1:14" x14ac:dyDescent="0.25">
      <c r="A11" s="123" t="s">
        <v>17</v>
      </c>
      <c r="B11" s="122" t="s">
        <v>18</v>
      </c>
      <c r="C11" s="122"/>
      <c r="D11" s="122" t="s">
        <v>22</v>
      </c>
      <c r="E11" s="122"/>
      <c r="I11" s="121" t="s">
        <v>30</v>
      </c>
      <c r="J11" s="121"/>
      <c r="K11" s="121"/>
      <c r="L11" s="121"/>
      <c r="M11" s="121"/>
    </row>
    <row r="12" spans="1:14" x14ac:dyDescent="0.25">
      <c r="A12" s="123"/>
      <c r="B12" s="5" t="s">
        <v>3</v>
      </c>
      <c r="C12" s="5" t="s">
        <v>19</v>
      </c>
      <c r="D12" s="5" t="s">
        <v>3</v>
      </c>
      <c r="E12" s="5" t="s">
        <v>8</v>
      </c>
    </row>
    <row r="13" spans="1:14" x14ac:dyDescent="0.25">
      <c r="A13" s="3">
        <v>0</v>
      </c>
      <c r="B13" s="9">
        <f ca="1">RAND()</f>
        <v>0.8806805170126466</v>
      </c>
      <c r="C13" s="3" t="str">
        <f ca="1">IF(B13&gt;$C$6,$A$7,$A$6)</f>
        <v>no</v>
      </c>
      <c r="D13" s="9">
        <f ca="1">RAND()</f>
        <v>0.42402239474568026</v>
      </c>
      <c r="E13" s="3" t="str">
        <f ca="1">IF(C13=$A$6,IF(D13&lt;$H$6,$F$6,IF(D13&lt;$H$7,$F$7,$F$8)),IF(D13&lt;$M$6,$K$6,IF(D13&lt;$M$7,$K$7,$K$8)))</f>
        <v>dudoso</v>
      </c>
      <c r="I13" s="124" t="s">
        <v>26</v>
      </c>
      <c r="J13" s="120" t="s">
        <v>18</v>
      </c>
      <c r="K13" s="120"/>
      <c r="L13" s="120" t="s">
        <v>27</v>
      </c>
      <c r="M13" s="120"/>
    </row>
    <row r="14" spans="1:14" x14ac:dyDescent="0.25">
      <c r="A14" s="3">
        <v>1</v>
      </c>
      <c r="B14" s="9">
        <f t="shared" ref="B14:B27" ca="1" si="0">RAND()</f>
        <v>0.74448453068674969</v>
      </c>
      <c r="C14" s="3" t="str">
        <f t="shared" ref="C14:C27" ca="1" si="1">IF(B14&gt;$C$6,$A$7,$A$6)</f>
        <v>no</v>
      </c>
      <c r="D14" s="9">
        <f t="shared" ref="D14:D27" ca="1" si="2">RAND()</f>
        <v>0.97113172983533058</v>
      </c>
      <c r="E14" s="3" t="str">
        <f t="shared" ref="E14:E27" ca="1" si="3">IF(C14=$A$6,IF(D14&lt;$H$6,$F$6,IF(D14&lt;$H$7,$F$7,$F$8)),IF(D14&lt;$M$6,$K$6,IF(D14&lt;$M$7,$K$7,$K$8)))</f>
        <v>no</v>
      </c>
      <c r="I14" s="124"/>
      <c r="J14" s="8" t="s">
        <v>3</v>
      </c>
      <c r="K14" s="8" t="s">
        <v>19</v>
      </c>
      <c r="L14" s="8" t="s">
        <v>3</v>
      </c>
      <c r="M14" s="8" t="s">
        <v>28</v>
      </c>
    </row>
    <row r="15" spans="1:14" x14ac:dyDescent="0.25">
      <c r="A15" s="3">
        <v>2</v>
      </c>
      <c r="B15" s="9">
        <f t="shared" ca="1" si="0"/>
        <v>0.93531565781117321</v>
      </c>
      <c r="C15" s="3" t="str">
        <f t="shared" ca="1" si="1"/>
        <v>no</v>
      </c>
      <c r="D15" s="9">
        <f t="shared" ca="1" si="2"/>
        <v>0.38811440238095096</v>
      </c>
      <c r="E15" s="3" t="str">
        <f t="shared" ca="1" si="3"/>
        <v>dudoso</v>
      </c>
      <c r="I15" s="3">
        <v>0</v>
      </c>
      <c r="J15" s="9">
        <f ca="1">RAND()</f>
        <v>0.11926434299305455</v>
      </c>
      <c r="K15" s="3" t="str">
        <f ca="1">IF(J15&lt;$C$6,$A$6,$A$7)</f>
        <v>si</v>
      </c>
      <c r="L15" s="10">
        <f ca="1">RAND()</f>
        <v>0.38485291833095503</v>
      </c>
      <c r="M15" s="3" t="str">
        <f ca="1">IF(K15=$A$6,LOOKUP(L15,$I$6:$I$8,$F$6:$F$8),LOOKUP(L15,$N$6:$N$8,$K$6:$K$8))</f>
        <v>si</v>
      </c>
    </row>
    <row r="16" spans="1:14" x14ac:dyDescent="0.25">
      <c r="A16" s="3">
        <v>3</v>
      </c>
      <c r="B16" s="9">
        <f t="shared" ca="1" si="0"/>
        <v>0.56883675765640851</v>
      </c>
      <c r="C16" s="3" t="str">
        <f t="shared" ca="1" si="1"/>
        <v>no</v>
      </c>
      <c r="D16" s="9">
        <f t="shared" ca="1" si="2"/>
        <v>0.27343327332162004</v>
      </c>
      <c r="E16" s="3" t="str">
        <f t="shared" ca="1" si="3"/>
        <v>dudoso</v>
      </c>
      <c r="I16" s="3">
        <v>1</v>
      </c>
      <c r="J16" s="9">
        <f t="shared" ref="J16:J29" ca="1" si="4">RAND()</f>
        <v>0.61984403233657448</v>
      </c>
      <c r="K16" s="3" t="str">
        <f t="shared" ref="K16:K29" ca="1" si="5">IF(J16&lt;$C$6,$A$6,$A$7)</f>
        <v>no</v>
      </c>
      <c r="L16" s="10">
        <f t="shared" ref="L16:L29" ca="1" si="6">RAND()</f>
        <v>0.8731716594411828</v>
      </c>
      <c r="M16" s="3" t="str">
        <f t="shared" ref="M16:M29" ca="1" si="7">IF(K16=$A$6,LOOKUP(L16,$I$6:$I$8,$F$6:$F$8),LOOKUP(L16,$N$6:$N$8,$K$6:$K$8))</f>
        <v>no</v>
      </c>
    </row>
    <row r="17" spans="1:13" x14ac:dyDescent="0.25">
      <c r="A17" s="3">
        <v>4</v>
      </c>
      <c r="B17" s="9">
        <f t="shared" ca="1" si="0"/>
        <v>0.60174000540736894</v>
      </c>
      <c r="C17" s="3" t="str">
        <f t="shared" ca="1" si="1"/>
        <v>no</v>
      </c>
      <c r="D17" s="9">
        <f t="shared" ca="1" si="2"/>
        <v>0.27937351142306244</v>
      </c>
      <c r="E17" s="3" t="str">
        <f t="shared" ca="1" si="3"/>
        <v>dudoso</v>
      </c>
      <c r="I17" s="3">
        <v>2</v>
      </c>
      <c r="J17" s="9">
        <f t="shared" ca="1" si="4"/>
        <v>0.69621205812610498</v>
      </c>
      <c r="K17" s="3" t="str">
        <f t="shared" ca="1" si="5"/>
        <v>no</v>
      </c>
      <c r="L17" s="10">
        <f t="shared" ca="1" si="6"/>
        <v>0.58441966846004267</v>
      </c>
      <c r="M17" s="3" t="str">
        <f t="shared" ca="1" si="7"/>
        <v>no</v>
      </c>
    </row>
    <row r="18" spans="1:13" x14ac:dyDescent="0.25">
      <c r="A18" s="3">
        <v>5</v>
      </c>
      <c r="B18" s="9">
        <f t="shared" ca="1" si="0"/>
        <v>7.7425856588840047E-2</v>
      </c>
      <c r="C18" s="3" t="str">
        <f t="shared" ca="1" si="1"/>
        <v>si</v>
      </c>
      <c r="D18" s="9">
        <f t="shared" ca="1" si="2"/>
        <v>0.32075939820986621</v>
      </c>
      <c r="E18" s="3" t="str">
        <f t="shared" ca="1" si="3"/>
        <v>si</v>
      </c>
      <c r="I18" s="3">
        <v>3</v>
      </c>
      <c r="J18" s="9">
        <f t="shared" ca="1" si="4"/>
        <v>0.93049244813555998</v>
      </c>
      <c r="K18" s="3" t="str">
        <f t="shared" ca="1" si="5"/>
        <v>no</v>
      </c>
      <c r="L18" s="10">
        <f t="shared" ca="1" si="6"/>
        <v>0.61379184726031988</v>
      </c>
      <c r="M18" s="3" t="str">
        <f t="shared" ca="1" si="7"/>
        <v>no</v>
      </c>
    </row>
    <row r="19" spans="1:13" x14ac:dyDescent="0.25">
      <c r="A19" s="3">
        <v>6</v>
      </c>
      <c r="B19" s="9">
        <f t="shared" ca="1" si="0"/>
        <v>0.75764550646405837</v>
      </c>
      <c r="C19" s="3" t="str">
        <f t="shared" ca="1" si="1"/>
        <v>no</v>
      </c>
      <c r="D19" s="9">
        <f t="shared" ca="1" si="2"/>
        <v>9.7269691447368523E-2</v>
      </c>
      <c r="E19" s="3" t="str">
        <f t="shared" ca="1" si="3"/>
        <v>si</v>
      </c>
      <c r="I19" s="3">
        <v>4</v>
      </c>
      <c r="J19" s="9">
        <f t="shared" ca="1" si="4"/>
        <v>8.4777608283635675E-2</v>
      </c>
      <c r="K19" s="3" t="str">
        <f t="shared" ca="1" si="5"/>
        <v>si</v>
      </c>
      <c r="L19" s="10">
        <f t="shared" ca="1" si="6"/>
        <v>0.79368562468445647</v>
      </c>
      <c r="M19" s="3" t="str">
        <f t="shared" ca="1" si="7"/>
        <v>no</v>
      </c>
    </row>
    <row r="20" spans="1:13" x14ac:dyDescent="0.25">
      <c r="A20" s="3">
        <v>7</v>
      </c>
      <c r="B20" s="9">
        <f t="shared" ca="1" si="0"/>
        <v>0.17769641618386289</v>
      </c>
      <c r="C20" s="3" t="str">
        <f t="shared" ca="1" si="1"/>
        <v>si</v>
      </c>
      <c r="D20" s="9">
        <f t="shared" ca="1" si="2"/>
        <v>0.22179061794861821</v>
      </c>
      <c r="E20" s="3" t="str">
        <f t="shared" ca="1" si="3"/>
        <v>si</v>
      </c>
      <c r="I20" s="3">
        <v>5</v>
      </c>
      <c r="J20" s="9">
        <f t="shared" ca="1" si="4"/>
        <v>0.207192099767608</v>
      </c>
      <c r="K20" s="3" t="str">
        <f t="shared" ca="1" si="5"/>
        <v>si</v>
      </c>
      <c r="L20" s="10">
        <f t="shared" ca="1" si="6"/>
        <v>0.20085843193245412</v>
      </c>
      <c r="M20" s="3" t="str">
        <f t="shared" ca="1" si="7"/>
        <v>si</v>
      </c>
    </row>
    <row r="21" spans="1:13" x14ac:dyDescent="0.25">
      <c r="A21" s="3">
        <v>8</v>
      </c>
      <c r="B21" s="9">
        <f t="shared" ca="1" si="0"/>
        <v>0.20122796496965534</v>
      </c>
      <c r="C21" s="3" t="str">
        <f t="shared" ca="1" si="1"/>
        <v>si</v>
      </c>
      <c r="D21" s="9">
        <f t="shared" ca="1" si="2"/>
        <v>0.37597633439135381</v>
      </c>
      <c r="E21" s="3" t="str">
        <f t="shared" ca="1" si="3"/>
        <v>si</v>
      </c>
      <c r="I21" s="3">
        <v>6</v>
      </c>
      <c r="J21" s="9">
        <f t="shared" ca="1" si="4"/>
        <v>0.92632390470364145</v>
      </c>
      <c r="K21" s="3" t="str">
        <f t="shared" ca="1" si="5"/>
        <v>no</v>
      </c>
      <c r="L21" s="10">
        <f t="shared" ca="1" si="6"/>
        <v>0.15003500819783389</v>
      </c>
      <c r="M21" s="3" t="str">
        <f t="shared" ca="1" si="7"/>
        <v>dudoso</v>
      </c>
    </row>
    <row r="22" spans="1:13" x14ac:dyDescent="0.25">
      <c r="A22" s="3">
        <v>9</v>
      </c>
      <c r="B22" s="9">
        <f t="shared" ca="1" si="0"/>
        <v>0.81314330269102841</v>
      </c>
      <c r="C22" s="3" t="str">
        <f t="shared" ca="1" si="1"/>
        <v>no</v>
      </c>
      <c r="D22" s="9">
        <f t="shared" ca="1" si="2"/>
        <v>0.86719749458021289</v>
      </c>
      <c r="E22" s="3" t="str">
        <f t="shared" ca="1" si="3"/>
        <v>no</v>
      </c>
      <c r="I22" s="3">
        <v>7</v>
      </c>
      <c r="J22" s="9">
        <f t="shared" ca="1" si="4"/>
        <v>0.50827371982425018</v>
      </c>
      <c r="K22" s="3" t="str">
        <f t="shared" ca="1" si="5"/>
        <v>no</v>
      </c>
      <c r="L22" s="10">
        <f t="shared" ca="1" si="6"/>
        <v>0.33171814694165436</v>
      </c>
      <c r="M22" s="3" t="str">
        <f t="shared" ca="1" si="7"/>
        <v>dudoso</v>
      </c>
    </row>
    <row r="23" spans="1:13" x14ac:dyDescent="0.25">
      <c r="A23" s="3">
        <v>10</v>
      </c>
      <c r="B23" s="9">
        <f t="shared" ca="1" si="0"/>
        <v>0.28690282736151318</v>
      </c>
      <c r="C23" s="3" t="str">
        <f t="shared" ca="1" si="1"/>
        <v>si</v>
      </c>
      <c r="D23" s="9">
        <f t="shared" ca="1" si="2"/>
        <v>0.3334352457831351</v>
      </c>
      <c r="E23" s="3" t="str">
        <f t="shared" ca="1" si="3"/>
        <v>si</v>
      </c>
      <c r="I23" s="3">
        <v>8</v>
      </c>
      <c r="J23" s="9">
        <f t="shared" ca="1" si="4"/>
        <v>0.76098381118265268</v>
      </c>
      <c r="K23" s="3" t="str">
        <f t="shared" ca="1" si="5"/>
        <v>no</v>
      </c>
      <c r="L23" s="10">
        <f t="shared" ca="1" si="6"/>
        <v>0.19070607719358668</v>
      </c>
      <c r="M23" s="3" t="str">
        <f t="shared" ca="1" si="7"/>
        <v>dudoso</v>
      </c>
    </row>
    <row r="24" spans="1:13" x14ac:dyDescent="0.25">
      <c r="A24" s="3">
        <v>11</v>
      </c>
      <c r="B24" s="9">
        <f t="shared" ca="1" si="0"/>
        <v>0.63366662640049631</v>
      </c>
      <c r="C24" s="3" t="str">
        <f t="shared" ca="1" si="1"/>
        <v>no</v>
      </c>
      <c r="D24" s="9">
        <f t="shared" ca="1" si="2"/>
        <v>0.27378819285709632</v>
      </c>
      <c r="E24" s="3" t="str">
        <f t="shared" ca="1" si="3"/>
        <v>dudoso</v>
      </c>
      <c r="I24" s="3">
        <v>9</v>
      </c>
      <c r="J24" s="9">
        <f t="shared" ca="1" si="4"/>
        <v>0.65766858362740044</v>
      </c>
      <c r="K24" s="3" t="str">
        <f t="shared" ca="1" si="5"/>
        <v>no</v>
      </c>
      <c r="L24" s="10">
        <f t="shared" ca="1" si="6"/>
        <v>0.47929375630561588</v>
      </c>
      <c r="M24" s="3" t="str">
        <f t="shared" ca="1" si="7"/>
        <v>dudoso</v>
      </c>
    </row>
    <row r="25" spans="1:13" x14ac:dyDescent="0.25">
      <c r="A25" s="3">
        <v>12</v>
      </c>
      <c r="B25" s="9">
        <f t="shared" ca="1" si="0"/>
        <v>0.99273428393471863</v>
      </c>
      <c r="C25" s="3" t="str">
        <f t="shared" ca="1" si="1"/>
        <v>no</v>
      </c>
      <c r="D25" s="9">
        <f t="shared" ca="1" si="2"/>
        <v>0.16258709726769838</v>
      </c>
      <c r="E25" s="3" t="str">
        <f t="shared" ca="1" si="3"/>
        <v>dudoso</v>
      </c>
      <c r="I25" s="3">
        <v>10</v>
      </c>
      <c r="J25" s="9">
        <f t="shared" ca="1" si="4"/>
        <v>0.64367090847788622</v>
      </c>
      <c r="K25" s="3" t="str">
        <f t="shared" ca="1" si="5"/>
        <v>no</v>
      </c>
      <c r="L25" s="10">
        <f t="shared" ca="1" si="6"/>
        <v>0.21089238195357107</v>
      </c>
      <c r="M25" s="3" t="str">
        <f t="shared" ca="1" si="7"/>
        <v>dudoso</v>
      </c>
    </row>
    <row r="26" spans="1:13" x14ac:dyDescent="0.25">
      <c r="A26" s="3">
        <v>13</v>
      </c>
      <c r="B26" s="9">
        <f t="shared" ca="1" si="0"/>
        <v>0.7343097021680296</v>
      </c>
      <c r="C26" s="3" t="str">
        <f t="shared" ca="1" si="1"/>
        <v>no</v>
      </c>
      <c r="D26" s="9">
        <f t="shared" ca="1" si="2"/>
        <v>0.28764150632551799</v>
      </c>
      <c r="E26" s="3" t="str">
        <f t="shared" ca="1" si="3"/>
        <v>dudoso</v>
      </c>
      <c r="I26" s="3">
        <v>11</v>
      </c>
      <c r="J26" s="9">
        <f t="shared" ca="1" si="4"/>
        <v>0.53825858096033041</v>
      </c>
      <c r="K26" s="3" t="str">
        <f t="shared" ca="1" si="5"/>
        <v>no</v>
      </c>
      <c r="L26" s="10">
        <f t="shared" ca="1" si="6"/>
        <v>0.86990454580330401</v>
      </c>
      <c r="M26" s="3" t="str">
        <f t="shared" ca="1" si="7"/>
        <v>no</v>
      </c>
    </row>
    <row r="27" spans="1:13" x14ac:dyDescent="0.25">
      <c r="A27" s="3">
        <v>14</v>
      </c>
      <c r="B27" s="9">
        <f t="shared" ca="1" si="0"/>
        <v>0.39041069045623022</v>
      </c>
      <c r="C27" s="3" t="str">
        <f t="shared" ca="1" si="1"/>
        <v>si</v>
      </c>
      <c r="D27" s="9">
        <f t="shared" ca="1" si="2"/>
        <v>0.3019101701138146</v>
      </c>
      <c r="E27" s="3" t="str">
        <f t="shared" ca="1" si="3"/>
        <v>si</v>
      </c>
      <c r="I27" s="3">
        <v>12</v>
      </c>
      <c r="J27" s="9">
        <f t="shared" ca="1" si="4"/>
        <v>0.34794165633168284</v>
      </c>
      <c r="K27" s="3" t="str">
        <f t="shared" ca="1" si="5"/>
        <v>si</v>
      </c>
      <c r="L27" s="10">
        <f t="shared" ca="1" si="6"/>
        <v>0.47206925086786833</v>
      </c>
      <c r="M27" s="3" t="str">
        <f t="shared" ca="1" si="7"/>
        <v>dudoso</v>
      </c>
    </row>
    <row r="28" spans="1:13" x14ac:dyDescent="0.25">
      <c r="I28" s="3">
        <v>13</v>
      </c>
      <c r="J28" s="9">
        <f t="shared" ca="1" si="4"/>
        <v>0.93341352495733643</v>
      </c>
      <c r="K28" s="3" t="str">
        <f t="shared" ca="1" si="5"/>
        <v>no</v>
      </c>
      <c r="L28" s="10">
        <f t="shared" ca="1" si="6"/>
        <v>0.47046834509868518</v>
      </c>
      <c r="M28" s="3" t="str">
        <f t="shared" ca="1" si="7"/>
        <v>dudoso</v>
      </c>
    </row>
    <row r="29" spans="1:13" x14ac:dyDescent="0.25">
      <c r="I29" s="3">
        <v>14</v>
      </c>
      <c r="J29" s="9">
        <f t="shared" ca="1" si="4"/>
        <v>0.23246723206583431</v>
      </c>
      <c r="K29" s="3" t="str">
        <f t="shared" ca="1" si="5"/>
        <v>si</v>
      </c>
      <c r="L29" s="10">
        <f t="shared" ca="1" si="6"/>
        <v>0.99881912433878817</v>
      </c>
      <c r="M29" s="3" t="str">
        <f t="shared" ca="1" si="7"/>
        <v>no</v>
      </c>
    </row>
  </sheetData>
  <mergeCells count="11">
    <mergeCell ref="A1:C1"/>
    <mergeCell ref="B11:C11"/>
    <mergeCell ref="A11:A12"/>
    <mergeCell ref="D11:E11"/>
    <mergeCell ref="I13:I14"/>
    <mergeCell ref="J13:K13"/>
    <mergeCell ref="L13:M13"/>
    <mergeCell ref="I11:M11"/>
    <mergeCell ref="A4:C4"/>
    <mergeCell ref="K4:N4"/>
    <mergeCell ref="F4:H4"/>
  </mergeCells>
  <pageMargins left="0.7" right="0.7" top="0.75" bottom="0.75" header="0.3" footer="0.3"/>
  <pageSetup orientation="portrait" r:id="rId1"/>
  <ignoredErrors>
    <ignoredError sqref="C13:C27 K15:K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8C59-5F84-44CA-9135-1C99676154C0}">
  <dimension ref="A1:U78"/>
  <sheetViews>
    <sheetView topLeftCell="B13" workbookViewId="0">
      <selection activeCell="P23" sqref="P23"/>
    </sheetView>
  </sheetViews>
  <sheetFormatPr baseColWidth="10" defaultRowHeight="15" x14ac:dyDescent="0.25"/>
  <cols>
    <col min="5" max="5" width="11.42578125" customWidth="1"/>
    <col min="14" max="14" width="11.85546875" customWidth="1"/>
  </cols>
  <sheetData>
    <row r="1" spans="1:21" ht="15.75" thickBot="1" x14ac:dyDescent="0.3">
      <c r="A1" s="97" t="s">
        <v>94</v>
      </c>
      <c r="B1" s="97"/>
      <c r="C1" s="97"/>
    </row>
    <row r="2" spans="1:21" ht="15.75" thickBot="1" x14ac:dyDescent="0.3">
      <c r="E2" s="125" t="s">
        <v>105</v>
      </c>
      <c r="F2" s="126"/>
      <c r="G2" s="126"/>
      <c r="H2" s="126"/>
      <c r="I2" s="127"/>
      <c r="J2" s="1"/>
      <c r="K2" s="125" t="s">
        <v>99</v>
      </c>
      <c r="L2" s="126"/>
      <c r="M2" s="126"/>
      <c r="N2" s="126"/>
      <c r="O2" s="127"/>
      <c r="P2" s="1"/>
      <c r="Q2" s="125" t="s">
        <v>106</v>
      </c>
      <c r="R2" s="126"/>
      <c r="S2" s="126"/>
      <c r="T2" s="126"/>
      <c r="U2" s="127"/>
    </row>
    <row r="3" spans="1:21" x14ac:dyDescent="0.25">
      <c r="A3" t="s">
        <v>81</v>
      </c>
      <c r="B3">
        <v>2</v>
      </c>
      <c r="C3" t="s">
        <v>97</v>
      </c>
      <c r="E3" s="67" t="s">
        <v>98</v>
      </c>
      <c r="F3" s="68" t="s">
        <v>45</v>
      </c>
      <c r="G3" s="68" t="s">
        <v>48</v>
      </c>
      <c r="H3" s="68" t="s">
        <v>64</v>
      </c>
      <c r="I3" s="69" t="s">
        <v>65</v>
      </c>
      <c r="J3" s="1"/>
      <c r="K3" s="67" t="s">
        <v>100</v>
      </c>
      <c r="L3" s="68" t="s">
        <v>45</v>
      </c>
      <c r="M3" s="68" t="s">
        <v>48</v>
      </c>
      <c r="N3" s="68" t="s">
        <v>64</v>
      </c>
      <c r="O3" s="69" t="s">
        <v>65</v>
      </c>
      <c r="P3" s="1"/>
      <c r="Q3" s="67" t="s">
        <v>107</v>
      </c>
      <c r="R3" s="68" t="s">
        <v>45</v>
      </c>
      <c r="S3" s="68" t="s">
        <v>48</v>
      </c>
      <c r="T3" s="68" t="s">
        <v>64</v>
      </c>
      <c r="U3" s="69" t="s">
        <v>65</v>
      </c>
    </row>
    <row r="4" spans="1:21" x14ac:dyDescent="0.25">
      <c r="E4" s="23" t="s">
        <v>118</v>
      </c>
      <c r="F4" s="21">
        <v>0.7</v>
      </c>
      <c r="G4" s="21">
        <f>F4</f>
        <v>0.7</v>
      </c>
      <c r="H4" s="21">
        <v>0</v>
      </c>
      <c r="I4" s="22">
        <v>0.7</v>
      </c>
      <c r="K4" s="23" t="s">
        <v>116</v>
      </c>
      <c r="L4" s="21">
        <v>0.2</v>
      </c>
      <c r="M4" s="21">
        <f>L4</f>
        <v>0.2</v>
      </c>
      <c r="N4" s="21">
        <v>0</v>
      </c>
      <c r="O4" s="22">
        <v>0.2</v>
      </c>
      <c r="Q4" s="23" t="s">
        <v>118</v>
      </c>
      <c r="R4" s="21">
        <v>0.25</v>
      </c>
      <c r="S4" s="21">
        <v>0.25</v>
      </c>
      <c r="T4" s="21">
        <v>0</v>
      </c>
      <c r="U4" s="22">
        <v>0.25</v>
      </c>
    </row>
    <row r="5" spans="1:21" ht="15.75" thickBot="1" x14ac:dyDescent="0.3">
      <c r="E5" s="24" t="s">
        <v>119</v>
      </c>
      <c r="F5" s="25">
        <v>0.3</v>
      </c>
      <c r="G5" s="25">
        <f>F5+G4</f>
        <v>1</v>
      </c>
      <c r="H5" s="25">
        <v>0.7</v>
      </c>
      <c r="I5" s="26">
        <v>1</v>
      </c>
      <c r="K5" s="24" t="s">
        <v>117</v>
      </c>
      <c r="L5" s="25">
        <v>0.8</v>
      </c>
      <c r="M5" s="25">
        <f>L5+M4</f>
        <v>1</v>
      </c>
      <c r="N5" s="25">
        <v>0.2</v>
      </c>
      <c r="O5" s="26">
        <v>1</v>
      </c>
      <c r="Q5" s="24" t="s">
        <v>119</v>
      </c>
      <c r="R5" s="25">
        <f>1-R4</f>
        <v>0.75</v>
      </c>
      <c r="S5" s="25">
        <f>R5+S4</f>
        <v>1</v>
      </c>
      <c r="T5" s="25">
        <v>0.25</v>
      </c>
      <c r="U5" s="26">
        <v>1</v>
      </c>
    </row>
    <row r="7" spans="1:21" ht="15.75" thickBot="1" x14ac:dyDescent="0.3"/>
    <row r="8" spans="1:21" ht="15.75" thickBot="1" x14ac:dyDescent="0.3">
      <c r="A8" t="s">
        <v>61</v>
      </c>
      <c r="B8" t="s">
        <v>45</v>
      </c>
      <c r="E8" s="125" t="s">
        <v>110</v>
      </c>
      <c r="F8" s="126"/>
      <c r="G8" s="126"/>
      <c r="H8" s="126"/>
      <c r="I8" s="127"/>
      <c r="J8" s="1"/>
      <c r="K8" s="125" t="s">
        <v>111</v>
      </c>
      <c r="L8" s="126"/>
      <c r="M8" s="126"/>
      <c r="N8" s="126"/>
      <c r="O8" s="127"/>
      <c r="P8" s="1"/>
      <c r="Q8" s="125" t="s">
        <v>108</v>
      </c>
      <c r="R8" s="126"/>
      <c r="S8" s="126"/>
      <c r="T8" s="126"/>
      <c r="U8" s="127"/>
    </row>
    <row r="9" spans="1:21" x14ac:dyDescent="0.25">
      <c r="A9" t="s">
        <v>96</v>
      </c>
      <c r="B9">
        <v>0.15</v>
      </c>
      <c r="E9" s="67" t="s">
        <v>102</v>
      </c>
      <c r="F9" s="68" t="s">
        <v>45</v>
      </c>
      <c r="G9" s="68" t="s">
        <v>48</v>
      </c>
      <c r="H9" s="68" t="s">
        <v>64</v>
      </c>
      <c r="I9" s="69" t="s">
        <v>65</v>
      </c>
      <c r="J9" s="1"/>
      <c r="K9" s="67" t="s">
        <v>102</v>
      </c>
      <c r="L9" s="68" t="s">
        <v>45</v>
      </c>
      <c r="M9" s="68" t="s">
        <v>48</v>
      </c>
      <c r="N9" s="68" t="s">
        <v>64</v>
      </c>
      <c r="O9" s="69" t="s">
        <v>65</v>
      </c>
      <c r="P9" s="1"/>
      <c r="Q9" s="67" t="s">
        <v>109</v>
      </c>
      <c r="R9" s="68" t="s">
        <v>45</v>
      </c>
      <c r="S9" s="68" t="s">
        <v>48</v>
      </c>
      <c r="T9" s="68" t="s">
        <v>64</v>
      </c>
      <c r="U9" s="69" t="s">
        <v>65</v>
      </c>
    </row>
    <row r="10" spans="1:21" x14ac:dyDescent="0.25">
      <c r="A10" t="s">
        <v>95</v>
      </c>
      <c r="B10">
        <v>0.25</v>
      </c>
      <c r="E10" s="23">
        <v>1</v>
      </c>
      <c r="F10" s="21">
        <v>0.6</v>
      </c>
      <c r="G10" s="21">
        <f>F10</f>
        <v>0.6</v>
      </c>
      <c r="H10" s="21">
        <v>0</v>
      </c>
      <c r="I10" s="22">
        <v>0.6</v>
      </c>
      <c r="K10" s="23">
        <v>1</v>
      </c>
      <c r="L10" s="21">
        <v>0.1</v>
      </c>
      <c r="M10" s="21">
        <f>L10</f>
        <v>0.1</v>
      </c>
      <c r="N10" s="21">
        <v>0</v>
      </c>
      <c r="O10" s="22">
        <v>0.1</v>
      </c>
      <c r="Q10" s="23" t="s">
        <v>118</v>
      </c>
      <c r="R10" s="21">
        <v>0.15</v>
      </c>
      <c r="S10" s="21">
        <v>0.15</v>
      </c>
      <c r="T10" s="21">
        <v>0</v>
      </c>
      <c r="U10" s="22">
        <v>0.15</v>
      </c>
    </row>
    <row r="11" spans="1:21" ht="15.75" thickBot="1" x14ac:dyDescent="0.3">
      <c r="E11" s="23">
        <v>2</v>
      </c>
      <c r="F11" s="21">
        <v>0.3</v>
      </c>
      <c r="G11" s="21">
        <f>F11+G10</f>
        <v>0.89999999999999991</v>
      </c>
      <c r="H11" s="21">
        <v>0.6</v>
      </c>
      <c r="I11" s="22">
        <v>0.9</v>
      </c>
      <c r="K11" s="23">
        <v>2</v>
      </c>
      <c r="L11" s="21">
        <v>0.4</v>
      </c>
      <c r="M11" s="21">
        <f>L11+M10</f>
        <v>0.5</v>
      </c>
      <c r="N11" s="21">
        <v>0.1</v>
      </c>
      <c r="O11" s="22">
        <v>0.5</v>
      </c>
      <c r="Q11" s="24" t="s">
        <v>119</v>
      </c>
      <c r="R11" s="25">
        <f>1-R10</f>
        <v>0.85</v>
      </c>
      <c r="S11" s="25">
        <f>R11+S10</f>
        <v>1</v>
      </c>
      <c r="T11" s="25">
        <v>0.15</v>
      </c>
      <c r="U11" s="26">
        <v>1</v>
      </c>
    </row>
    <row r="12" spans="1:21" ht="15.75" thickBot="1" x14ac:dyDescent="0.3">
      <c r="A12" t="s">
        <v>115</v>
      </c>
      <c r="E12" s="24">
        <v>3</v>
      </c>
      <c r="F12" s="25">
        <v>0.1</v>
      </c>
      <c r="G12" s="25">
        <f>F12+G11</f>
        <v>0.99999999999999989</v>
      </c>
      <c r="H12" s="25">
        <v>0.9</v>
      </c>
      <c r="I12" s="26">
        <v>1</v>
      </c>
      <c r="K12" s="23">
        <v>3</v>
      </c>
      <c r="L12" s="21">
        <v>0.3</v>
      </c>
      <c r="M12" s="21">
        <f t="shared" ref="M12:M13" si="0">L12+M11</f>
        <v>0.8</v>
      </c>
      <c r="N12" s="21">
        <v>0.5</v>
      </c>
      <c r="O12" s="22">
        <v>0.8</v>
      </c>
    </row>
    <row r="13" spans="1:21" ht="15.75" thickBot="1" x14ac:dyDescent="0.3">
      <c r="K13" s="24">
        <v>4</v>
      </c>
      <c r="L13" s="25">
        <v>0.2</v>
      </c>
      <c r="M13" s="25">
        <f t="shared" si="0"/>
        <v>1</v>
      </c>
      <c r="N13" s="25">
        <v>0.8</v>
      </c>
      <c r="O13" s="26">
        <v>1</v>
      </c>
    </row>
    <row r="15" spans="1:21" ht="15.75" thickBot="1" x14ac:dyDescent="0.3"/>
    <row r="16" spans="1:21" ht="15.75" thickBot="1" x14ac:dyDescent="0.3">
      <c r="D16" s="128" t="s">
        <v>103</v>
      </c>
      <c r="E16" s="103" t="s">
        <v>105</v>
      </c>
      <c r="F16" s="104"/>
      <c r="G16" s="103" t="s">
        <v>112</v>
      </c>
      <c r="H16" s="104"/>
      <c r="I16" s="103" t="s">
        <v>113</v>
      </c>
      <c r="J16" s="104"/>
      <c r="K16" s="103" t="s">
        <v>101</v>
      </c>
      <c r="L16" s="104"/>
      <c r="M16" s="130" t="s">
        <v>81</v>
      </c>
      <c r="N16" s="128" t="s">
        <v>114</v>
      </c>
    </row>
    <row r="17" spans="4:14" ht="15.75" thickBot="1" x14ac:dyDescent="0.3">
      <c r="D17" s="129"/>
      <c r="E17" s="75" t="s">
        <v>3</v>
      </c>
      <c r="F17" s="76" t="s">
        <v>104</v>
      </c>
      <c r="G17" s="75" t="s">
        <v>3</v>
      </c>
      <c r="H17" s="76" t="s">
        <v>100</v>
      </c>
      <c r="I17" s="75" t="s">
        <v>3</v>
      </c>
      <c r="J17" s="76" t="s">
        <v>113</v>
      </c>
      <c r="K17" s="77" t="s">
        <v>3</v>
      </c>
      <c r="L17" s="75" t="s">
        <v>102</v>
      </c>
      <c r="M17" s="131"/>
      <c r="N17" s="129"/>
    </row>
    <row r="18" spans="4:14" x14ac:dyDescent="0.25">
      <c r="D18" s="50">
        <v>0</v>
      </c>
      <c r="E18" s="48"/>
      <c r="F18" s="51"/>
      <c r="G18" s="48"/>
      <c r="H18" s="51"/>
      <c r="I18" s="48"/>
      <c r="J18" s="70"/>
      <c r="K18" s="70"/>
      <c r="L18" s="70"/>
      <c r="M18" s="70"/>
      <c r="N18" s="72">
        <v>0</v>
      </c>
    </row>
    <row r="19" spans="4:14" x14ac:dyDescent="0.25">
      <c r="D19" s="50">
        <v>1</v>
      </c>
      <c r="E19" s="48">
        <f t="shared" ref="E19:E38" ca="1" si="1">RAND()</f>
        <v>0.92391960343180124</v>
      </c>
      <c r="F19" s="51" t="str">
        <f ca="1">LOOKUP(E19,$H$4:$H$5,$E$4:$E$5)</f>
        <v>NO</v>
      </c>
      <c r="G19" s="48">
        <f t="shared" ref="G19:G38" ca="1" si="2">RAND()</f>
        <v>0.77329807695596675</v>
      </c>
      <c r="H19" s="51" t="str">
        <f t="shared" ref="H19:H38" ca="1" si="3">IF(F19=$E$4,LOOKUP(G19,$N$4:$N$5,$K$4:$K$5),no_atendio)</f>
        <v>no atendio</v>
      </c>
      <c r="I19" s="48">
        <f t="shared" ref="I19:I38" ca="1" si="4">RAND()</f>
        <v>0.80745999504501553</v>
      </c>
      <c r="J19" s="70" t="str">
        <f t="shared" ref="J19:J38" ca="1" si="5">IF(H19=Hombre,LOOKUP(I19,$T$4:$T$5,$Q$4:$Q$5),IF(H19=Mujer,LOOKUP(I19,$T$10:$T$11,$Q$10:$Q$11),no_atendio))</f>
        <v>no atendio</v>
      </c>
      <c r="K19" s="48">
        <f ca="1">RAND()</f>
        <v>0.51061912626997319</v>
      </c>
      <c r="L19" s="70">
        <f t="shared" ref="L19:L38" ca="1" si="6">IF(H19=Hombre,IF(J19=SI_hom,LOOKUP(K19,$N$10:$N$13,$K$10:$K$13),0),IF(J19=SI_muj,LOOKUP(K19,$H$10:$H$12,$E$10:$E$12),0))</f>
        <v>0</v>
      </c>
      <c r="M19" s="70">
        <f t="shared" ref="M19:M38" ca="1" si="7">L19*utilidad</f>
        <v>0</v>
      </c>
      <c r="N19" s="72">
        <f ca="1">M19+N18</f>
        <v>0</v>
      </c>
    </row>
    <row r="20" spans="4:14" x14ac:dyDescent="0.25">
      <c r="D20" s="50">
        <v>2</v>
      </c>
      <c r="E20" s="48">
        <f t="shared" ca="1" si="1"/>
        <v>0.18849447092552118</v>
      </c>
      <c r="F20" s="51" t="str">
        <f t="shared" ref="F20:F38" ca="1" si="8">LOOKUP(E20,$H$4:$H$5,$E$4:$E$5)</f>
        <v>SI</v>
      </c>
      <c r="G20" s="48">
        <f t="shared" ca="1" si="2"/>
        <v>0.7684022135737455</v>
      </c>
      <c r="H20" s="51" t="str">
        <f t="shared" ca="1" si="3"/>
        <v>Mujer</v>
      </c>
      <c r="I20" s="48">
        <f t="shared" ca="1" si="4"/>
        <v>6.9608046354333375E-2</v>
      </c>
      <c r="J20" s="70" t="str">
        <f t="shared" ca="1" si="5"/>
        <v>SI</v>
      </c>
      <c r="K20" s="48">
        <f t="shared" ref="K20:K38" ca="1" si="9">RAND()</f>
        <v>0.7095429024325921</v>
      </c>
      <c r="L20" s="70">
        <f t="shared" ca="1" si="6"/>
        <v>2</v>
      </c>
      <c r="M20" s="70">
        <f t="shared" ca="1" si="7"/>
        <v>4</v>
      </c>
      <c r="N20" s="72">
        <f t="shared" ref="N20:N38" ca="1" si="10">M20+N19</f>
        <v>4</v>
      </c>
    </row>
    <row r="21" spans="4:14" x14ac:dyDescent="0.25">
      <c r="D21" s="50">
        <v>3</v>
      </c>
      <c r="E21" s="48">
        <f t="shared" ca="1" si="1"/>
        <v>0.5953758253899889</v>
      </c>
      <c r="F21" s="51" t="str">
        <f ca="1">LOOKUP(E21,$H$4:$H$5,$E$4:$E$5)</f>
        <v>SI</v>
      </c>
      <c r="G21" s="48">
        <f t="shared" ca="1" si="2"/>
        <v>0.95996572575990036</v>
      </c>
      <c r="H21" s="51" t="str">
        <f t="shared" ca="1" si="3"/>
        <v>Mujer</v>
      </c>
      <c r="I21" s="48">
        <f t="shared" ca="1" si="4"/>
        <v>0.51498509485942101</v>
      </c>
      <c r="J21" s="70" t="str">
        <f t="shared" ca="1" si="5"/>
        <v>NO</v>
      </c>
      <c r="K21" s="48">
        <f t="shared" ca="1" si="9"/>
        <v>0.36272508474786147</v>
      </c>
      <c r="L21" s="70">
        <f t="shared" ca="1" si="6"/>
        <v>0</v>
      </c>
      <c r="M21" s="70">
        <f t="shared" ca="1" si="7"/>
        <v>0</v>
      </c>
      <c r="N21" s="72">
        <f t="shared" ca="1" si="10"/>
        <v>4</v>
      </c>
    </row>
    <row r="22" spans="4:14" x14ac:dyDescent="0.25">
      <c r="D22" s="50">
        <v>4</v>
      </c>
      <c r="E22" s="48">
        <f t="shared" ca="1" si="1"/>
        <v>0.87418844068213009</v>
      </c>
      <c r="F22" s="51" t="str">
        <f t="shared" ca="1" si="8"/>
        <v>NO</v>
      </c>
      <c r="G22" s="48">
        <f t="shared" ca="1" si="2"/>
        <v>0.82914889177225914</v>
      </c>
      <c r="H22" s="51" t="str">
        <f t="shared" ca="1" si="3"/>
        <v>no atendio</v>
      </c>
      <c r="I22" s="48">
        <f t="shared" ca="1" si="4"/>
        <v>0.70143676101529207</v>
      </c>
      <c r="J22" s="70" t="str">
        <f t="shared" ca="1" si="5"/>
        <v>no atendio</v>
      </c>
      <c r="K22" s="48">
        <f t="shared" ca="1" si="9"/>
        <v>0.73330884912964456</v>
      </c>
      <c r="L22" s="70">
        <f t="shared" ca="1" si="6"/>
        <v>0</v>
      </c>
      <c r="M22" s="70">
        <f t="shared" ca="1" si="7"/>
        <v>0</v>
      </c>
      <c r="N22" s="72">
        <f t="shared" ca="1" si="10"/>
        <v>4</v>
      </c>
    </row>
    <row r="23" spans="4:14" x14ac:dyDescent="0.25">
      <c r="D23" s="50">
        <v>5</v>
      </c>
      <c r="E23" s="48">
        <f t="shared" ca="1" si="1"/>
        <v>0.18557136873189872</v>
      </c>
      <c r="F23" s="51" t="str">
        <f t="shared" ca="1" si="8"/>
        <v>SI</v>
      </c>
      <c r="G23" s="48">
        <f t="shared" ca="1" si="2"/>
        <v>0.2053143610616186</v>
      </c>
      <c r="H23" s="51" t="str">
        <f t="shared" ca="1" si="3"/>
        <v>Mujer</v>
      </c>
      <c r="I23" s="48">
        <f t="shared" ca="1" si="4"/>
        <v>0.29882534537034089</v>
      </c>
      <c r="J23" s="70" t="str">
        <f t="shared" ca="1" si="5"/>
        <v>NO</v>
      </c>
      <c r="K23" s="48">
        <f t="shared" ca="1" si="9"/>
        <v>0.23040829005627828</v>
      </c>
      <c r="L23" s="70">
        <f t="shared" ca="1" si="6"/>
        <v>0</v>
      </c>
      <c r="M23" s="70">
        <f t="shared" ca="1" si="7"/>
        <v>0</v>
      </c>
      <c r="N23" s="72">
        <f t="shared" ca="1" si="10"/>
        <v>4</v>
      </c>
    </row>
    <row r="24" spans="4:14" x14ac:dyDescent="0.25">
      <c r="D24" s="50">
        <v>6</v>
      </c>
      <c r="E24" s="48">
        <f t="shared" ca="1" si="1"/>
        <v>0.69005230126272743</v>
      </c>
      <c r="F24" s="51" t="str">
        <f t="shared" ca="1" si="8"/>
        <v>SI</v>
      </c>
      <c r="G24" s="48">
        <f t="shared" ca="1" si="2"/>
        <v>0.93033473298854119</v>
      </c>
      <c r="H24" s="51" t="str">
        <f t="shared" ca="1" si="3"/>
        <v>Mujer</v>
      </c>
      <c r="I24" s="48">
        <f t="shared" ca="1" si="4"/>
        <v>0.11782701635718784</v>
      </c>
      <c r="J24" s="70" t="str">
        <f t="shared" ca="1" si="5"/>
        <v>SI</v>
      </c>
      <c r="K24" s="48">
        <f t="shared" ca="1" si="9"/>
        <v>0.67439393719100726</v>
      </c>
      <c r="L24" s="70">
        <f t="shared" ca="1" si="6"/>
        <v>2</v>
      </c>
      <c r="M24" s="70">
        <f t="shared" ca="1" si="7"/>
        <v>4</v>
      </c>
      <c r="N24" s="72">
        <f t="shared" ca="1" si="10"/>
        <v>8</v>
      </c>
    </row>
    <row r="25" spans="4:14" x14ac:dyDescent="0.25">
      <c r="D25" s="50">
        <v>7</v>
      </c>
      <c r="E25" s="48">
        <f t="shared" ca="1" si="1"/>
        <v>0.31417227195547082</v>
      </c>
      <c r="F25" s="51" t="str">
        <f t="shared" ca="1" si="8"/>
        <v>SI</v>
      </c>
      <c r="G25" s="48">
        <f t="shared" ca="1" si="2"/>
        <v>0.3307845867882222</v>
      </c>
      <c r="H25" s="51" t="str">
        <f t="shared" ca="1" si="3"/>
        <v>Mujer</v>
      </c>
      <c r="I25" s="48">
        <f t="shared" ca="1" si="4"/>
        <v>0.268259212796638</v>
      </c>
      <c r="J25" s="70" t="str">
        <f t="shared" ca="1" si="5"/>
        <v>NO</v>
      </c>
      <c r="K25" s="48">
        <f t="shared" ca="1" si="9"/>
        <v>0.24496752525105592</v>
      </c>
      <c r="L25" s="70">
        <f t="shared" ca="1" si="6"/>
        <v>0</v>
      </c>
      <c r="M25" s="70">
        <f t="shared" ca="1" si="7"/>
        <v>0</v>
      </c>
      <c r="N25" s="72">
        <f t="shared" ca="1" si="10"/>
        <v>8</v>
      </c>
    </row>
    <row r="26" spans="4:14" x14ac:dyDescent="0.25">
      <c r="D26" s="50">
        <v>8</v>
      </c>
      <c r="E26" s="48">
        <f t="shared" ca="1" si="1"/>
        <v>0.76916926183742695</v>
      </c>
      <c r="F26" s="51" t="str">
        <f t="shared" ca="1" si="8"/>
        <v>NO</v>
      </c>
      <c r="G26" s="48">
        <f t="shared" ca="1" si="2"/>
        <v>0.68074706410648278</v>
      </c>
      <c r="H26" s="51" t="str">
        <f t="shared" ca="1" si="3"/>
        <v>no atendio</v>
      </c>
      <c r="I26" s="48">
        <f t="shared" ca="1" si="4"/>
        <v>4.7046969702789876E-2</v>
      </c>
      <c r="J26" s="70" t="str">
        <f t="shared" ca="1" si="5"/>
        <v>no atendio</v>
      </c>
      <c r="K26" s="48">
        <f t="shared" ca="1" si="9"/>
        <v>0.76975547356175167</v>
      </c>
      <c r="L26" s="70">
        <f t="shared" ca="1" si="6"/>
        <v>0</v>
      </c>
      <c r="M26" s="70">
        <f t="shared" ca="1" si="7"/>
        <v>0</v>
      </c>
      <c r="N26" s="72">
        <f t="shared" ca="1" si="10"/>
        <v>8</v>
      </c>
    </row>
    <row r="27" spans="4:14" x14ac:dyDescent="0.25">
      <c r="D27" s="50">
        <v>9</v>
      </c>
      <c r="E27" s="48">
        <f t="shared" ca="1" si="1"/>
        <v>0.65938593305486748</v>
      </c>
      <c r="F27" s="51" t="str">
        <f t="shared" ca="1" si="8"/>
        <v>SI</v>
      </c>
      <c r="G27" s="48">
        <f t="shared" ca="1" si="2"/>
        <v>0.3618468398447896</v>
      </c>
      <c r="H27" s="51" t="str">
        <f t="shared" ca="1" si="3"/>
        <v>Mujer</v>
      </c>
      <c r="I27" s="48">
        <f t="shared" ca="1" si="4"/>
        <v>0.48029987455252676</v>
      </c>
      <c r="J27" s="70" t="str">
        <f t="shared" ca="1" si="5"/>
        <v>NO</v>
      </c>
      <c r="K27" s="48">
        <f t="shared" ca="1" si="9"/>
        <v>0.49214759069341985</v>
      </c>
      <c r="L27" s="70">
        <f t="shared" ca="1" si="6"/>
        <v>0</v>
      </c>
      <c r="M27" s="70">
        <f t="shared" ca="1" si="7"/>
        <v>0</v>
      </c>
      <c r="N27" s="72">
        <f t="shared" ca="1" si="10"/>
        <v>8</v>
      </c>
    </row>
    <row r="28" spans="4:14" x14ac:dyDescent="0.25">
      <c r="D28" s="50">
        <v>10</v>
      </c>
      <c r="E28" s="48">
        <f t="shared" ca="1" si="1"/>
        <v>0.81457659228425416</v>
      </c>
      <c r="F28" s="51" t="str">
        <f t="shared" ca="1" si="8"/>
        <v>NO</v>
      </c>
      <c r="G28" s="48">
        <f t="shared" ca="1" si="2"/>
        <v>0.54775053096547754</v>
      </c>
      <c r="H28" s="51" t="str">
        <f t="shared" ca="1" si="3"/>
        <v>no atendio</v>
      </c>
      <c r="I28" s="48">
        <f t="shared" ca="1" si="4"/>
        <v>0.46218417453550886</v>
      </c>
      <c r="J28" s="70" t="str">
        <f t="shared" ca="1" si="5"/>
        <v>no atendio</v>
      </c>
      <c r="K28" s="48">
        <f t="shared" ca="1" si="9"/>
        <v>0.25580510310887705</v>
      </c>
      <c r="L28" s="70">
        <f t="shared" ca="1" si="6"/>
        <v>0</v>
      </c>
      <c r="M28" s="70">
        <f t="shared" ca="1" si="7"/>
        <v>0</v>
      </c>
      <c r="N28" s="72">
        <f t="shared" ca="1" si="10"/>
        <v>8</v>
      </c>
    </row>
    <row r="29" spans="4:14" x14ac:dyDescent="0.25">
      <c r="D29" s="50">
        <v>11</v>
      </c>
      <c r="E29" s="48">
        <f t="shared" ca="1" si="1"/>
        <v>0.8310916493361622</v>
      </c>
      <c r="F29" s="51" t="str">
        <f t="shared" ca="1" si="8"/>
        <v>NO</v>
      </c>
      <c r="G29" s="48">
        <f t="shared" ca="1" si="2"/>
        <v>0.88089701720739078</v>
      </c>
      <c r="H29" s="51" t="str">
        <f t="shared" ca="1" si="3"/>
        <v>no atendio</v>
      </c>
      <c r="I29" s="48">
        <f t="shared" ca="1" si="4"/>
        <v>0.44851685845624001</v>
      </c>
      <c r="J29" s="70" t="str">
        <f t="shared" ca="1" si="5"/>
        <v>no atendio</v>
      </c>
      <c r="K29" s="48">
        <f t="shared" ca="1" si="9"/>
        <v>0.49351956477507486</v>
      </c>
      <c r="L29" s="70">
        <f t="shared" ca="1" si="6"/>
        <v>0</v>
      </c>
      <c r="M29" s="70">
        <f t="shared" ca="1" si="7"/>
        <v>0</v>
      </c>
      <c r="N29" s="72">
        <f t="shared" ca="1" si="10"/>
        <v>8</v>
      </c>
    </row>
    <row r="30" spans="4:14" x14ac:dyDescent="0.25">
      <c r="D30" s="50">
        <v>12</v>
      </c>
      <c r="E30" s="48">
        <f t="shared" ca="1" si="1"/>
        <v>0.3116816711550412</v>
      </c>
      <c r="F30" s="51" t="str">
        <f t="shared" ca="1" si="8"/>
        <v>SI</v>
      </c>
      <c r="G30" s="48">
        <f t="shared" ca="1" si="2"/>
        <v>0.13527947147996222</v>
      </c>
      <c r="H30" s="51" t="str">
        <f t="shared" ca="1" si="3"/>
        <v>Hombre</v>
      </c>
      <c r="I30" s="48">
        <f t="shared" ca="1" si="4"/>
        <v>0.12149388128003935</v>
      </c>
      <c r="J30" s="70" t="str">
        <f t="shared" ca="1" si="5"/>
        <v>SI</v>
      </c>
      <c r="K30" s="48">
        <f t="shared" ca="1" si="9"/>
        <v>0.50676077402880126</v>
      </c>
      <c r="L30" s="70">
        <f t="shared" ca="1" si="6"/>
        <v>3</v>
      </c>
      <c r="M30" s="70">
        <f t="shared" ca="1" si="7"/>
        <v>6</v>
      </c>
      <c r="N30" s="72">
        <f t="shared" ca="1" si="10"/>
        <v>14</v>
      </c>
    </row>
    <row r="31" spans="4:14" x14ac:dyDescent="0.25">
      <c r="D31" s="50">
        <v>13</v>
      </c>
      <c r="E31" s="48">
        <f t="shared" ca="1" si="1"/>
        <v>0.13903586587311212</v>
      </c>
      <c r="F31" s="51" t="str">
        <f t="shared" ca="1" si="8"/>
        <v>SI</v>
      </c>
      <c r="G31" s="48">
        <f t="shared" ca="1" si="2"/>
        <v>0.13367474477282004</v>
      </c>
      <c r="H31" s="51" t="str">
        <f t="shared" ca="1" si="3"/>
        <v>Hombre</v>
      </c>
      <c r="I31" s="48">
        <f t="shared" ca="1" si="4"/>
        <v>0.15443258858941089</v>
      </c>
      <c r="J31" s="70" t="str">
        <f t="shared" ca="1" si="5"/>
        <v>SI</v>
      </c>
      <c r="K31" s="48">
        <f t="shared" ca="1" si="9"/>
        <v>0.19589408667765562</v>
      </c>
      <c r="L31" s="70">
        <f t="shared" ca="1" si="6"/>
        <v>2</v>
      </c>
      <c r="M31" s="70">
        <f t="shared" ca="1" si="7"/>
        <v>4</v>
      </c>
      <c r="N31" s="72">
        <f t="shared" ca="1" si="10"/>
        <v>18</v>
      </c>
    </row>
    <row r="32" spans="4:14" x14ac:dyDescent="0.25">
      <c r="D32" s="50">
        <v>14</v>
      </c>
      <c r="E32" s="48">
        <f t="shared" ca="1" si="1"/>
        <v>0.54107905316596561</v>
      </c>
      <c r="F32" s="51" t="str">
        <f t="shared" ca="1" si="8"/>
        <v>SI</v>
      </c>
      <c r="G32" s="48">
        <f t="shared" ca="1" si="2"/>
        <v>0.72623089317877609</v>
      </c>
      <c r="H32" s="51" t="str">
        <f t="shared" ca="1" si="3"/>
        <v>Mujer</v>
      </c>
      <c r="I32" s="48">
        <f t="shared" ca="1" si="4"/>
        <v>5.2889984915276189E-2</v>
      </c>
      <c r="J32" s="70" t="str">
        <f t="shared" ca="1" si="5"/>
        <v>SI</v>
      </c>
      <c r="K32" s="48">
        <f t="shared" ca="1" si="9"/>
        <v>0.17308143358716965</v>
      </c>
      <c r="L32" s="70">
        <f t="shared" ca="1" si="6"/>
        <v>1</v>
      </c>
      <c r="M32" s="70">
        <f t="shared" ca="1" si="7"/>
        <v>2</v>
      </c>
      <c r="N32" s="72">
        <f t="shared" ca="1" si="10"/>
        <v>20</v>
      </c>
    </row>
    <row r="33" spans="4:14" x14ac:dyDescent="0.25">
      <c r="D33" s="50">
        <v>15</v>
      </c>
      <c r="E33" s="48">
        <f t="shared" ca="1" si="1"/>
        <v>0.68359415754066899</v>
      </c>
      <c r="F33" s="51" t="str">
        <f t="shared" ca="1" si="8"/>
        <v>SI</v>
      </c>
      <c r="G33" s="48">
        <f t="shared" ca="1" si="2"/>
        <v>0.63606546054610924</v>
      </c>
      <c r="H33" s="51" t="str">
        <f t="shared" ca="1" si="3"/>
        <v>Mujer</v>
      </c>
      <c r="I33" s="48">
        <f t="shared" ca="1" si="4"/>
        <v>0.98818232229716974</v>
      </c>
      <c r="J33" s="70" t="str">
        <f t="shared" ca="1" si="5"/>
        <v>NO</v>
      </c>
      <c r="K33" s="48">
        <f t="shared" ca="1" si="9"/>
        <v>0.72649716942224374</v>
      </c>
      <c r="L33" s="70">
        <f t="shared" ca="1" si="6"/>
        <v>0</v>
      </c>
      <c r="M33" s="70">
        <f t="shared" ca="1" si="7"/>
        <v>0</v>
      </c>
      <c r="N33" s="72">
        <f t="shared" ca="1" si="10"/>
        <v>20</v>
      </c>
    </row>
    <row r="34" spans="4:14" x14ac:dyDescent="0.25">
      <c r="D34" s="50">
        <v>16</v>
      </c>
      <c r="E34" s="48">
        <f t="shared" ca="1" si="1"/>
        <v>0.34591677170328139</v>
      </c>
      <c r="F34" s="51" t="str">
        <f t="shared" ca="1" si="8"/>
        <v>SI</v>
      </c>
      <c r="G34" s="48">
        <f t="shared" ca="1" si="2"/>
        <v>0.96586291101585742</v>
      </c>
      <c r="H34" s="51" t="str">
        <f t="shared" ca="1" si="3"/>
        <v>Mujer</v>
      </c>
      <c r="I34" s="48">
        <f t="shared" ca="1" si="4"/>
        <v>0.5263993678755573</v>
      </c>
      <c r="J34" s="70" t="str">
        <f t="shared" ca="1" si="5"/>
        <v>NO</v>
      </c>
      <c r="K34" s="48">
        <f t="shared" ca="1" si="9"/>
        <v>0.59427138799557744</v>
      </c>
      <c r="L34" s="70">
        <f t="shared" ca="1" si="6"/>
        <v>0</v>
      </c>
      <c r="M34" s="70">
        <f t="shared" ca="1" si="7"/>
        <v>0</v>
      </c>
      <c r="N34" s="72">
        <f t="shared" ca="1" si="10"/>
        <v>20</v>
      </c>
    </row>
    <row r="35" spans="4:14" x14ac:dyDescent="0.25">
      <c r="D35" s="50">
        <v>17</v>
      </c>
      <c r="E35" s="48">
        <f t="shared" ca="1" si="1"/>
        <v>0.14197612574795526</v>
      </c>
      <c r="F35" s="51" t="str">
        <f t="shared" ca="1" si="8"/>
        <v>SI</v>
      </c>
      <c r="G35" s="48">
        <f t="shared" ca="1" si="2"/>
        <v>0.60410259507195929</v>
      </c>
      <c r="H35" s="51" t="str">
        <f t="shared" ca="1" si="3"/>
        <v>Mujer</v>
      </c>
      <c r="I35" s="48">
        <f t="shared" ca="1" si="4"/>
        <v>0.42035624489794798</v>
      </c>
      <c r="J35" s="70" t="str">
        <f t="shared" ca="1" si="5"/>
        <v>NO</v>
      </c>
      <c r="K35" s="48">
        <f t="shared" ca="1" si="9"/>
        <v>0.32869748715284752</v>
      </c>
      <c r="L35" s="70">
        <f t="shared" ca="1" si="6"/>
        <v>0</v>
      </c>
      <c r="M35" s="70">
        <f t="shared" ca="1" si="7"/>
        <v>0</v>
      </c>
      <c r="N35" s="72">
        <f t="shared" ca="1" si="10"/>
        <v>20</v>
      </c>
    </row>
    <row r="36" spans="4:14" x14ac:dyDescent="0.25">
      <c r="D36" s="50">
        <v>18</v>
      </c>
      <c r="E36" s="48">
        <f t="shared" ca="1" si="1"/>
        <v>0.26760579539459706</v>
      </c>
      <c r="F36" s="51" t="str">
        <f t="shared" ca="1" si="8"/>
        <v>SI</v>
      </c>
      <c r="G36" s="48">
        <f t="shared" ca="1" si="2"/>
        <v>0.17233599886307882</v>
      </c>
      <c r="H36" s="51" t="str">
        <f t="shared" ca="1" si="3"/>
        <v>Hombre</v>
      </c>
      <c r="I36" s="48">
        <f t="shared" ca="1" si="4"/>
        <v>0.60513033393734594</v>
      </c>
      <c r="J36" s="70" t="str">
        <f t="shared" ca="1" si="5"/>
        <v>NO</v>
      </c>
      <c r="K36" s="48">
        <f t="shared" ca="1" si="9"/>
        <v>0.70341502411292367</v>
      </c>
      <c r="L36" s="70">
        <f t="shared" ca="1" si="6"/>
        <v>0</v>
      </c>
      <c r="M36" s="70">
        <f t="shared" ca="1" si="7"/>
        <v>0</v>
      </c>
      <c r="N36" s="72">
        <f t="shared" ca="1" si="10"/>
        <v>20</v>
      </c>
    </row>
    <row r="37" spans="4:14" x14ac:dyDescent="0.25">
      <c r="D37" s="50">
        <v>19</v>
      </c>
      <c r="E37" s="48">
        <f t="shared" ca="1" si="1"/>
        <v>0.64816146698912036</v>
      </c>
      <c r="F37" s="51" t="str">
        <f t="shared" ca="1" si="8"/>
        <v>SI</v>
      </c>
      <c r="G37" s="48">
        <f t="shared" ca="1" si="2"/>
        <v>0.33352585466059348</v>
      </c>
      <c r="H37" s="51" t="str">
        <f t="shared" ca="1" si="3"/>
        <v>Mujer</v>
      </c>
      <c r="I37" s="48">
        <f t="shared" ca="1" si="4"/>
        <v>0.11667048169995042</v>
      </c>
      <c r="J37" s="70" t="str">
        <f t="shared" ca="1" si="5"/>
        <v>SI</v>
      </c>
      <c r="K37" s="48">
        <f t="shared" ca="1" si="9"/>
        <v>7.9036481254836533E-2</v>
      </c>
      <c r="L37" s="70">
        <f t="shared" ca="1" si="6"/>
        <v>1</v>
      </c>
      <c r="M37" s="70">
        <f t="shared" ca="1" si="7"/>
        <v>2</v>
      </c>
      <c r="N37" s="72">
        <f t="shared" ca="1" si="10"/>
        <v>22</v>
      </c>
    </row>
    <row r="38" spans="4:14" ht="15.75" thickBot="1" x14ac:dyDescent="0.3">
      <c r="D38" s="52">
        <v>20</v>
      </c>
      <c r="E38" s="49">
        <f t="shared" ca="1" si="1"/>
        <v>0.10749157193410175</v>
      </c>
      <c r="F38" s="39" t="str">
        <f t="shared" ca="1" si="8"/>
        <v>SI</v>
      </c>
      <c r="G38" s="49">
        <f t="shared" ca="1" si="2"/>
        <v>9.3106187149031294E-2</v>
      </c>
      <c r="H38" s="39" t="str">
        <f t="shared" ca="1" si="3"/>
        <v>Hombre</v>
      </c>
      <c r="I38" s="49">
        <f t="shared" ca="1" si="4"/>
        <v>0.5040693477023942</v>
      </c>
      <c r="J38" s="73" t="str">
        <f t="shared" ca="1" si="5"/>
        <v>NO</v>
      </c>
      <c r="K38" s="49">
        <f t="shared" ca="1" si="9"/>
        <v>0.55273501903785049</v>
      </c>
      <c r="L38" s="73">
        <f t="shared" ca="1" si="6"/>
        <v>0</v>
      </c>
      <c r="M38" s="73">
        <f t="shared" ca="1" si="7"/>
        <v>0</v>
      </c>
      <c r="N38" s="74">
        <f t="shared" ca="1" si="10"/>
        <v>22</v>
      </c>
    </row>
    <row r="39" spans="4:14" x14ac:dyDescent="0.25">
      <c r="D39" s="51"/>
      <c r="E39" s="48"/>
      <c r="F39" s="51"/>
      <c r="G39" s="48"/>
      <c r="H39" s="51"/>
      <c r="I39" s="48"/>
      <c r="J39" s="70"/>
      <c r="K39" s="70"/>
      <c r="L39" s="70"/>
      <c r="M39" s="71"/>
      <c r="N39" s="71"/>
    </row>
    <row r="40" spans="4:14" x14ac:dyDescent="0.25">
      <c r="D40" s="51"/>
      <c r="E40" s="48"/>
      <c r="F40" s="51"/>
      <c r="G40" s="48"/>
      <c r="H40" s="51"/>
      <c r="I40" s="48"/>
      <c r="J40" s="70"/>
      <c r="K40" s="70"/>
      <c r="L40" s="70"/>
      <c r="M40" s="71"/>
      <c r="N40" s="71"/>
    </row>
    <row r="41" spans="4:14" x14ac:dyDescent="0.25">
      <c r="D41" s="51"/>
      <c r="E41" s="48"/>
      <c r="F41" s="51"/>
      <c r="G41" s="48"/>
      <c r="H41" s="51"/>
      <c r="I41" s="48"/>
      <c r="J41" s="51"/>
      <c r="K41" s="51"/>
      <c r="L41" s="51"/>
    </row>
    <row r="42" spans="4:14" x14ac:dyDescent="0.25">
      <c r="D42" s="51"/>
      <c r="E42" s="48"/>
      <c r="F42" s="51"/>
      <c r="G42" s="48"/>
      <c r="H42" s="51"/>
      <c r="I42" s="48"/>
      <c r="J42" s="51"/>
      <c r="K42" s="51"/>
      <c r="L42" s="51"/>
    </row>
    <row r="43" spans="4:14" x14ac:dyDescent="0.25">
      <c r="D43" s="51"/>
      <c r="E43" s="48"/>
      <c r="F43" s="51"/>
      <c r="G43" s="48"/>
      <c r="H43" s="51"/>
      <c r="I43" s="48"/>
      <c r="J43" s="51"/>
      <c r="K43" s="51"/>
      <c r="L43" s="51"/>
    </row>
    <row r="44" spans="4:14" x14ac:dyDescent="0.25">
      <c r="D44" s="51"/>
      <c r="E44" s="48"/>
      <c r="F44" s="51"/>
      <c r="G44" s="48"/>
      <c r="H44" s="51"/>
      <c r="I44" s="48"/>
      <c r="J44" s="51"/>
      <c r="K44" s="51"/>
      <c r="L44" s="51"/>
    </row>
    <row r="45" spans="4:14" x14ac:dyDescent="0.25">
      <c r="D45" s="51"/>
      <c r="E45" s="48"/>
      <c r="F45" s="51"/>
      <c r="G45" s="48"/>
      <c r="H45" s="51"/>
      <c r="I45" s="48"/>
      <c r="J45" s="51"/>
      <c r="K45" s="51"/>
      <c r="L45" s="51"/>
    </row>
    <row r="46" spans="4:14" x14ac:dyDescent="0.25">
      <c r="D46" s="51"/>
      <c r="E46" s="48"/>
      <c r="F46" s="51"/>
      <c r="G46" s="48"/>
      <c r="H46" s="51"/>
      <c r="I46" s="48"/>
      <c r="J46" s="51"/>
      <c r="K46" s="51"/>
      <c r="L46" s="51"/>
    </row>
    <row r="47" spans="4:14" x14ac:dyDescent="0.25">
      <c r="D47" s="51"/>
      <c r="E47" s="48"/>
      <c r="F47" s="51"/>
      <c r="G47" s="48"/>
      <c r="H47" s="51"/>
      <c r="I47" s="48"/>
      <c r="J47" s="51"/>
      <c r="K47" s="51"/>
      <c r="L47" s="51"/>
    </row>
    <row r="48" spans="4:14" x14ac:dyDescent="0.25">
      <c r="D48" s="51"/>
      <c r="E48" s="48"/>
      <c r="F48" s="51"/>
      <c r="G48" s="48"/>
      <c r="H48" s="51"/>
      <c r="I48" s="48"/>
      <c r="J48" s="51"/>
      <c r="K48" s="51"/>
      <c r="L48" s="51"/>
    </row>
    <row r="49" spans="4:12" x14ac:dyDescent="0.25">
      <c r="D49" s="51"/>
      <c r="E49" s="48"/>
      <c r="F49" s="51"/>
      <c r="G49" s="48"/>
      <c r="H49" s="51"/>
      <c r="I49" s="48"/>
      <c r="J49" s="51"/>
      <c r="K49" s="51"/>
      <c r="L49" s="51"/>
    </row>
    <row r="50" spans="4:12" x14ac:dyDescent="0.25">
      <c r="D50" s="51"/>
      <c r="E50" s="48"/>
      <c r="F50" s="51"/>
      <c r="G50" s="48"/>
      <c r="H50" s="51"/>
      <c r="I50" s="48"/>
      <c r="J50" s="51"/>
      <c r="K50" s="51"/>
      <c r="L50" s="51"/>
    </row>
    <row r="51" spans="4:12" x14ac:dyDescent="0.25">
      <c r="D51" s="51"/>
      <c r="E51" s="48"/>
      <c r="F51" s="51"/>
      <c r="G51" s="48"/>
      <c r="H51" s="51"/>
      <c r="I51" s="48"/>
      <c r="J51" s="51"/>
      <c r="K51" s="51"/>
      <c r="L51" s="51"/>
    </row>
    <row r="52" spans="4:12" x14ac:dyDescent="0.25">
      <c r="D52" s="51"/>
      <c r="E52" s="48"/>
      <c r="F52" s="51"/>
      <c r="G52" s="48"/>
      <c r="H52" s="51"/>
      <c r="I52" s="48"/>
      <c r="J52" s="51"/>
      <c r="K52" s="51"/>
      <c r="L52" s="51"/>
    </row>
    <row r="53" spans="4:12" x14ac:dyDescent="0.25">
      <c r="D53" s="51"/>
      <c r="E53" s="48"/>
      <c r="F53" s="51"/>
      <c r="G53" s="48"/>
      <c r="H53" s="51"/>
      <c r="I53" s="48"/>
      <c r="J53" s="51"/>
      <c r="K53" s="51"/>
      <c r="L53" s="51"/>
    </row>
    <row r="54" spans="4:12" x14ac:dyDescent="0.25">
      <c r="D54" s="51"/>
      <c r="E54" s="48"/>
      <c r="F54" s="51"/>
      <c r="G54" s="48"/>
      <c r="H54" s="51"/>
      <c r="I54" s="48"/>
      <c r="J54" s="51"/>
      <c r="K54" s="51"/>
      <c r="L54" s="51"/>
    </row>
    <row r="55" spans="4:12" x14ac:dyDescent="0.25">
      <c r="D55" s="51"/>
      <c r="E55" s="48"/>
      <c r="F55" s="51"/>
      <c r="G55" s="48"/>
      <c r="H55" s="51"/>
      <c r="I55" s="48"/>
      <c r="J55" s="51"/>
      <c r="K55" s="51"/>
      <c r="L55" s="51"/>
    </row>
    <row r="56" spans="4:12" x14ac:dyDescent="0.25">
      <c r="D56" s="51"/>
      <c r="E56" s="48"/>
      <c r="F56" s="51"/>
      <c r="G56" s="48"/>
      <c r="H56" s="51"/>
      <c r="I56" s="48"/>
      <c r="J56" s="51"/>
      <c r="K56" s="51"/>
      <c r="L56" s="51"/>
    </row>
    <row r="57" spans="4:12" x14ac:dyDescent="0.25">
      <c r="D57" s="51"/>
      <c r="E57" s="48"/>
      <c r="F57" s="51"/>
      <c r="G57" s="48"/>
      <c r="H57" s="51"/>
      <c r="I57" s="48"/>
      <c r="J57" s="51"/>
      <c r="K57" s="51"/>
      <c r="L57" s="51"/>
    </row>
    <row r="58" spans="4:12" x14ac:dyDescent="0.25">
      <c r="D58" s="51"/>
      <c r="E58" s="48"/>
      <c r="F58" s="51"/>
      <c r="G58" s="48"/>
      <c r="H58" s="51"/>
      <c r="I58" s="48"/>
      <c r="J58" s="51"/>
      <c r="K58" s="51"/>
      <c r="L58" s="51"/>
    </row>
    <row r="59" spans="4:12" x14ac:dyDescent="0.25">
      <c r="D59" s="51"/>
      <c r="E59" s="48"/>
      <c r="F59" s="51"/>
      <c r="G59" s="48"/>
      <c r="H59" s="51"/>
      <c r="I59" s="48"/>
      <c r="J59" s="51"/>
      <c r="K59" s="51"/>
      <c r="L59" s="51"/>
    </row>
    <row r="60" spans="4:12" x14ac:dyDescent="0.25">
      <c r="D60" s="51"/>
      <c r="E60" s="48"/>
      <c r="F60" s="51"/>
      <c r="G60" s="48"/>
      <c r="H60" s="51"/>
      <c r="I60" s="48"/>
      <c r="J60" s="51"/>
      <c r="K60" s="51"/>
      <c r="L60" s="51"/>
    </row>
    <row r="61" spans="4:12" x14ac:dyDescent="0.25">
      <c r="D61" s="51"/>
      <c r="E61" s="48"/>
      <c r="F61" s="51"/>
      <c r="G61" s="48"/>
      <c r="H61" s="51"/>
      <c r="I61" s="48"/>
      <c r="J61" s="51"/>
      <c r="K61" s="51"/>
      <c r="L61" s="51"/>
    </row>
    <row r="62" spans="4:12" x14ac:dyDescent="0.25">
      <c r="D62" s="51"/>
      <c r="E62" s="48"/>
      <c r="F62" s="51"/>
      <c r="G62" s="48"/>
      <c r="H62" s="51"/>
      <c r="I62" s="48"/>
      <c r="J62" s="51"/>
      <c r="K62" s="51"/>
      <c r="L62" s="51"/>
    </row>
    <row r="63" spans="4:12" x14ac:dyDescent="0.25">
      <c r="D63" s="51"/>
      <c r="E63" s="48"/>
      <c r="F63" s="51"/>
      <c r="G63" s="48"/>
      <c r="H63" s="51"/>
      <c r="I63" s="48"/>
      <c r="J63" s="51"/>
      <c r="K63" s="51"/>
      <c r="L63" s="51"/>
    </row>
    <row r="64" spans="4:12" x14ac:dyDescent="0.25">
      <c r="D64" s="51"/>
      <c r="E64" s="48"/>
      <c r="F64" s="51"/>
      <c r="G64" s="48"/>
      <c r="H64" s="51"/>
      <c r="I64" s="48"/>
      <c r="J64" s="51"/>
      <c r="K64" s="51"/>
      <c r="L64" s="51"/>
    </row>
    <row r="65" spans="4:12" x14ac:dyDescent="0.25">
      <c r="D65" s="51"/>
      <c r="E65" s="48"/>
      <c r="F65" s="51"/>
      <c r="G65" s="48"/>
      <c r="H65" s="51"/>
      <c r="I65" s="48"/>
      <c r="J65" s="51"/>
      <c r="K65" s="51"/>
      <c r="L65" s="51"/>
    </row>
    <row r="66" spans="4:12" x14ac:dyDescent="0.25">
      <c r="D66" s="51"/>
      <c r="E66" s="48"/>
      <c r="F66" s="51"/>
      <c r="G66" s="48"/>
      <c r="H66" s="51"/>
      <c r="I66" s="48"/>
      <c r="J66" s="51"/>
      <c r="K66" s="51"/>
      <c r="L66" s="51"/>
    </row>
    <row r="67" spans="4:12" x14ac:dyDescent="0.25">
      <c r="D67" s="51"/>
      <c r="E67" s="48"/>
      <c r="F67" s="51"/>
      <c r="G67" s="48"/>
      <c r="H67" s="51"/>
      <c r="I67" s="48"/>
      <c r="J67" s="51"/>
      <c r="K67" s="51"/>
      <c r="L67" s="51"/>
    </row>
    <row r="68" spans="4:12" x14ac:dyDescent="0.25">
      <c r="D68" s="51"/>
      <c r="E68" s="48"/>
      <c r="F68" s="51"/>
      <c r="G68" s="48"/>
      <c r="H68" s="51"/>
      <c r="I68" s="48"/>
      <c r="J68" s="51"/>
      <c r="K68" s="51"/>
      <c r="L68" s="51"/>
    </row>
    <row r="69" spans="4:12" x14ac:dyDescent="0.25">
      <c r="D69" s="51"/>
      <c r="E69" s="48"/>
      <c r="F69" s="51"/>
      <c r="G69" s="48"/>
      <c r="H69" s="51"/>
      <c r="I69" s="48"/>
      <c r="J69" s="51"/>
      <c r="K69" s="51"/>
      <c r="L69" s="51"/>
    </row>
    <row r="70" spans="4:12" x14ac:dyDescent="0.25">
      <c r="D70" s="51"/>
      <c r="E70" s="48"/>
      <c r="F70" s="51"/>
      <c r="G70" s="48"/>
      <c r="H70" s="51"/>
      <c r="I70" s="48"/>
      <c r="J70" s="51"/>
      <c r="K70" s="51"/>
      <c r="L70" s="51"/>
    </row>
    <row r="71" spans="4:12" x14ac:dyDescent="0.25">
      <c r="D71" s="51"/>
      <c r="E71" s="48"/>
      <c r="F71" s="51"/>
      <c r="G71" s="48"/>
      <c r="H71" s="51"/>
      <c r="I71" s="48"/>
      <c r="J71" s="51"/>
      <c r="K71" s="51"/>
      <c r="L71" s="51"/>
    </row>
    <row r="72" spans="4:12" x14ac:dyDescent="0.25">
      <c r="D72" s="51"/>
      <c r="E72" s="48"/>
      <c r="F72" s="51"/>
      <c r="G72" s="48"/>
      <c r="H72" s="51"/>
      <c r="I72" s="48"/>
      <c r="J72" s="51"/>
      <c r="K72" s="51"/>
      <c r="L72" s="51"/>
    </row>
    <row r="73" spans="4:12" x14ac:dyDescent="0.25">
      <c r="D73" s="51"/>
      <c r="E73" s="48"/>
      <c r="F73" s="51"/>
      <c r="G73" s="48"/>
      <c r="H73" s="51"/>
      <c r="I73" s="48"/>
      <c r="J73" s="51"/>
      <c r="K73" s="51"/>
      <c r="L73" s="51"/>
    </row>
    <row r="74" spans="4:12" x14ac:dyDescent="0.25">
      <c r="D74" s="51"/>
      <c r="E74" s="48"/>
      <c r="F74" s="51"/>
      <c r="G74" s="48"/>
      <c r="H74" s="51"/>
      <c r="I74" s="48"/>
      <c r="J74" s="51"/>
      <c r="K74" s="51"/>
      <c r="L74" s="51"/>
    </row>
    <row r="75" spans="4:12" x14ac:dyDescent="0.25">
      <c r="D75" s="51"/>
      <c r="E75" s="48"/>
      <c r="F75" s="51"/>
      <c r="G75" s="48"/>
      <c r="H75" s="51"/>
      <c r="I75" s="48"/>
      <c r="J75" s="51"/>
      <c r="K75" s="51"/>
      <c r="L75" s="51"/>
    </row>
    <row r="76" spans="4:12" x14ac:dyDescent="0.25">
      <c r="D76" s="51"/>
      <c r="E76" s="48"/>
      <c r="F76" s="51"/>
      <c r="G76" s="48"/>
      <c r="H76" s="51"/>
      <c r="I76" s="48"/>
      <c r="J76" s="51"/>
      <c r="K76" s="51"/>
      <c r="L76" s="51"/>
    </row>
    <row r="77" spans="4:12" x14ac:dyDescent="0.25">
      <c r="D77" s="51"/>
      <c r="E77" s="48"/>
      <c r="F77" s="51"/>
      <c r="G77" s="48"/>
      <c r="H77" s="51"/>
      <c r="I77" s="48"/>
      <c r="J77" s="51"/>
      <c r="K77" s="51"/>
      <c r="L77" s="51"/>
    </row>
    <row r="78" spans="4:12" x14ac:dyDescent="0.25">
      <c r="D78" s="51"/>
      <c r="E78" s="48"/>
      <c r="F78" s="51"/>
      <c r="G78" s="48"/>
      <c r="H78" s="51"/>
      <c r="I78" s="48"/>
      <c r="J78" s="51"/>
      <c r="K78" s="51"/>
      <c r="L78" s="51"/>
    </row>
  </sheetData>
  <mergeCells count="14">
    <mergeCell ref="Q2:U2"/>
    <mergeCell ref="Q8:U8"/>
    <mergeCell ref="D16:D17"/>
    <mergeCell ref="M16:M17"/>
    <mergeCell ref="A1:C1"/>
    <mergeCell ref="E2:I2"/>
    <mergeCell ref="K2:O2"/>
    <mergeCell ref="E8:I8"/>
    <mergeCell ref="K8:O8"/>
    <mergeCell ref="N16:N17"/>
    <mergeCell ref="E16:F16"/>
    <mergeCell ref="G16:H16"/>
    <mergeCell ref="I16:J16"/>
    <mergeCell ref="K16:L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DC9FA-A96A-40F3-BDD7-F7EE2D1426C6}">
  <dimension ref="A1:E190"/>
  <sheetViews>
    <sheetView workbookViewId="0">
      <selection activeCell="H12" sqref="H12"/>
    </sheetView>
  </sheetViews>
  <sheetFormatPr baseColWidth="10" defaultRowHeight="15" x14ac:dyDescent="0.25"/>
  <cols>
    <col min="1" max="1" width="12.7109375" customWidth="1"/>
    <col min="3" max="3" width="13" customWidth="1"/>
    <col min="4" max="4" width="11.85546875" bestFit="1" customWidth="1"/>
  </cols>
  <sheetData>
    <row r="1" spans="1:5" x14ac:dyDescent="0.25">
      <c r="A1" s="97" t="s">
        <v>31</v>
      </c>
      <c r="B1" s="97"/>
    </row>
    <row r="2" spans="1:5" ht="15.75" thickBot="1" x14ac:dyDescent="0.3"/>
    <row r="3" spans="1:5" ht="15.75" thickBot="1" x14ac:dyDescent="0.3">
      <c r="B3" s="132" t="s">
        <v>32</v>
      </c>
      <c r="C3" s="133"/>
      <c r="D3" s="133"/>
      <c r="E3" s="134"/>
    </row>
    <row r="4" spans="1:5" x14ac:dyDescent="0.25">
      <c r="B4" s="45" t="s">
        <v>33</v>
      </c>
      <c r="C4" s="46" t="s">
        <v>34</v>
      </c>
      <c r="D4" s="46" t="s">
        <v>35</v>
      </c>
      <c r="E4" s="47" t="s">
        <v>29</v>
      </c>
    </row>
    <row r="5" spans="1:5" x14ac:dyDescent="0.25">
      <c r="B5" s="40">
        <v>0</v>
      </c>
      <c r="C5" s="3">
        <v>0.6</v>
      </c>
      <c r="D5" s="3">
        <v>0.6</v>
      </c>
      <c r="E5" s="66">
        <v>0</v>
      </c>
    </row>
    <row r="6" spans="1:5" x14ac:dyDescent="0.25">
      <c r="B6" s="40">
        <v>500</v>
      </c>
      <c r="C6" s="3">
        <v>0.18</v>
      </c>
      <c r="D6" s="3">
        <f>C6+D5</f>
        <v>0.78</v>
      </c>
      <c r="E6" s="41">
        <v>0.6</v>
      </c>
    </row>
    <row r="7" spans="1:5" x14ac:dyDescent="0.25">
      <c r="B7" s="40">
        <v>1000</v>
      </c>
      <c r="C7" s="3">
        <v>0.1</v>
      </c>
      <c r="D7" s="3">
        <f t="shared" ref="D7:D11" si="0">C7+D6</f>
        <v>0.88</v>
      </c>
      <c r="E7" s="41">
        <v>0.78</v>
      </c>
    </row>
    <row r="8" spans="1:5" x14ac:dyDescent="0.25">
      <c r="B8" s="40">
        <v>2000</v>
      </c>
      <c r="C8" s="3">
        <v>0.06</v>
      </c>
      <c r="D8" s="3">
        <f t="shared" si="0"/>
        <v>0.94</v>
      </c>
      <c r="E8" s="41">
        <v>0.88</v>
      </c>
    </row>
    <row r="9" spans="1:5" x14ac:dyDescent="0.25">
      <c r="B9" s="40">
        <v>5000</v>
      </c>
      <c r="C9" s="3">
        <v>0.03</v>
      </c>
      <c r="D9" s="3">
        <f t="shared" si="0"/>
        <v>0.97</v>
      </c>
      <c r="E9" s="41">
        <v>0.94</v>
      </c>
    </row>
    <row r="10" spans="1:5" x14ac:dyDescent="0.25">
      <c r="B10" s="40">
        <v>8000</v>
      </c>
      <c r="C10" s="3">
        <v>0.02</v>
      </c>
      <c r="D10" s="3">
        <f t="shared" si="0"/>
        <v>0.99</v>
      </c>
      <c r="E10" s="41">
        <v>0.97</v>
      </c>
    </row>
    <row r="11" spans="1:5" ht="15.75" thickBot="1" x14ac:dyDescent="0.3">
      <c r="B11" s="42">
        <v>10000</v>
      </c>
      <c r="C11" s="43">
        <v>0.01</v>
      </c>
      <c r="D11" s="43">
        <f t="shared" si="0"/>
        <v>1</v>
      </c>
      <c r="E11" s="44">
        <v>0.99</v>
      </c>
    </row>
    <row r="12" spans="1:5" x14ac:dyDescent="0.25">
      <c r="C12">
        <f>SUM(C5:C11)</f>
        <v>1</v>
      </c>
    </row>
    <row r="14" spans="1:5" ht="15.75" thickBot="1" x14ac:dyDescent="0.3"/>
    <row r="15" spans="1:5" ht="30.75" thickBot="1" x14ac:dyDescent="0.3">
      <c r="A15" s="53" t="s">
        <v>36</v>
      </c>
      <c r="B15" s="54" t="s">
        <v>3</v>
      </c>
      <c r="C15" s="55" t="s">
        <v>37</v>
      </c>
      <c r="D15" s="56" t="s">
        <v>38</v>
      </c>
      <c r="E15" s="57" t="s">
        <v>39</v>
      </c>
    </row>
    <row r="16" spans="1:5" x14ac:dyDescent="0.25">
      <c r="A16" s="58">
        <v>1</v>
      </c>
      <c r="B16" s="59">
        <f ca="1">RAND()</f>
        <v>0.73895701610224096</v>
      </c>
      <c r="C16" s="60">
        <f ca="1">LOOKUP(B16,$E$5:$E$11,$B$5:$B$11)</f>
        <v>500</v>
      </c>
      <c r="D16" s="60">
        <f ca="1">IF(C16=$B$7,1,0)</f>
        <v>0</v>
      </c>
      <c r="E16" s="61">
        <f ca="1">D16</f>
        <v>0</v>
      </c>
    </row>
    <row r="17" spans="1:5" x14ac:dyDescent="0.25">
      <c r="A17" s="58">
        <v>2</v>
      </c>
      <c r="B17" s="59">
        <f t="shared" ref="B17:B80" ca="1" si="1">RAND()</f>
        <v>0.53169471983849836</v>
      </c>
      <c r="C17" s="60">
        <f t="shared" ref="C17:C80" ca="1" si="2">LOOKUP(B17,$E$5:$E$11,$B$5:$B$11)</f>
        <v>0</v>
      </c>
      <c r="D17" s="60">
        <f t="shared" ref="D17:D80" ca="1" si="3">IF(C17=$B$7,1,0)</f>
        <v>0</v>
      </c>
      <c r="E17" s="61">
        <f ca="1">SUM(D17+E16)</f>
        <v>0</v>
      </c>
    </row>
    <row r="18" spans="1:5" x14ac:dyDescent="0.25">
      <c r="A18" s="58">
        <v>3</v>
      </c>
      <c r="B18" s="59">
        <f t="shared" ca="1" si="1"/>
        <v>0.99201692210691828</v>
      </c>
      <c r="C18" s="60">
        <f t="shared" ca="1" si="2"/>
        <v>10000</v>
      </c>
      <c r="D18" s="60">
        <f t="shared" ca="1" si="3"/>
        <v>0</v>
      </c>
      <c r="E18" s="61">
        <f t="shared" ref="E18:E81" ca="1" si="4">SUM(D18+E17)</f>
        <v>0</v>
      </c>
    </row>
    <row r="19" spans="1:5" x14ac:dyDescent="0.25">
      <c r="A19" s="58">
        <v>4</v>
      </c>
      <c r="B19" s="59">
        <f t="shared" ca="1" si="1"/>
        <v>0.40470021738296702</v>
      </c>
      <c r="C19" s="60">
        <f t="shared" ca="1" si="2"/>
        <v>0</v>
      </c>
      <c r="D19" s="60">
        <f t="shared" ca="1" si="3"/>
        <v>0</v>
      </c>
      <c r="E19" s="61">
        <f t="shared" ca="1" si="4"/>
        <v>0</v>
      </c>
    </row>
    <row r="20" spans="1:5" x14ac:dyDescent="0.25">
      <c r="A20" s="58">
        <v>5</v>
      </c>
      <c r="B20" s="59">
        <f t="shared" ca="1" si="1"/>
        <v>0.37526869176728572</v>
      </c>
      <c r="C20" s="60">
        <f t="shared" ca="1" si="2"/>
        <v>0</v>
      </c>
      <c r="D20" s="60">
        <f t="shared" ca="1" si="3"/>
        <v>0</v>
      </c>
      <c r="E20" s="61">
        <f t="shared" ca="1" si="4"/>
        <v>0</v>
      </c>
    </row>
    <row r="21" spans="1:5" x14ac:dyDescent="0.25">
      <c r="A21" s="58">
        <v>6</v>
      </c>
      <c r="B21" s="59">
        <f t="shared" ca="1" si="1"/>
        <v>0.71866998849757702</v>
      </c>
      <c r="C21" s="60">
        <f t="shared" ca="1" si="2"/>
        <v>500</v>
      </c>
      <c r="D21" s="60">
        <f t="shared" ca="1" si="3"/>
        <v>0</v>
      </c>
      <c r="E21" s="61">
        <f t="shared" ca="1" si="4"/>
        <v>0</v>
      </c>
    </row>
    <row r="22" spans="1:5" x14ac:dyDescent="0.25">
      <c r="A22" s="58">
        <v>7</v>
      </c>
      <c r="B22" s="59">
        <f t="shared" ca="1" si="1"/>
        <v>6.6686726182196399E-2</v>
      </c>
      <c r="C22" s="60">
        <f t="shared" ca="1" si="2"/>
        <v>0</v>
      </c>
      <c r="D22" s="60">
        <f t="shared" ca="1" si="3"/>
        <v>0</v>
      </c>
      <c r="E22" s="61">
        <f t="shared" ca="1" si="4"/>
        <v>0</v>
      </c>
    </row>
    <row r="23" spans="1:5" x14ac:dyDescent="0.25">
      <c r="A23" s="58">
        <v>8</v>
      </c>
      <c r="B23" s="59">
        <f t="shared" ca="1" si="1"/>
        <v>0.5440071355655548</v>
      </c>
      <c r="C23" s="60">
        <f t="shared" ca="1" si="2"/>
        <v>0</v>
      </c>
      <c r="D23" s="60">
        <f t="shared" ca="1" si="3"/>
        <v>0</v>
      </c>
      <c r="E23" s="61">
        <f t="shared" ca="1" si="4"/>
        <v>0</v>
      </c>
    </row>
    <row r="24" spans="1:5" x14ac:dyDescent="0.25">
      <c r="A24" s="58">
        <v>9</v>
      </c>
      <c r="B24" s="59">
        <f t="shared" ca="1" si="1"/>
        <v>0.53334085561538369</v>
      </c>
      <c r="C24" s="60">
        <f t="shared" ca="1" si="2"/>
        <v>0</v>
      </c>
      <c r="D24" s="60">
        <f t="shared" ca="1" si="3"/>
        <v>0</v>
      </c>
      <c r="E24" s="61">
        <f t="shared" ca="1" si="4"/>
        <v>0</v>
      </c>
    </row>
    <row r="25" spans="1:5" x14ac:dyDescent="0.25">
      <c r="A25" s="58">
        <v>10</v>
      </c>
      <c r="B25" s="59">
        <f t="shared" ca="1" si="1"/>
        <v>1.5762692428135217E-2</v>
      </c>
      <c r="C25" s="60">
        <f t="shared" ca="1" si="2"/>
        <v>0</v>
      </c>
      <c r="D25" s="60">
        <f t="shared" ca="1" si="3"/>
        <v>0</v>
      </c>
      <c r="E25" s="61">
        <f t="shared" ca="1" si="4"/>
        <v>0</v>
      </c>
    </row>
    <row r="26" spans="1:5" x14ac:dyDescent="0.25">
      <c r="A26" s="58">
        <v>11</v>
      </c>
      <c r="B26" s="59">
        <f t="shared" ca="1" si="1"/>
        <v>0.59445696084853394</v>
      </c>
      <c r="C26" s="60">
        <f t="shared" ca="1" si="2"/>
        <v>0</v>
      </c>
      <c r="D26" s="60">
        <f t="shared" ca="1" si="3"/>
        <v>0</v>
      </c>
      <c r="E26" s="61">
        <f t="shared" ca="1" si="4"/>
        <v>0</v>
      </c>
    </row>
    <row r="27" spans="1:5" x14ac:dyDescent="0.25">
      <c r="A27" s="58">
        <v>12</v>
      </c>
      <c r="B27" s="59">
        <f t="shared" ca="1" si="1"/>
        <v>0.9596123876001903</v>
      </c>
      <c r="C27" s="60">
        <f t="shared" ca="1" si="2"/>
        <v>5000</v>
      </c>
      <c r="D27" s="60">
        <f t="shared" ca="1" si="3"/>
        <v>0</v>
      </c>
      <c r="E27" s="61">
        <f t="shared" ca="1" si="4"/>
        <v>0</v>
      </c>
    </row>
    <row r="28" spans="1:5" x14ac:dyDescent="0.25">
      <c r="A28" s="58">
        <v>13</v>
      </c>
      <c r="B28" s="59">
        <f t="shared" ca="1" si="1"/>
        <v>6.4178502239349844E-2</v>
      </c>
      <c r="C28" s="60">
        <f t="shared" ca="1" si="2"/>
        <v>0</v>
      </c>
      <c r="D28" s="60">
        <f t="shared" ca="1" si="3"/>
        <v>0</v>
      </c>
      <c r="E28" s="61">
        <f t="shared" ca="1" si="4"/>
        <v>0</v>
      </c>
    </row>
    <row r="29" spans="1:5" x14ac:dyDescent="0.25">
      <c r="A29" s="58">
        <v>14</v>
      </c>
      <c r="B29" s="59">
        <f t="shared" ca="1" si="1"/>
        <v>0.4289118482636276</v>
      </c>
      <c r="C29" s="60">
        <f t="shared" ca="1" si="2"/>
        <v>0</v>
      </c>
      <c r="D29" s="60">
        <f t="shared" ca="1" si="3"/>
        <v>0</v>
      </c>
      <c r="E29" s="61">
        <f t="shared" ca="1" si="4"/>
        <v>0</v>
      </c>
    </row>
    <row r="30" spans="1:5" x14ac:dyDescent="0.25">
      <c r="A30" s="58">
        <v>15</v>
      </c>
      <c r="B30" s="59">
        <f t="shared" ca="1" si="1"/>
        <v>0.97500003246253342</v>
      </c>
      <c r="C30" s="60">
        <f t="shared" ca="1" si="2"/>
        <v>8000</v>
      </c>
      <c r="D30" s="60">
        <f t="shared" ca="1" si="3"/>
        <v>0</v>
      </c>
      <c r="E30" s="61">
        <f t="shared" ca="1" si="4"/>
        <v>0</v>
      </c>
    </row>
    <row r="31" spans="1:5" x14ac:dyDescent="0.25">
      <c r="A31" s="58">
        <v>16</v>
      </c>
      <c r="B31" s="59">
        <f t="shared" ca="1" si="1"/>
        <v>0.12222920144019156</v>
      </c>
      <c r="C31" s="60">
        <f t="shared" ca="1" si="2"/>
        <v>0</v>
      </c>
      <c r="D31" s="60">
        <f t="shared" ca="1" si="3"/>
        <v>0</v>
      </c>
      <c r="E31" s="61">
        <f t="shared" ca="1" si="4"/>
        <v>0</v>
      </c>
    </row>
    <row r="32" spans="1:5" x14ac:dyDescent="0.25">
      <c r="A32" s="58">
        <v>17</v>
      </c>
      <c r="B32" s="59">
        <f t="shared" ca="1" si="1"/>
        <v>5.0181923284386198E-2</v>
      </c>
      <c r="C32" s="60">
        <f t="shared" ca="1" si="2"/>
        <v>0</v>
      </c>
      <c r="D32" s="60">
        <f t="shared" ca="1" si="3"/>
        <v>0</v>
      </c>
      <c r="E32" s="61">
        <f t="shared" ca="1" si="4"/>
        <v>0</v>
      </c>
    </row>
    <row r="33" spans="1:5" x14ac:dyDescent="0.25">
      <c r="A33" s="58">
        <v>18</v>
      </c>
      <c r="B33" s="59">
        <f t="shared" ca="1" si="1"/>
        <v>0.83861923449493481</v>
      </c>
      <c r="C33" s="60">
        <f t="shared" ca="1" si="2"/>
        <v>1000</v>
      </c>
      <c r="D33" s="60">
        <f t="shared" ca="1" si="3"/>
        <v>1</v>
      </c>
      <c r="E33" s="61">
        <f t="shared" ca="1" si="4"/>
        <v>1</v>
      </c>
    </row>
    <row r="34" spans="1:5" x14ac:dyDescent="0.25">
      <c r="A34" s="58">
        <v>19</v>
      </c>
      <c r="B34" s="59">
        <f t="shared" ca="1" si="1"/>
        <v>0.54503840387100666</v>
      </c>
      <c r="C34" s="60">
        <f t="shared" ca="1" si="2"/>
        <v>0</v>
      </c>
      <c r="D34" s="60">
        <f t="shared" ca="1" si="3"/>
        <v>0</v>
      </c>
      <c r="E34" s="61">
        <f t="shared" ca="1" si="4"/>
        <v>1</v>
      </c>
    </row>
    <row r="35" spans="1:5" x14ac:dyDescent="0.25">
      <c r="A35" s="58">
        <v>20</v>
      </c>
      <c r="B35" s="59">
        <f t="shared" ca="1" si="1"/>
        <v>0.24366759216262757</v>
      </c>
      <c r="C35" s="60">
        <f t="shared" ca="1" si="2"/>
        <v>0</v>
      </c>
      <c r="D35" s="60">
        <f t="shared" ca="1" si="3"/>
        <v>0</v>
      </c>
      <c r="E35" s="61">
        <f t="shared" ca="1" si="4"/>
        <v>1</v>
      </c>
    </row>
    <row r="36" spans="1:5" x14ac:dyDescent="0.25">
      <c r="A36" s="58">
        <v>21</v>
      </c>
      <c r="B36" s="59">
        <f t="shared" ca="1" si="1"/>
        <v>0.41915754330437593</v>
      </c>
      <c r="C36" s="60">
        <f t="shared" ca="1" si="2"/>
        <v>0</v>
      </c>
      <c r="D36" s="60">
        <f t="shared" ca="1" si="3"/>
        <v>0</v>
      </c>
      <c r="E36" s="61">
        <f t="shared" ca="1" si="4"/>
        <v>1</v>
      </c>
    </row>
    <row r="37" spans="1:5" x14ac:dyDescent="0.25">
      <c r="A37" s="58">
        <v>22</v>
      </c>
      <c r="B37" s="59">
        <f t="shared" ca="1" si="1"/>
        <v>0.19529232612159175</v>
      </c>
      <c r="C37" s="60">
        <f t="shared" ca="1" si="2"/>
        <v>0</v>
      </c>
      <c r="D37" s="60">
        <f t="shared" ca="1" si="3"/>
        <v>0</v>
      </c>
      <c r="E37" s="61">
        <f t="shared" ca="1" si="4"/>
        <v>1</v>
      </c>
    </row>
    <row r="38" spans="1:5" x14ac:dyDescent="0.25">
      <c r="A38" s="58">
        <v>23</v>
      </c>
      <c r="B38" s="59">
        <f t="shared" ca="1" si="1"/>
        <v>0.64139621794849233</v>
      </c>
      <c r="C38" s="60">
        <f t="shared" ca="1" si="2"/>
        <v>500</v>
      </c>
      <c r="D38" s="60">
        <f t="shared" ca="1" si="3"/>
        <v>0</v>
      </c>
      <c r="E38" s="61">
        <f t="shared" ca="1" si="4"/>
        <v>1</v>
      </c>
    </row>
    <row r="39" spans="1:5" x14ac:dyDescent="0.25">
      <c r="A39" s="58">
        <v>24</v>
      </c>
      <c r="B39" s="59">
        <f t="shared" ca="1" si="1"/>
        <v>1.2200946286832326E-2</v>
      </c>
      <c r="C39" s="60">
        <f t="shared" ca="1" si="2"/>
        <v>0</v>
      </c>
      <c r="D39" s="60">
        <f t="shared" ca="1" si="3"/>
        <v>0</v>
      </c>
      <c r="E39" s="61">
        <f t="shared" ca="1" si="4"/>
        <v>1</v>
      </c>
    </row>
    <row r="40" spans="1:5" x14ac:dyDescent="0.25">
      <c r="A40" s="58">
        <v>25</v>
      </c>
      <c r="B40" s="59">
        <f t="shared" ca="1" si="1"/>
        <v>0.21318282276908651</v>
      </c>
      <c r="C40" s="60">
        <f t="shared" ca="1" si="2"/>
        <v>0</v>
      </c>
      <c r="D40" s="60">
        <f t="shared" ca="1" si="3"/>
        <v>0</v>
      </c>
      <c r="E40" s="61">
        <f t="shared" ca="1" si="4"/>
        <v>1</v>
      </c>
    </row>
    <row r="41" spans="1:5" x14ac:dyDescent="0.25">
      <c r="A41" s="58">
        <v>26</v>
      </c>
      <c r="B41" s="59">
        <f t="shared" ca="1" si="1"/>
        <v>0.84324839344353408</v>
      </c>
      <c r="C41" s="60">
        <f t="shared" ca="1" si="2"/>
        <v>1000</v>
      </c>
      <c r="D41" s="60">
        <f t="shared" ca="1" si="3"/>
        <v>1</v>
      </c>
      <c r="E41" s="61">
        <f t="shared" ca="1" si="4"/>
        <v>2</v>
      </c>
    </row>
    <row r="42" spans="1:5" x14ac:dyDescent="0.25">
      <c r="A42" s="58">
        <v>27</v>
      </c>
      <c r="B42" s="59">
        <f t="shared" ca="1" si="1"/>
        <v>0.74040625546662087</v>
      </c>
      <c r="C42" s="60">
        <f t="shared" ca="1" si="2"/>
        <v>500</v>
      </c>
      <c r="D42" s="60">
        <f t="shared" ca="1" si="3"/>
        <v>0</v>
      </c>
      <c r="E42" s="61">
        <f t="shared" ca="1" si="4"/>
        <v>2</v>
      </c>
    </row>
    <row r="43" spans="1:5" x14ac:dyDescent="0.25">
      <c r="A43" s="58">
        <v>28</v>
      </c>
      <c r="B43" s="59">
        <f t="shared" ca="1" si="1"/>
        <v>0.32368520223193464</v>
      </c>
      <c r="C43" s="60">
        <f t="shared" ca="1" si="2"/>
        <v>0</v>
      </c>
      <c r="D43" s="60">
        <f t="shared" ca="1" si="3"/>
        <v>0</v>
      </c>
      <c r="E43" s="61">
        <f t="shared" ca="1" si="4"/>
        <v>2</v>
      </c>
    </row>
    <row r="44" spans="1:5" x14ac:dyDescent="0.25">
      <c r="A44" s="58">
        <v>29</v>
      </c>
      <c r="B44" s="59">
        <f t="shared" ca="1" si="1"/>
        <v>0.1317255822987119</v>
      </c>
      <c r="C44" s="60">
        <f t="shared" ca="1" si="2"/>
        <v>0</v>
      </c>
      <c r="D44" s="60">
        <f t="shared" ca="1" si="3"/>
        <v>0</v>
      </c>
      <c r="E44" s="61">
        <f t="shared" ca="1" si="4"/>
        <v>2</v>
      </c>
    </row>
    <row r="45" spans="1:5" x14ac:dyDescent="0.25">
      <c r="A45" s="58">
        <v>30</v>
      </c>
      <c r="B45" s="59">
        <f t="shared" ca="1" si="1"/>
        <v>4.2492015214618317E-2</v>
      </c>
      <c r="C45" s="60">
        <f t="shared" ca="1" si="2"/>
        <v>0</v>
      </c>
      <c r="D45" s="60">
        <f t="shared" ca="1" si="3"/>
        <v>0</v>
      </c>
      <c r="E45" s="61">
        <f t="shared" ca="1" si="4"/>
        <v>2</v>
      </c>
    </row>
    <row r="46" spans="1:5" x14ac:dyDescent="0.25">
      <c r="A46" s="58">
        <v>31</v>
      </c>
      <c r="B46" s="59">
        <f t="shared" ca="1" si="1"/>
        <v>0.80570319303821603</v>
      </c>
      <c r="C46" s="60">
        <f t="shared" ca="1" si="2"/>
        <v>1000</v>
      </c>
      <c r="D46" s="60">
        <f t="shared" ca="1" si="3"/>
        <v>1</v>
      </c>
      <c r="E46" s="61">
        <f t="shared" ca="1" si="4"/>
        <v>3</v>
      </c>
    </row>
    <row r="47" spans="1:5" x14ac:dyDescent="0.25">
      <c r="A47" s="58">
        <v>32</v>
      </c>
      <c r="B47" s="59">
        <f t="shared" ca="1" si="1"/>
        <v>0.83302303256935206</v>
      </c>
      <c r="C47" s="60">
        <f t="shared" ca="1" si="2"/>
        <v>1000</v>
      </c>
      <c r="D47" s="60">
        <f t="shared" ca="1" si="3"/>
        <v>1</v>
      </c>
      <c r="E47" s="61">
        <f t="shared" ca="1" si="4"/>
        <v>4</v>
      </c>
    </row>
    <row r="48" spans="1:5" x14ac:dyDescent="0.25">
      <c r="A48" s="58">
        <v>33</v>
      </c>
      <c r="B48" s="59">
        <f t="shared" ca="1" si="1"/>
        <v>0.71285736063414806</v>
      </c>
      <c r="C48" s="60">
        <f t="shared" ca="1" si="2"/>
        <v>500</v>
      </c>
      <c r="D48" s="60">
        <f t="shared" ca="1" si="3"/>
        <v>0</v>
      </c>
      <c r="E48" s="61">
        <f t="shared" ca="1" si="4"/>
        <v>4</v>
      </c>
    </row>
    <row r="49" spans="1:5" x14ac:dyDescent="0.25">
      <c r="A49" s="58">
        <v>34</v>
      </c>
      <c r="B49" s="59">
        <f t="shared" ca="1" si="1"/>
        <v>0.70664905303371872</v>
      </c>
      <c r="C49" s="60">
        <f t="shared" ca="1" si="2"/>
        <v>500</v>
      </c>
      <c r="D49" s="60">
        <f t="shared" ca="1" si="3"/>
        <v>0</v>
      </c>
      <c r="E49" s="61">
        <f t="shared" ca="1" si="4"/>
        <v>4</v>
      </c>
    </row>
    <row r="50" spans="1:5" x14ac:dyDescent="0.25">
      <c r="A50" s="58">
        <v>35</v>
      </c>
      <c r="B50" s="59">
        <f t="shared" ca="1" si="1"/>
        <v>0.5228319274313552</v>
      </c>
      <c r="C50" s="60">
        <f t="shared" ca="1" si="2"/>
        <v>0</v>
      </c>
      <c r="D50" s="60">
        <f t="shared" ca="1" si="3"/>
        <v>0</v>
      </c>
      <c r="E50" s="61">
        <f t="shared" ca="1" si="4"/>
        <v>4</v>
      </c>
    </row>
    <row r="51" spans="1:5" x14ac:dyDescent="0.25">
      <c r="A51" s="58">
        <v>36</v>
      </c>
      <c r="B51" s="59">
        <f t="shared" ca="1" si="1"/>
        <v>0.35159291272527016</v>
      </c>
      <c r="C51" s="60">
        <f t="shared" ca="1" si="2"/>
        <v>0</v>
      </c>
      <c r="D51" s="60">
        <f t="shared" ca="1" si="3"/>
        <v>0</v>
      </c>
      <c r="E51" s="61">
        <f t="shared" ca="1" si="4"/>
        <v>4</v>
      </c>
    </row>
    <row r="52" spans="1:5" x14ac:dyDescent="0.25">
      <c r="A52" s="58">
        <v>37</v>
      </c>
      <c r="B52" s="59">
        <f t="shared" ca="1" si="1"/>
        <v>0.12972540219679507</v>
      </c>
      <c r="C52" s="60">
        <f t="shared" ca="1" si="2"/>
        <v>0</v>
      </c>
      <c r="D52" s="60">
        <f t="shared" ca="1" si="3"/>
        <v>0</v>
      </c>
      <c r="E52" s="61">
        <f t="shared" ca="1" si="4"/>
        <v>4</v>
      </c>
    </row>
    <row r="53" spans="1:5" x14ac:dyDescent="0.25">
      <c r="A53" s="58">
        <v>38</v>
      </c>
      <c r="B53" s="59">
        <f t="shared" ca="1" si="1"/>
        <v>0.34070951253810688</v>
      </c>
      <c r="C53" s="60">
        <f t="shared" ca="1" si="2"/>
        <v>0</v>
      </c>
      <c r="D53" s="60">
        <f t="shared" ca="1" si="3"/>
        <v>0</v>
      </c>
      <c r="E53" s="61">
        <f t="shared" ca="1" si="4"/>
        <v>4</v>
      </c>
    </row>
    <row r="54" spans="1:5" x14ac:dyDescent="0.25">
      <c r="A54" s="58">
        <v>39</v>
      </c>
      <c r="B54" s="59">
        <f t="shared" ca="1" si="1"/>
        <v>0.26476032564674923</v>
      </c>
      <c r="C54" s="60">
        <f t="shared" ca="1" si="2"/>
        <v>0</v>
      </c>
      <c r="D54" s="60">
        <f t="shared" ca="1" si="3"/>
        <v>0</v>
      </c>
      <c r="E54" s="61">
        <f t="shared" ca="1" si="4"/>
        <v>4</v>
      </c>
    </row>
    <row r="55" spans="1:5" x14ac:dyDescent="0.25">
      <c r="A55" s="58">
        <v>40</v>
      </c>
      <c r="B55" s="59">
        <f t="shared" ca="1" si="1"/>
        <v>0.30283876443283886</v>
      </c>
      <c r="C55" s="60">
        <f t="shared" ca="1" si="2"/>
        <v>0</v>
      </c>
      <c r="D55" s="60">
        <f t="shared" ca="1" si="3"/>
        <v>0</v>
      </c>
      <c r="E55" s="61">
        <f t="shared" ca="1" si="4"/>
        <v>4</v>
      </c>
    </row>
    <row r="56" spans="1:5" x14ac:dyDescent="0.25">
      <c r="A56" s="58">
        <v>41</v>
      </c>
      <c r="B56" s="59">
        <f t="shared" ca="1" si="1"/>
        <v>0.78916751005204977</v>
      </c>
      <c r="C56" s="60">
        <f t="shared" ca="1" si="2"/>
        <v>1000</v>
      </c>
      <c r="D56" s="60">
        <f t="shared" ca="1" si="3"/>
        <v>1</v>
      </c>
      <c r="E56" s="61">
        <f t="shared" ca="1" si="4"/>
        <v>5</v>
      </c>
    </row>
    <row r="57" spans="1:5" x14ac:dyDescent="0.25">
      <c r="A57" s="58">
        <v>42</v>
      </c>
      <c r="B57" s="59">
        <f t="shared" ca="1" si="1"/>
        <v>5.9418131114954864E-2</v>
      </c>
      <c r="C57" s="60">
        <f t="shared" ca="1" si="2"/>
        <v>0</v>
      </c>
      <c r="D57" s="60">
        <f t="shared" ca="1" si="3"/>
        <v>0</v>
      </c>
      <c r="E57" s="61">
        <f t="shared" ca="1" si="4"/>
        <v>5</v>
      </c>
    </row>
    <row r="58" spans="1:5" x14ac:dyDescent="0.25">
      <c r="A58" s="58">
        <v>43</v>
      </c>
      <c r="B58" s="59">
        <f t="shared" ca="1" si="1"/>
        <v>0.54552212135496436</v>
      </c>
      <c r="C58" s="60">
        <f t="shared" ca="1" si="2"/>
        <v>0</v>
      </c>
      <c r="D58" s="60">
        <f t="shared" ca="1" si="3"/>
        <v>0</v>
      </c>
      <c r="E58" s="61">
        <f t="shared" ca="1" si="4"/>
        <v>5</v>
      </c>
    </row>
    <row r="59" spans="1:5" x14ac:dyDescent="0.25">
      <c r="A59" s="58">
        <v>44</v>
      </c>
      <c r="B59" s="59">
        <f t="shared" ca="1" si="1"/>
        <v>0.4678254177348844</v>
      </c>
      <c r="C59" s="60">
        <f t="shared" ca="1" si="2"/>
        <v>0</v>
      </c>
      <c r="D59" s="60">
        <f t="shared" ca="1" si="3"/>
        <v>0</v>
      </c>
      <c r="E59" s="61">
        <f t="shared" ca="1" si="4"/>
        <v>5</v>
      </c>
    </row>
    <row r="60" spans="1:5" x14ac:dyDescent="0.25">
      <c r="A60" s="58">
        <v>45</v>
      </c>
      <c r="B60" s="59">
        <f t="shared" ca="1" si="1"/>
        <v>0.33081102216570579</v>
      </c>
      <c r="C60" s="60">
        <f t="shared" ca="1" si="2"/>
        <v>0</v>
      </c>
      <c r="D60" s="60">
        <f t="shared" ca="1" si="3"/>
        <v>0</v>
      </c>
      <c r="E60" s="61">
        <f t="shared" ca="1" si="4"/>
        <v>5</v>
      </c>
    </row>
    <row r="61" spans="1:5" x14ac:dyDescent="0.25">
      <c r="A61" s="58">
        <v>46</v>
      </c>
      <c r="B61" s="59">
        <f t="shared" ca="1" si="1"/>
        <v>0.40763171710960511</v>
      </c>
      <c r="C61" s="60">
        <f t="shared" ca="1" si="2"/>
        <v>0</v>
      </c>
      <c r="D61" s="60">
        <f t="shared" ca="1" si="3"/>
        <v>0</v>
      </c>
      <c r="E61" s="61">
        <f t="shared" ca="1" si="4"/>
        <v>5</v>
      </c>
    </row>
    <row r="62" spans="1:5" x14ac:dyDescent="0.25">
      <c r="A62" s="58">
        <v>47</v>
      </c>
      <c r="B62" s="59">
        <f t="shared" ca="1" si="1"/>
        <v>0.50841842341685639</v>
      </c>
      <c r="C62" s="60">
        <f t="shared" ca="1" si="2"/>
        <v>0</v>
      </c>
      <c r="D62" s="60">
        <f t="shared" ca="1" si="3"/>
        <v>0</v>
      </c>
      <c r="E62" s="61">
        <f t="shared" ca="1" si="4"/>
        <v>5</v>
      </c>
    </row>
    <row r="63" spans="1:5" x14ac:dyDescent="0.25">
      <c r="A63" s="58">
        <v>48</v>
      </c>
      <c r="B63" s="59">
        <f t="shared" ca="1" si="1"/>
        <v>0.98116827627195424</v>
      </c>
      <c r="C63" s="60">
        <f t="shared" ca="1" si="2"/>
        <v>8000</v>
      </c>
      <c r="D63" s="60">
        <f t="shared" ca="1" si="3"/>
        <v>0</v>
      </c>
      <c r="E63" s="61">
        <f t="shared" ca="1" si="4"/>
        <v>5</v>
      </c>
    </row>
    <row r="64" spans="1:5" x14ac:dyDescent="0.25">
      <c r="A64" s="58">
        <v>49</v>
      </c>
      <c r="B64" s="59">
        <f t="shared" ca="1" si="1"/>
        <v>0.94183993395302801</v>
      </c>
      <c r="C64" s="60">
        <f t="shared" ca="1" si="2"/>
        <v>5000</v>
      </c>
      <c r="D64" s="60">
        <f t="shared" ca="1" si="3"/>
        <v>0</v>
      </c>
      <c r="E64" s="61">
        <f t="shared" ca="1" si="4"/>
        <v>5</v>
      </c>
    </row>
    <row r="65" spans="1:5" x14ac:dyDescent="0.25">
      <c r="A65" s="58">
        <v>50</v>
      </c>
      <c r="B65" s="59">
        <f t="shared" ca="1" si="1"/>
        <v>0.69789971516603844</v>
      </c>
      <c r="C65" s="60">
        <f t="shared" ca="1" si="2"/>
        <v>500</v>
      </c>
      <c r="D65" s="60">
        <f t="shared" ca="1" si="3"/>
        <v>0</v>
      </c>
      <c r="E65" s="61">
        <f t="shared" ca="1" si="4"/>
        <v>5</v>
      </c>
    </row>
    <row r="66" spans="1:5" x14ac:dyDescent="0.25">
      <c r="A66" s="58">
        <v>51</v>
      </c>
      <c r="B66" s="59">
        <f t="shared" ca="1" si="1"/>
        <v>0.68500473587688548</v>
      </c>
      <c r="C66" s="60">
        <f t="shared" ca="1" si="2"/>
        <v>500</v>
      </c>
      <c r="D66" s="60">
        <f t="shared" ca="1" si="3"/>
        <v>0</v>
      </c>
      <c r="E66" s="61">
        <f t="shared" ca="1" si="4"/>
        <v>5</v>
      </c>
    </row>
    <row r="67" spans="1:5" x14ac:dyDescent="0.25">
      <c r="A67" s="58">
        <v>52</v>
      </c>
      <c r="B67" s="59">
        <f t="shared" ca="1" si="1"/>
        <v>0.29766939279001348</v>
      </c>
      <c r="C67" s="60">
        <f t="shared" ca="1" si="2"/>
        <v>0</v>
      </c>
      <c r="D67" s="60">
        <f t="shared" ca="1" si="3"/>
        <v>0</v>
      </c>
      <c r="E67" s="61">
        <f t="shared" ca="1" si="4"/>
        <v>5</v>
      </c>
    </row>
    <row r="68" spans="1:5" x14ac:dyDescent="0.25">
      <c r="A68" s="58">
        <v>53</v>
      </c>
      <c r="B68" s="59">
        <f t="shared" ca="1" si="1"/>
        <v>0.68799837016233023</v>
      </c>
      <c r="C68" s="60">
        <f t="shared" ca="1" si="2"/>
        <v>500</v>
      </c>
      <c r="D68" s="60">
        <f t="shared" ca="1" si="3"/>
        <v>0</v>
      </c>
      <c r="E68" s="61">
        <f t="shared" ca="1" si="4"/>
        <v>5</v>
      </c>
    </row>
    <row r="69" spans="1:5" x14ac:dyDescent="0.25">
      <c r="A69" s="58">
        <v>54</v>
      </c>
      <c r="B69" s="59">
        <f t="shared" ca="1" si="1"/>
        <v>0.65910675711541367</v>
      </c>
      <c r="C69" s="60">
        <f t="shared" ca="1" si="2"/>
        <v>500</v>
      </c>
      <c r="D69" s="60">
        <f t="shared" ca="1" si="3"/>
        <v>0</v>
      </c>
      <c r="E69" s="61">
        <f t="shared" ca="1" si="4"/>
        <v>5</v>
      </c>
    </row>
    <row r="70" spans="1:5" x14ac:dyDescent="0.25">
      <c r="A70" s="58">
        <v>55</v>
      </c>
      <c r="B70" s="59">
        <f t="shared" ca="1" si="1"/>
        <v>0.92594154323952926</v>
      </c>
      <c r="C70" s="60">
        <f t="shared" ca="1" si="2"/>
        <v>2000</v>
      </c>
      <c r="D70" s="60">
        <f t="shared" ca="1" si="3"/>
        <v>0</v>
      </c>
      <c r="E70" s="61">
        <f t="shared" ca="1" si="4"/>
        <v>5</v>
      </c>
    </row>
    <row r="71" spans="1:5" x14ac:dyDescent="0.25">
      <c r="A71" s="58">
        <v>56</v>
      </c>
      <c r="B71" s="59">
        <f t="shared" ca="1" si="1"/>
        <v>0.88723780422901011</v>
      </c>
      <c r="C71" s="60">
        <f t="shared" ca="1" si="2"/>
        <v>2000</v>
      </c>
      <c r="D71" s="60">
        <f t="shared" ca="1" si="3"/>
        <v>0</v>
      </c>
      <c r="E71" s="61">
        <f t="shared" ca="1" si="4"/>
        <v>5</v>
      </c>
    </row>
    <row r="72" spans="1:5" x14ac:dyDescent="0.25">
      <c r="A72" s="58">
        <v>57</v>
      </c>
      <c r="B72" s="59">
        <f t="shared" ca="1" si="1"/>
        <v>0.69504033922515107</v>
      </c>
      <c r="C72" s="60">
        <f t="shared" ca="1" si="2"/>
        <v>500</v>
      </c>
      <c r="D72" s="60">
        <f t="shared" ca="1" si="3"/>
        <v>0</v>
      </c>
      <c r="E72" s="61">
        <f t="shared" ca="1" si="4"/>
        <v>5</v>
      </c>
    </row>
    <row r="73" spans="1:5" x14ac:dyDescent="0.25">
      <c r="A73" s="58">
        <v>58</v>
      </c>
      <c r="B73" s="59">
        <f t="shared" ca="1" si="1"/>
        <v>0.96573137474384563</v>
      </c>
      <c r="C73" s="60">
        <f t="shared" ca="1" si="2"/>
        <v>5000</v>
      </c>
      <c r="D73" s="60">
        <f t="shared" ca="1" si="3"/>
        <v>0</v>
      </c>
      <c r="E73" s="61">
        <f t="shared" ca="1" si="4"/>
        <v>5</v>
      </c>
    </row>
    <row r="74" spans="1:5" x14ac:dyDescent="0.25">
      <c r="A74" s="58">
        <v>59</v>
      </c>
      <c r="B74" s="59">
        <f t="shared" ca="1" si="1"/>
        <v>0.72178262420615347</v>
      </c>
      <c r="C74" s="60">
        <f t="shared" ca="1" si="2"/>
        <v>500</v>
      </c>
      <c r="D74" s="60">
        <f t="shared" ca="1" si="3"/>
        <v>0</v>
      </c>
      <c r="E74" s="61">
        <f t="shared" ca="1" si="4"/>
        <v>5</v>
      </c>
    </row>
    <row r="75" spans="1:5" x14ac:dyDescent="0.25">
      <c r="A75" s="58">
        <v>60</v>
      </c>
      <c r="B75" s="59">
        <f t="shared" ca="1" si="1"/>
        <v>0.73193781995231533</v>
      </c>
      <c r="C75" s="60">
        <f t="shared" ca="1" si="2"/>
        <v>500</v>
      </c>
      <c r="D75" s="60">
        <f t="shared" ca="1" si="3"/>
        <v>0</v>
      </c>
      <c r="E75" s="61">
        <f t="shared" ca="1" si="4"/>
        <v>5</v>
      </c>
    </row>
    <row r="76" spans="1:5" x14ac:dyDescent="0.25">
      <c r="A76" s="58">
        <v>61</v>
      </c>
      <c r="B76" s="59">
        <f t="shared" ca="1" si="1"/>
        <v>0.8310886740662542</v>
      </c>
      <c r="C76" s="60">
        <f t="shared" ca="1" si="2"/>
        <v>1000</v>
      </c>
      <c r="D76" s="60">
        <f t="shared" ca="1" si="3"/>
        <v>1</v>
      </c>
      <c r="E76" s="61">
        <f t="shared" ca="1" si="4"/>
        <v>6</v>
      </c>
    </row>
    <row r="77" spans="1:5" x14ac:dyDescent="0.25">
      <c r="A77" s="58">
        <v>62</v>
      </c>
      <c r="B77" s="59">
        <f t="shared" ca="1" si="1"/>
        <v>0.34978114441052832</v>
      </c>
      <c r="C77" s="60">
        <f t="shared" ca="1" si="2"/>
        <v>0</v>
      </c>
      <c r="D77" s="60">
        <f t="shared" ca="1" si="3"/>
        <v>0</v>
      </c>
      <c r="E77" s="61">
        <f t="shared" ca="1" si="4"/>
        <v>6</v>
      </c>
    </row>
    <row r="78" spans="1:5" x14ac:dyDescent="0.25">
      <c r="A78" s="58">
        <v>63</v>
      </c>
      <c r="B78" s="59">
        <f t="shared" ca="1" si="1"/>
        <v>0.87936100956182917</v>
      </c>
      <c r="C78" s="60">
        <f t="shared" ca="1" si="2"/>
        <v>1000</v>
      </c>
      <c r="D78" s="60">
        <f t="shared" ca="1" si="3"/>
        <v>1</v>
      </c>
      <c r="E78" s="61">
        <f t="shared" ca="1" si="4"/>
        <v>7</v>
      </c>
    </row>
    <row r="79" spans="1:5" x14ac:dyDescent="0.25">
      <c r="A79" s="58">
        <v>64</v>
      </c>
      <c r="B79" s="59">
        <f t="shared" ca="1" si="1"/>
        <v>0.69013024160803638</v>
      </c>
      <c r="C79" s="60">
        <f t="shared" ca="1" si="2"/>
        <v>500</v>
      </c>
      <c r="D79" s="60">
        <f t="shared" ca="1" si="3"/>
        <v>0</v>
      </c>
      <c r="E79" s="61">
        <f t="shared" ca="1" si="4"/>
        <v>7</v>
      </c>
    </row>
    <row r="80" spans="1:5" x14ac:dyDescent="0.25">
      <c r="A80" s="58">
        <v>65</v>
      </c>
      <c r="B80" s="59">
        <f t="shared" ca="1" si="1"/>
        <v>0.9111699406934276</v>
      </c>
      <c r="C80" s="60">
        <f t="shared" ca="1" si="2"/>
        <v>2000</v>
      </c>
      <c r="D80" s="60">
        <f t="shared" ca="1" si="3"/>
        <v>0</v>
      </c>
      <c r="E80" s="61">
        <f t="shared" ca="1" si="4"/>
        <v>7</v>
      </c>
    </row>
    <row r="81" spans="1:5" x14ac:dyDescent="0.25">
      <c r="A81" s="58">
        <v>66</v>
      </c>
      <c r="B81" s="59">
        <f t="shared" ref="B81:B115" ca="1" si="5">RAND()</f>
        <v>0.31579866505498333</v>
      </c>
      <c r="C81" s="60">
        <f t="shared" ref="C81:C115" ca="1" si="6">LOOKUP(B81,$E$5:$E$11,$B$5:$B$11)</f>
        <v>0</v>
      </c>
      <c r="D81" s="60">
        <f t="shared" ref="D81:D115" ca="1" si="7">IF(C81=$B$7,1,0)</f>
        <v>0</v>
      </c>
      <c r="E81" s="61">
        <f t="shared" ca="1" si="4"/>
        <v>7</v>
      </c>
    </row>
    <row r="82" spans="1:5" x14ac:dyDescent="0.25">
      <c r="A82" s="58">
        <v>67</v>
      </c>
      <c r="B82" s="59">
        <f t="shared" ca="1" si="5"/>
        <v>0.13519659235034476</v>
      </c>
      <c r="C82" s="60">
        <f t="shared" ca="1" si="6"/>
        <v>0</v>
      </c>
      <c r="D82" s="60">
        <f t="shared" ca="1" si="7"/>
        <v>0</v>
      </c>
      <c r="E82" s="61">
        <f t="shared" ref="E82:E115" ca="1" si="8">SUM(D82+E81)</f>
        <v>7</v>
      </c>
    </row>
    <row r="83" spans="1:5" x14ac:dyDescent="0.25">
      <c r="A83" s="58">
        <v>68</v>
      </c>
      <c r="B83" s="59">
        <f t="shared" ca="1" si="5"/>
        <v>0.28374445573934892</v>
      </c>
      <c r="C83" s="60">
        <f t="shared" ca="1" si="6"/>
        <v>0</v>
      </c>
      <c r="D83" s="60">
        <f t="shared" ca="1" si="7"/>
        <v>0</v>
      </c>
      <c r="E83" s="61">
        <f t="shared" ca="1" si="8"/>
        <v>7</v>
      </c>
    </row>
    <row r="84" spans="1:5" x14ac:dyDescent="0.25">
      <c r="A84" s="58">
        <v>69</v>
      </c>
      <c r="B84" s="59">
        <f t="shared" ca="1" si="5"/>
        <v>0.67907507405715739</v>
      </c>
      <c r="C84" s="60">
        <f t="shared" ca="1" si="6"/>
        <v>500</v>
      </c>
      <c r="D84" s="60">
        <f t="shared" ca="1" si="7"/>
        <v>0</v>
      </c>
      <c r="E84" s="61">
        <f t="shared" ca="1" si="8"/>
        <v>7</v>
      </c>
    </row>
    <row r="85" spans="1:5" x14ac:dyDescent="0.25">
      <c r="A85" s="58">
        <v>70</v>
      </c>
      <c r="B85" s="59">
        <f t="shared" ca="1" si="5"/>
        <v>0.5788898503829385</v>
      </c>
      <c r="C85" s="60">
        <f t="shared" ca="1" si="6"/>
        <v>0</v>
      </c>
      <c r="D85" s="60">
        <f t="shared" ca="1" si="7"/>
        <v>0</v>
      </c>
      <c r="E85" s="61">
        <f t="shared" ca="1" si="8"/>
        <v>7</v>
      </c>
    </row>
    <row r="86" spans="1:5" x14ac:dyDescent="0.25">
      <c r="A86" s="58">
        <v>71</v>
      </c>
      <c r="B86" s="59">
        <f t="shared" ca="1" si="5"/>
        <v>0.43740277086205503</v>
      </c>
      <c r="C86" s="60">
        <f t="shared" ca="1" si="6"/>
        <v>0</v>
      </c>
      <c r="D86" s="60">
        <f t="shared" ca="1" si="7"/>
        <v>0</v>
      </c>
      <c r="E86" s="61">
        <f t="shared" ca="1" si="8"/>
        <v>7</v>
      </c>
    </row>
    <row r="87" spans="1:5" x14ac:dyDescent="0.25">
      <c r="A87" s="58">
        <v>72</v>
      </c>
      <c r="B87" s="59">
        <f t="shared" ca="1" si="5"/>
        <v>7.2155920746722724E-2</v>
      </c>
      <c r="C87" s="60">
        <f t="shared" ca="1" si="6"/>
        <v>0</v>
      </c>
      <c r="D87" s="60">
        <f t="shared" ca="1" si="7"/>
        <v>0</v>
      </c>
      <c r="E87" s="61">
        <f t="shared" ca="1" si="8"/>
        <v>7</v>
      </c>
    </row>
    <row r="88" spans="1:5" x14ac:dyDescent="0.25">
      <c r="A88" s="58">
        <v>73</v>
      </c>
      <c r="B88" s="59">
        <f t="shared" ca="1" si="5"/>
        <v>0.61061250595207217</v>
      </c>
      <c r="C88" s="60">
        <f t="shared" ca="1" si="6"/>
        <v>500</v>
      </c>
      <c r="D88" s="60">
        <f t="shared" ca="1" si="7"/>
        <v>0</v>
      </c>
      <c r="E88" s="61">
        <f t="shared" ca="1" si="8"/>
        <v>7</v>
      </c>
    </row>
    <row r="89" spans="1:5" x14ac:dyDescent="0.25">
      <c r="A89" s="58">
        <v>74</v>
      </c>
      <c r="B89" s="59">
        <f t="shared" ca="1" si="5"/>
        <v>0.71807353069655377</v>
      </c>
      <c r="C89" s="60">
        <f t="shared" ca="1" si="6"/>
        <v>500</v>
      </c>
      <c r="D89" s="60">
        <f t="shared" ca="1" si="7"/>
        <v>0</v>
      </c>
      <c r="E89" s="61">
        <f t="shared" ca="1" si="8"/>
        <v>7</v>
      </c>
    </row>
    <row r="90" spans="1:5" x14ac:dyDescent="0.25">
      <c r="A90" s="58">
        <v>75</v>
      </c>
      <c r="B90" s="59">
        <f t="shared" ca="1" si="5"/>
        <v>0.17545922346888954</v>
      </c>
      <c r="C90" s="60">
        <f t="shared" ca="1" si="6"/>
        <v>0</v>
      </c>
      <c r="D90" s="60">
        <f t="shared" ca="1" si="7"/>
        <v>0</v>
      </c>
      <c r="E90" s="61">
        <f t="shared" ca="1" si="8"/>
        <v>7</v>
      </c>
    </row>
    <row r="91" spans="1:5" x14ac:dyDescent="0.25">
      <c r="A91" s="58">
        <v>76</v>
      </c>
      <c r="B91" s="59">
        <f t="shared" ca="1" si="5"/>
        <v>0.89821560395662381</v>
      </c>
      <c r="C91" s="60">
        <f t="shared" ca="1" si="6"/>
        <v>2000</v>
      </c>
      <c r="D91" s="60">
        <f t="shared" ca="1" si="7"/>
        <v>0</v>
      </c>
      <c r="E91" s="61">
        <f t="shared" ca="1" si="8"/>
        <v>7</v>
      </c>
    </row>
    <row r="92" spans="1:5" x14ac:dyDescent="0.25">
      <c r="A92" s="58">
        <v>77</v>
      </c>
      <c r="B92" s="59">
        <f t="shared" ca="1" si="5"/>
        <v>0.87088477591924829</v>
      </c>
      <c r="C92" s="60">
        <f t="shared" ca="1" si="6"/>
        <v>1000</v>
      </c>
      <c r="D92" s="60">
        <f t="shared" ca="1" si="7"/>
        <v>1</v>
      </c>
      <c r="E92" s="61">
        <f t="shared" ca="1" si="8"/>
        <v>8</v>
      </c>
    </row>
    <row r="93" spans="1:5" x14ac:dyDescent="0.25">
      <c r="A93" s="58">
        <v>78</v>
      </c>
      <c r="B93" s="59">
        <f t="shared" ca="1" si="5"/>
        <v>0.72958437479272176</v>
      </c>
      <c r="C93" s="60">
        <f t="shared" ca="1" si="6"/>
        <v>500</v>
      </c>
      <c r="D93" s="60">
        <f t="shared" ca="1" si="7"/>
        <v>0</v>
      </c>
      <c r="E93" s="61">
        <f t="shared" ca="1" si="8"/>
        <v>8</v>
      </c>
    </row>
    <row r="94" spans="1:5" x14ac:dyDescent="0.25">
      <c r="A94" s="58">
        <v>79</v>
      </c>
      <c r="B94" s="59">
        <f t="shared" ca="1" si="5"/>
        <v>0.3253232004753952</v>
      </c>
      <c r="C94" s="60">
        <f t="shared" ca="1" si="6"/>
        <v>0</v>
      </c>
      <c r="D94" s="60">
        <f t="shared" ca="1" si="7"/>
        <v>0</v>
      </c>
      <c r="E94" s="61">
        <f t="shared" ca="1" si="8"/>
        <v>8</v>
      </c>
    </row>
    <row r="95" spans="1:5" x14ac:dyDescent="0.25">
      <c r="A95" s="58">
        <v>80</v>
      </c>
      <c r="B95" s="59">
        <f t="shared" ca="1" si="5"/>
        <v>0.58942648274796106</v>
      </c>
      <c r="C95" s="60">
        <f t="shared" ca="1" si="6"/>
        <v>0</v>
      </c>
      <c r="D95" s="60">
        <f t="shared" ca="1" si="7"/>
        <v>0</v>
      </c>
      <c r="E95" s="61">
        <f t="shared" ca="1" si="8"/>
        <v>8</v>
      </c>
    </row>
    <row r="96" spans="1:5" x14ac:dyDescent="0.25">
      <c r="A96" s="58">
        <v>81</v>
      </c>
      <c r="B96" s="59">
        <f t="shared" ca="1" si="5"/>
        <v>0.62508688667788903</v>
      </c>
      <c r="C96" s="60">
        <f t="shared" ca="1" si="6"/>
        <v>500</v>
      </c>
      <c r="D96" s="60">
        <f t="shared" ca="1" si="7"/>
        <v>0</v>
      </c>
      <c r="E96" s="61">
        <f t="shared" ca="1" si="8"/>
        <v>8</v>
      </c>
    </row>
    <row r="97" spans="1:5" x14ac:dyDescent="0.25">
      <c r="A97" s="58">
        <v>82</v>
      </c>
      <c r="B97" s="59">
        <f t="shared" ca="1" si="5"/>
        <v>0.28159655780797721</v>
      </c>
      <c r="C97" s="60">
        <f t="shared" ca="1" si="6"/>
        <v>0</v>
      </c>
      <c r="D97" s="60">
        <f t="shared" ca="1" si="7"/>
        <v>0</v>
      </c>
      <c r="E97" s="61">
        <f t="shared" ca="1" si="8"/>
        <v>8</v>
      </c>
    </row>
    <row r="98" spans="1:5" x14ac:dyDescent="0.25">
      <c r="A98" s="58">
        <v>83</v>
      </c>
      <c r="B98" s="59">
        <f t="shared" ca="1" si="5"/>
        <v>0.16862086296769907</v>
      </c>
      <c r="C98" s="60">
        <f t="shared" ca="1" si="6"/>
        <v>0</v>
      </c>
      <c r="D98" s="60">
        <f t="shared" ca="1" si="7"/>
        <v>0</v>
      </c>
      <c r="E98" s="61">
        <f t="shared" ca="1" si="8"/>
        <v>8</v>
      </c>
    </row>
    <row r="99" spans="1:5" x14ac:dyDescent="0.25">
      <c r="A99" s="58">
        <v>84</v>
      </c>
      <c r="B99" s="59">
        <f t="shared" ca="1" si="5"/>
        <v>0.93103342465587435</v>
      </c>
      <c r="C99" s="60">
        <f t="shared" ca="1" si="6"/>
        <v>2000</v>
      </c>
      <c r="D99" s="60">
        <f t="shared" ca="1" si="7"/>
        <v>0</v>
      </c>
      <c r="E99" s="61">
        <f t="shared" ca="1" si="8"/>
        <v>8</v>
      </c>
    </row>
    <row r="100" spans="1:5" x14ac:dyDescent="0.25">
      <c r="A100" s="58">
        <v>85</v>
      </c>
      <c r="B100" s="59">
        <f t="shared" ca="1" si="5"/>
        <v>0.36137497291220522</v>
      </c>
      <c r="C100" s="60">
        <f t="shared" ca="1" si="6"/>
        <v>0</v>
      </c>
      <c r="D100" s="60">
        <f t="shared" ca="1" si="7"/>
        <v>0</v>
      </c>
      <c r="E100" s="61">
        <f t="shared" ca="1" si="8"/>
        <v>8</v>
      </c>
    </row>
    <row r="101" spans="1:5" x14ac:dyDescent="0.25">
      <c r="A101" s="58">
        <v>86</v>
      </c>
      <c r="B101" s="59">
        <f t="shared" ca="1" si="5"/>
        <v>0.2926545772638075</v>
      </c>
      <c r="C101" s="60">
        <f t="shared" ca="1" si="6"/>
        <v>0</v>
      </c>
      <c r="D101" s="60">
        <f t="shared" ca="1" si="7"/>
        <v>0</v>
      </c>
      <c r="E101" s="61">
        <f t="shared" ca="1" si="8"/>
        <v>8</v>
      </c>
    </row>
    <row r="102" spans="1:5" x14ac:dyDescent="0.25">
      <c r="A102" s="58">
        <v>87</v>
      </c>
      <c r="B102" s="59">
        <f t="shared" ca="1" si="5"/>
        <v>0.49038925690940494</v>
      </c>
      <c r="C102" s="60">
        <f t="shared" ca="1" si="6"/>
        <v>0</v>
      </c>
      <c r="D102" s="60">
        <f t="shared" ca="1" si="7"/>
        <v>0</v>
      </c>
      <c r="E102" s="61">
        <f t="shared" ca="1" si="8"/>
        <v>8</v>
      </c>
    </row>
    <row r="103" spans="1:5" x14ac:dyDescent="0.25">
      <c r="A103" s="58">
        <v>88</v>
      </c>
      <c r="B103" s="59">
        <f t="shared" ca="1" si="5"/>
        <v>0.58731098115084923</v>
      </c>
      <c r="C103" s="60">
        <f t="shared" ca="1" si="6"/>
        <v>0</v>
      </c>
      <c r="D103" s="60">
        <f t="shared" ca="1" si="7"/>
        <v>0</v>
      </c>
      <c r="E103" s="61">
        <f t="shared" ca="1" si="8"/>
        <v>8</v>
      </c>
    </row>
    <row r="104" spans="1:5" x14ac:dyDescent="0.25">
      <c r="A104" s="58">
        <v>89</v>
      </c>
      <c r="B104" s="59">
        <f t="shared" ca="1" si="5"/>
        <v>0.72761707876750825</v>
      </c>
      <c r="C104" s="60">
        <f t="shared" ca="1" si="6"/>
        <v>500</v>
      </c>
      <c r="D104" s="60">
        <f t="shared" ca="1" si="7"/>
        <v>0</v>
      </c>
      <c r="E104" s="61">
        <f t="shared" ca="1" si="8"/>
        <v>8</v>
      </c>
    </row>
    <row r="105" spans="1:5" x14ac:dyDescent="0.25">
      <c r="A105" s="58">
        <v>90</v>
      </c>
      <c r="B105" s="59">
        <f t="shared" ca="1" si="5"/>
        <v>0.45642994464013575</v>
      </c>
      <c r="C105" s="60">
        <f t="shared" ca="1" si="6"/>
        <v>0</v>
      </c>
      <c r="D105" s="60">
        <f t="shared" ca="1" si="7"/>
        <v>0</v>
      </c>
      <c r="E105" s="61">
        <f t="shared" ca="1" si="8"/>
        <v>8</v>
      </c>
    </row>
    <row r="106" spans="1:5" x14ac:dyDescent="0.25">
      <c r="A106" s="58">
        <v>91</v>
      </c>
      <c r="B106" s="59">
        <f t="shared" ca="1" si="5"/>
        <v>0.22356469682466895</v>
      </c>
      <c r="C106" s="60">
        <f t="shared" ca="1" si="6"/>
        <v>0</v>
      </c>
      <c r="D106" s="60">
        <f t="shared" ca="1" si="7"/>
        <v>0</v>
      </c>
      <c r="E106" s="61">
        <f t="shared" ca="1" si="8"/>
        <v>8</v>
      </c>
    </row>
    <row r="107" spans="1:5" x14ac:dyDescent="0.25">
      <c r="A107" s="58">
        <v>92</v>
      </c>
      <c r="B107" s="59">
        <f t="shared" ca="1" si="5"/>
        <v>0.51843205397719616</v>
      </c>
      <c r="C107" s="60">
        <f t="shared" ca="1" si="6"/>
        <v>0</v>
      </c>
      <c r="D107" s="60">
        <f t="shared" ca="1" si="7"/>
        <v>0</v>
      </c>
      <c r="E107" s="61">
        <f t="shared" ca="1" si="8"/>
        <v>8</v>
      </c>
    </row>
    <row r="108" spans="1:5" x14ac:dyDescent="0.25">
      <c r="A108" s="58">
        <v>93</v>
      </c>
      <c r="B108" s="59">
        <f t="shared" ca="1" si="5"/>
        <v>0.67559928242240441</v>
      </c>
      <c r="C108" s="60">
        <f t="shared" ca="1" si="6"/>
        <v>500</v>
      </c>
      <c r="D108" s="60">
        <f t="shared" ca="1" si="7"/>
        <v>0</v>
      </c>
      <c r="E108" s="61">
        <f t="shared" ca="1" si="8"/>
        <v>8</v>
      </c>
    </row>
    <row r="109" spans="1:5" x14ac:dyDescent="0.25">
      <c r="A109" s="58">
        <v>94</v>
      </c>
      <c r="B109" s="59">
        <f t="shared" ca="1" si="5"/>
        <v>0.18392670483340601</v>
      </c>
      <c r="C109" s="60">
        <f t="shared" ca="1" si="6"/>
        <v>0</v>
      </c>
      <c r="D109" s="60">
        <f t="shared" ca="1" si="7"/>
        <v>0</v>
      </c>
      <c r="E109" s="61">
        <f t="shared" ca="1" si="8"/>
        <v>8</v>
      </c>
    </row>
    <row r="110" spans="1:5" x14ac:dyDescent="0.25">
      <c r="A110" s="58">
        <v>95</v>
      </c>
      <c r="B110" s="59">
        <f t="shared" ca="1" si="5"/>
        <v>0.9250325930794383</v>
      </c>
      <c r="C110" s="60">
        <f t="shared" ca="1" si="6"/>
        <v>2000</v>
      </c>
      <c r="D110" s="60">
        <f t="shared" ca="1" si="7"/>
        <v>0</v>
      </c>
      <c r="E110" s="61">
        <f t="shared" ca="1" si="8"/>
        <v>8</v>
      </c>
    </row>
    <row r="111" spans="1:5" x14ac:dyDescent="0.25">
      <c r="A111" s="58">
        <v>96</v>
      </c>
      <c r="B111" s="59">
        <f t="shared" ca="1" si="5"/>
        <v>0.14744606331106591</v>
      </c>
      <c r="C111" s="60">
        <f t="shared" ca="1" si="6"/>
        <v>0</v>
      </c>
      <c r="D111" s="60">
        <f t="shared" ca="1" si="7"/>
        <v>0</v>
      </c>
      <c r="E111" s="61">
        <f t="shared" ca="1" si="8"/>
        <v>8</v>
      </c>
    </row>
    <row r="112" spans="1:5" x14ac:dyDescent="0.25">
      <c r="A112" s="58">
        <v>97</v>
      </c>
      <c r="B112" s="59">
        <f t="shared" ca="1" si="5"/>
        <v>0.12710996700239741</v>
      </c>
      <c r="C112" s="60">
        <f t="shared" ca="1" si="6"/>
        <v>0</v>
      </c>
      <c r="D112" s="60">
        <f t="shared" ca="1" si="7"/>
        <v>0</v>
      </c>
      <c r="E112" s="61">
        <f t="shared" ca="1" si="8"/>
        <v>8</v>
      </c>
    </row>
    <row r="113" spans="1:5" x14ac:dyDescent="0.25">
      <c r="A113" s="58">
        <v>98</v>
      </c>
      <c r="B113" s="59">
        <f t="shared" ca="1" si="5"/>
        <v>0.82651636123920158</v>
      </c>
      <c r="C113" s="60">
        <f t="shared" ca="1" si="6"/>
        <v>1000</v>
      </c>
      <c r="D113" s="60">
        <f t="shared" ca="1" si="7"/>
        <v>1</v>
      </c>
      <c r="E113" s="61">
        <f t="shared" ca="1" si="8"/>
        <v>9</v>
      </c>
    </row>
    <row r="114" spans="1:5" x14ac:dyDescent="0.25">
      <c r="A114" s="58">
        <v>99</v>
      </c>
      <c r="B114" s="59">
        <f t="shared" ca="1" si="5"/>
        <v>4.9400551168767071E-2</v>
      </c>
      <c r="C114" s="60">
        <f t="shared" ca="1" si="6"/>
        <v>0</v>
      </c>
      <c r="D114" s="60">
        <f t="shared" ca="1" si="7"/>
        <v>0</v>
      </c>
      <c r="E114" s="61">
        <f t="shared" ca="1" si="8"/>
        <v>9</v>
      </c>
    </row>
    <row r="115" spans="1:5" ht="15.75" thickBot="1" x14ac:dyDescent="0.3">
      <c r="A115" s="62">
        <v>100</v>
      </c>
      <c r="B115" s="63">
        <f t="shared" ca="1" si="5"/>
        <v>0.79586204169721486</v>
      </c>
      <c r="C115" s="64">
        <f t="shared" ca="1" si="6"/>
        <v>1000</v>
      </c>
      <c r="D115" s="64">
        <f t="shared" ca="1" si="7"/>
        <v>1</v>
      </c>
      <c r="E115" s="65">
        <f t="shared" ca="1" si="8"/>
        <v>10</v>
      </c>
    </row>
    <row r="116" spans="1:5" x14ac:dyDescent="0.25">
      <c r="B116" s="7"/>
    </row>
    <row r="117" spans="1:5" x14ac:dyDescent="0.25">
      <c r="B117" s="7"/>
    </row>
    <row r="118" spans="1:5" x14ac:dyDescent="0.25">
      <c r="B118" s="7"/>
    </row>
    <row r="119" spans="1:5" x14ac:dyDescent="0.25">
      <c r="B119" s="7"/>
    </row>
    <row r="120" spans="1:5" x14ac:dyDescent="0.25">
      <c r="B120" s="7"/>
    </row>
    <row r="121" spans="1:5" x14ac:dyDescent="0.25">
      <c r="B121" s="7"/>
    </row>
    <row r="122" spans="1:5" x14ac:dyDescent="0.25">
      <c r="B122" s="7"/>
    </row>
    <row r="123" spans="1:5" x14ac:dyDescent="0.25">
      <c r="B123" s="7"/>
    </row>
    <row r="124" spans="1:5" x14ac:dyDescent="0.25">
      <c r="B124" s="7"/>
    </row>
    <row r="125" spans="1:5" x14ac:dyDescent="0.25">
      <c r="B125" s="7"/>
    </row>
    <row r="126" spans="1:5" x14ac:dyDescent="0.25">
      <c r="B126" s="7"/>
    </row>
    <row r="127" spans="1:5" x14ac:dyDescent="0.25">
      <c r="B127" s="7"/>
    </row>
    <row r="128" spans="1:5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</sheetData>
  <mergeCells count="2">
    <mergeCell ref="A1:B1"/>
    <mergeCell ref="B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85DA-BA9E-43D0-AD70-7E3D36BAD768}">
  <dimension ref="A1:R38"/>
  <sheetViews>
    <sheetView topLeftCell="D1" workbookViewId="0">
      <selection activeCell="J36" sqref="J36"/>
    </sheetView>
  </sheetViews>
  <sheetFormatPr baseColWidth="10" defaultRowHeight="15" x14ac:dyDescent="0.25"/>
  <cols>
    <col min="4" max="4" width="17" customWidth="1"/>
  </cols>
  <sheetData>
    <row r="1" spans="1:18" x14ac:dyDescent="0.25">
      <c r="A1" s="97" t="s">
        <v>40</v>
      </c>
      <c r="B1" s="97"/>
      <c r="D1" s="1" t="s">
        <v>165</v>
      </c>
      <c r="E1" t="s">
        <v>180</v>
      </c>
      <c r="H1" s="33" t="s">
        <v>170</v>
      </c>
      <c r="I1" s="34"/>
      <c r="J1" s="34"/>
      <c r="K1" s="35"/>
      <c r="M1" s="33" t="s">
        <v>172</v>
      </c>
      <c r="N1" s="34"/>
      <c r="O1" s="34"/>
      <c r="P1" s="35"/>
    </row>
    <row r="2" spans="1:18" x14ac:dyDescent="0.25">
      <c r="C2" s="1" t="s">
        <v>184</v>
      </c>
      <c r="D2" t="s">
        <v>166</v>
      </c>
      <c r="E2">
        <v>10</v>
      </c>
      <c r="F2" t="s">
        <v>167</v>
      </c>
      <c r="H2" s="23" t="s">
        <v>60</v>
      </c>
      <c r="I2" s="21" t="s">
        <v>45</v>
      </c>
      <c r="J2" s="21" t="s">
        <v>48</v>
      </c>
      <c r="K2" s="22" t="s">
        <v>171</v>
      </c>
      <c r="M2" s="23" t="s">
        <v>173</v>
      </c>
      <c r="N2" s="21" t="s">
        <v>45</v>
      </c>
      <c r="O2" s="21" t="s">
        <v>48</v>
      </c>
      <c r="P2" s="22" t="s">
        <v>29</v>
      </c>
    </row>
    <row r="3" spans="1:18" x14ac:dyDescent="0.25">
      <c r="A3" t="s">
        <v>181</v>
      </c>
      <c r="C3" s="1" t="s">
        <v>183</v>
      </c>
      <c r="D3" t="s">
        <v>168</v>
      </c>
      <c r="E3">
        <v>7</v>
      </c>
      <c r="F3" t="s">
        <v>169</v>
      </c>
      <c r="H3" s="23">
        <v>0</v>
      </c>
      <c r="I3" s="21">
        <v>0.05</v>
      </c>
      <c r="J3" s="21">
        <f>I3</f>
        <v>0.05</v>
      </c>
      <c r="K3" s="22">
        <v>0</v>
      </c>
      <c r="M3" s="23">
        <v>1</v>
      </c>
      <c r="N3" s="21">
        <v>0.15</v>
      </c>
      <c r="O3" s="21">
        <f>N3</f>
        <v>0.15</v>
      </c>
      <c r="P3" s="22">
        <v>0</v>
      </c>
    </row>
    <row r="4" spans="1:18" x14ac:dyDescent="0.25">
      <c r="C4" s="1" t="s">
        <v>185</v>
      </c>
      <c r="D4" s="135" t="s">
        <v>174</v>
      </c>
      <c r="E4">
        <v>3</v>
      </c>
      <c r="F4" t="s">
        <v>177</v>
      </c>
      <c r="H4" s="23">
        <v>1</v>
      </c>
      <c r="I4" s="21">
        <v>0.12</v>
      </c>
      <c r="J4" s="21">
        <f>I4+J3</f>
        <v>0.16999999999999998</v>
      </c>
      <c r="K4" s="22">
        <f>J3</f>
        <v>0.05</v>
      </c>
      <c r="M4" s="23">
        <v>2</v>
      </c>
      <c r="N4" s="21">
        <v>0.2</v>
      </c>
      <c r="O4" s="21">
        <f>N4+O3</f>
        <v>0.35</v>
      </c>
      <c r="P4" s="22">
        <f>O3</f>
        <v>0.15</v>
      </c>
    </row>
    <row r="5" spans="1:18" x14ac:dyDescent="0.25">
      <c r="C5" s="1"/>
      <c r="D5" s="135"/>
      <c r="H5" s="23">
        <v>2</v>
      </c>
      <c r="I5" s="21">
        <v>0.18</v>
      </c>
      <c r="J5" s="21">
        <f t="shared" ref="J5:J8" si="0">I5+J4</f>
        <v>0.35</v>
      </c>
      <c r="K5" s="22">
        <f t="shared" ref="K5:K8" si="1">J4</f>
        <v>0.16999999999999998</v>
      </c>
      <c r="M5" s="23">
        <v>3</v>
      </c>
      <c r="N5" s="21">
        <v>0.4</v>
      </c>
      <c r="O5" s="21">
        <f t="shared" ref="O5:O6" si="2">N5+O4</f>
        <v>0.75</v>
      </c>
      <c r="P5" s="22">
        <f t="shared" ref="P5:P6" si="3">O4</f>
        <v>0.35</v>
      </c>
    </row>
    <row r="6" spans="1:18" ht="15.75" thickBot="1" x14ac:dyDescent="0.3">
      <c r="C6" s="1" t="s">
        <v>186</v>
      </c>
      <c r="D6" t="s">
        <v>175</v>
      </c>
      <c r="E6">
        <v>4</v>
      </c>
      <c r="F6" t="s">
        <v>176</v>
      </c>
      <c r="H6" s="23">
        <v>3</v>
      </c>
      <c r="I6" s="21">
        <v>0.25</v>
      </c>
      <c r="J6" s="21">
        <f t="shared" si="0"/>
        <v>0.6</v>
      </c>
      <c r="K6" s="22">
        <f t="shared" si="1"/>
        <v>0.35</v>
      </c>
      <c r="M6" s="24">
        <v>4</v>
      </c>
      <c r="N6" s="25">
        <v>0.25</v>
      </c>
      <c r="O6" s="25">
        <f t="shared" si="2"/>
        <v>1</v>
      </c>
      <c r="P6" s="26">
        <f t="shared" si="3"/>
        <v>0.75</v>
      </c>
    </row>
    <row r="7" spans="1:18" x14ac:dyDescent="0.25">
      <c r="D7" s="1" t="s">
        <v>182</v>
      </c>
      <c r="E7">
        <v>20</v>
      </c>
      <c r="F7" t="s">
        <v>167</v>
      </c>
      <c r="H7" s="23">
        <v>4</v>
      </c>
      <c r="I7" s="21">
        <v>0.22</v>
      </c>
      <c r="J7" s="21">
        <f t="shared" si="0"/>
        <v>0.82</v>
      </c>
      <c r="K7" s="22">
        <f t="shared" si="1"/>
        <v>0.6</v>
      </c>
    </row>
    <row r="8" spans="1:18" ht="15.75" thickBot="1" x14ac:dyDescent="0.3">
      <c r="C8" s="1" t="s">
        <v>187</v>
      </c>
      <c r="D8" s="91" t="s">
        <v>178</v>
      </c>
      <c r="E8">
        <v>20</v>
      </c>
      <c r="H8" s="24">
        <v>5</v>
      </c>
      <c r="I8" s="25">
        <v>0.18</v>
      </c>
      <c r="J8" s="25">
        <f t="shared" si="0"/>
        <v>1</v>
      </c>
      <c r="K8" s="26">
        <f t="shared" si="1"/>
        <v>0.82</v>
      </c>
    </row>
    <row r="10" spans="1:18" ht="15.75" thickBot="1" x14ac:dyDescent="0.3"/>
    <row r="11" spans="1:18" x14ac:dyDescent="0.25">
      <c r="F11" s="92"/>
      <c r="G11" s="33" t="s">
        <v>189</v>
      </c>
      <c r="H11" s="34"/>
      <c r="I11" s="34"/>
      <c r="J11" s="35"/>
      <c r="K11" s="34" t="s">
        <v>193</v>
      </c>
      <c r="L11" s="34"/>
      <c r="M11" s="34"/>
      <c r="N11" s="33"/>
      <c r="O11" s="35"/>
      <c r="P11" s="34" t="s">
        <v>194</v>
      </c>
      <c r="Q11" s="34"/>
      <c r="R11" s="35"/>
    </row>
    <row r="12" spans="1:18" ht="15.75" thickBot="1" x14ac:dyDescent="0.3">
      <c r="F12" s="93" t="s">
        <v>26</v>
      </c>
      <c r="G12" s="24" t="s">
        <v>3</v>
      </c>
      <c r="H12" s="25" t="s">
        <v>60</v>
      </c>
      <c r="I12" s="25" t="s">
        <v>61</v>
      </c>
      <c r="J12" s="26" t="s">
        <v>179</v>
      </c>
      <c r="K12" s="25" t="s">
        <v>185</v>
      </c>
      <c r="L12" s="25" t="s">
        <v>186</v>
      </c>
      <c r="M12" s="25" t="s">
        <v>187</v>
      </c>
      <c r="N12" s="24" t="s">
        <v>196</v>
      </c>
      <c r="O12" s="26" t="s">
        <v>192</v>
      </c>
      <c r="P12" s="25" t="s">
        <v>3</v>
      </c>
      <c r="Q12" s="25" t="s">
        <v>173</v>
      </c>
      <c r="R12" s="26" t="s">
        <v>195</v>
      </c>
    </row>
    <row r="13" spans="1:18" x14ac:dyDescent="0.25">
      <c r="F13" s="23">
        <v>0</v>
      </c>
      <c r="G13" s="21"/>
      <c r="H13" s="21"/>
      <c r="I13" s="21"/>
      <c r="J13" s="21">
        <v>20</v>
      </c>
      <c r="K13" s="21"/>
      <c r="L13" s="21"/>
      <c r="M13" s="21"/>
      <c r="N13" s="21"/>
      <c r="O13" s="21">
        <v>0</v>
      </c>
      <c r="P13" s="21"/>
      <c r="Q13" s="21">
        <v>0</v>
      </c>
      <c r="R13" s="22">
        <v>0</v>
      </c>
    </row>
    <row r="14" spans="1:18" x14ac:dyDescent="0.25">
      <c r="F14" s="23">
        <v>1</v>
      </c>
      <c r="G14" s="32">
        <f ca="1">RAND()</f>
        <v>0.77753350649301134</v>
      </c>
      <c r="H14" s="21">
        <f ca="1">LOOKUP(G14,$K$3:$K$8,$H$3:$H$8)</f>
        <v>4</v>
      </c>
      <c r="I14" s="21">
        <f ca="1">IF(J13+R14&gt;H14,H14,J13)</f>
        <v>4</v>
      </c>
      <c r="J14" s="21">
        <f ca="1">J13-I14+R14</f>
        <v>16</v>
      </c>
      <c r="K14" s="21">
        <f t="shared" ref="K14:K38" ca="1" si="4">J14*costo_almacenamiento</f>
        <v>48</v>
      </c>
      <c r="L14" s="21">
        <f t="shared" ref="L14:L38" ca="1" si="5">(H14-I14)*costo_faltante</f>
        <v>0</v>
      </c>
      <c r="M14" s="21">
        <f>E8</f>
        <v>20</v>
      </c>
      <c r="N14" s="21">
        <f ca="1">K14+L14+M14</f>
        <v>68</v>
      </c>
      <c r="O14" s="21">
        <f ca="1">N14+O13</f>
        <v>68</v>
      </c>
      <c r="P14" s="32">
        <f ca="1">IF(M14=20,RAND(),0)</f>
        <v>0.69521699877019838</v>
      </c>
      <c r="Q14" s="21">
        <f ca="1">IF(P14&gt;0,LOOKUP(P14,$P$3:$P$6,$M$3:$M$6),IF(Q13&gt;1,Q13-1,))</f>
        <v>3</v>
      </c>
      <c r="R14" s="22">
        <f t="shared" ref="R14:R38" si="6">IF(Q13=1,pedido_stock,0)</f>
        <v>0</v>
      </c>
    </row>
    <row r="15" spans="1:18" x14ac:dyDescent="0.25">
      <c r="F15" s="23">
        <v>2</v>
      </c>
      <c r="G15" s="32">
        <f t="shared" ref="G15:G38" ca="1" si="7">RAND()</f>
        <v>8.1664161134761493E-2</v>
      </c>
      <c r="H15" s="21">
        <f t="shared" ref="H15:H38" ca="1" si="8">LOOKUP(G15,$K$3:$K$8,$H$3:$H$8)</f>
        <v>1</v>
      </c>
      <c r="I15" s="21">
        <f t="shared" ref="I15:I38" ca="1" si="9">IF(J14+R15&gt;H15,H15,J14)</f>
        <v>1</v>
      </c>
      <c r="J15" s="21">
        <f t="shared" ref="J15:J38" ca="1" si="10">J14-I15+R15</f>
        <v>15</v>
      </c>
      <c r="K15" s="21">
        <f t="shared" ca="1" si="4"/>
        <v>45</v>
      </c>
      <c r="L15" s="21">
        <f t="shared" ca="1" si="5"/>
        <v>0</v>
      </c>
      <c r="M15" s="21">
        <f t="shared" ref="M15:M38" si="11">E9</f>
        <v>0</v>
      </c>
      <c r="N15" s="21">
        <f t="shared" ref="N15:N38" ca="1" si="12">K15+L15+M15</f>
        <v>45</v>
      </c>
      <c r="O15" s="21">
        <f t="shared" ref="O15:O38" ca="1" si="13">N15+O14</f>
        <v>113</v>
      </c>
      <c r="P15" s="32">
        <f t="shared" ref="P15:P38" ca="1" si="14">IF(M15=20,RAND(),0)</f>
        <v>0</v>
      </c>
      <c r="Q15" s="21">
        <f t="shared" ref="Q15:Q38" ca="1" si="15">IF(P15&gt;0,LOOKUP(P15,$P$3:$P$6,$M$3:$M$6),IF(Q14&gt;1,Q14-1,))</f>
        <v>2</v>
      </c>
      <c r="R15" s="22">
        <f t="shared" ca="1" si="6"/>
        <v>0</v>
      </c>
    </row>
    <row r="16" spans="1:18" x14ac:dyDescent="0.25">
      <c r="F16" s="23">
        <v>3</v>
      </c>
      <c r="G16" s="32">
        <f t="shared" ca="1" si="7"/>
        <v>0.17239643750219236</v>
      </c>
      <c r="H16" s="21">
        <f t="shared" ca="1" si="8"/>
        <v>2</v>
      </c>
      <c r="I16" s="21">
        <f t="shared" ca="1" si="9"/>
        <v>2</v>
      </c>
      <c r="J16" s="21">
        <f t="shared" ca="1" si="10"/>
        <v>13</v>
      </c>
      <c r="K16" s="21">
        <f t="shared" ca="1" si="4"/>
        <v>39</v>
      </c>
      <c r="L16" s="21">
        <f t="shared" ca="1" si="5"/>
        <v>0</v>
      </c>
      <c r="M16" s="21">
        <f t="shared" si="11"/>
        <v>0</v>
      </c>
      <c r="N16" s="21">
        <f t="shared" ca="1" si="12"/>
        <v>39</v>
      </c>
      <c r="O16" s="21">
        <f t="shared" ca="1" si="13"/>
        <v>152</v>
      </c>
      <c r="P16" s="32">
        <f t="shared" ca="1" si="14"/>
        <v>0</v>
      </c>
      <c r="Q16" s="21">
        <f t="shared" ca="1" si="15"/>
        <v>1</v>
      </c>
      <c r="R16" s="22">
        <f t="shared" ca="1" si="6"/>
        <v>0</v>
      </c>
    </row>
    <row r="17" spans="6:18" x14ac:dyDescent="0.25">
      <c r="F17" s="23">
        <v>4</v>
      </c>
      <c r="G17" s="32">
        <f t="shared" ca="1" si="7"/>
        <v>0.72383352630877063</v>
      </c>
      <c r="H17" s="21">
        <f t="shared" ca="1" si="8"/>
        <v>4</v>
      </c>
      <c r="I17" s="21">
        <f t="shared" ca="1" si="9"/>
        <v>4</v>
      </c>
      <c r="J17" s="21">
        <f t="shared" ca="1" si="10"/>
        <v>19</v>
      </c>
      <c r="K17" s="21">
        <f t="shared" ca="1" si="4"/>
        <v>57</v>
      </c>
      <c r="L17" s="21">
        <f t="shared" ca="1" si="5"/>
        <v>0</v>
      </c>
      <c r="M17" s="21">
        <f t="shared" si="11"/>
        <v>0</v>
      </c>
      <c r="N17" s="21">
        <f t="shared" ca="1" si="12"/>
        <v>57</v>
      </c>
      <c r="O17" s="21">
        <f t="shared" ca="1" si="13"/>
        <v>209</v>
      </c>
      <c r="P17" s="32">
        <f t="shared" ca="1" si="14"/>
        <v>0</v>
      </c>
      <c r="Q17" s="21">
        <f t="shared" ca="1" si="15"/>
        <v>0</v>
      </c>
      <c r="R17" s="22">
        <f t="shared" ca="1" si="6"/>
        <v>10</v>
      </c>
    </row>
    <row r="18" spans="6:18" x14ac:dyDescent="0.25">
      <c r="F18" s="23">
        <v>5</v>
      </c>
      <c r="G18" s="32">
        <f t="shared" ca="1" si="7"/>
        <v>0.52911575301395208</v>
      </c>
      <c r="H18" s="21">
        <f t="shared" ca="1" si="8"/>
        <v>3</v>
      </c>
      <c r="I18" s="21">
        <f t="shared" ca="1" si="9"/>
        <v>3</v>
      </c>
      <c r="J18" s="21">
        <f t="shared" ca="1" si="10"/>
        <v>16</v>
      </c>
      <c r="K18" s="21">
        <f t="shared" ca="1" si="4"/>
        <v>48</v>
      </c>
      <c r="L18" s="21">
        <f t="shared" ca="1" si="5"/>
        <v>0</v>
      </c>
      <c r="M18" s="21">
        <f t="shared" si="11"/>
        <v>0</v>
      </c>
      <c r="N18" s="21">
        <f t="shared" ca="1" si="12"/>
        <v>48</v>
      </c>
      <c r="O18" s="21">
        <f t="shared" ca="1" si="13"/>
        <v>257</v>
      </c>
      <c r="P18" s="32">
        <f t="shared" ca="1" si="14"/>
        <v>0</v>
      </c>
      <c r="Q18" s="21">
        <f t="shared" ca="1" si="15"/>
        <v>0</v>
      </c>
      <c r="R18" s="22">
        <f t="shared" ca="1" si="6"/>
        <v>0</v>
      </c>
    </row>
    <row r="19" spans="6:18" x14ac:dyDescent="0.25">
      <c r="F19" s="23">
        <v>6</v>
      </c>
      <c r="G19" s="32">
        <f t="shared" ca="1" si="7"/>
        <v>0.3979041954690351</v>
      </c>
      <c r="H19" s="21">
        <f t="shared" ca="1" si="8"/>
        <v>3</v>
      </c>
      <c r="I19" s="21">
        <f t="shared" ca="1" si="9"/>
        <v>3</v>
      </c>
      <c r="J19" s="21">
        <f t="shared" ca="1" si="10"/>
        <v>13</v>
      </c>
      <c r="K19" s="21">
        <f t="shared" ca="1" si="4"/>
        <v>39</v>
      </c>
      <c r="L19" s="21">
        <f t="shared" ca="1" si="5"/>
        <v>0</v>
      </c>
      <c r="M19" s="21">
        <f t="shared" si="11"/>
        <v>0</v>
      </c>
      <c r="N19" s="21">
        <f t="shared" ca="1" si="12"/>
        <v>39</v>
      </c>
      <c r="O19" s="21">
        <f t="shared" ca="1" si="13"/>
        <v>296</v>
      </c>
      <c r="P19" s="32">
        <f t="shared" ca="1" si="14"/>
        <v>0</v>
      </c>
      <c r="Q19" s="21">
        <f t="shared" ca="1" si="15"/>
        <v>0</v>
      </c>
      <c r="R19" s="22">
        <f t="shared" ca="1" si="6"/>
        <v>0</v>
      </c>
    </row>
    <row r="20" spans="6:18" x14ac:dyDescent="0.25">
      <c r="F20" s="23">
        <v>7</v>
      </c>
      <c r="G20" s="32">
        <f t="shared" ca="1" si="7"/>
        <v>0.72121370439403176</v>
      </c>
      <c r="H20" s="21">
        <f t="shared" ca="1" si="8"/>
        <v>4</v>
      </c>
      <c r="I20" s="21">
        <f t="shared" ca="1" si="9"/>
        <v>4</v>
      </c>
      <c r="J20" s="21">
        <f t="shared" ca="1" si="10"/>
        <v>9</v>
      </c>
      <c r="K20" s="21">
        <f t="shared" ca="1" si="4"/>
        <v>27</v>
      </c>
      <c r="L20" s="21">
        <f t="shared" ca="1" si="5"/>
        <v>0</v>
      </c>
      <c r="M20" s="21">
        <f t="shared" si="11"/>
        <v>0</v>
      </c>
      <c r="N20" s="21">
        <f t="shared" ca="1" si="12"/>
        <v>27</v>
      </c>
      <c r="O20" s="21">
        <f t="shared" ca="1" si="13"/>
        <v>323</v>
      </c>
      <c r="P20" s="32">
        <f t="shared" ca="1" si="14"/>
        <v>0</v>
      </c>
      <c r="Q20" s="21">
        <f t="shared" ca="1" si="15"/>
        <v>0</v>
      </c>
      <c r="R20" s="22">
        <f t="shared" ca="1" si="6"/>
        <v>0</v>
      </c>
    </row>
    <row r="21" spans="6:18" x14ac:dyDescent="0.25">
      <c r="F21" s="23">
        <v>8</v>
      </c>
      <c r="G21" s="32">
        <f t="shared" ca="1" si="7"/>
        <v>0.59878857854792966</v>
      </c>
      <c r="H21" s="21">
        <f t="shared" ca="1" si="8"/>
        <v>3</v>
      </c>
      <c r="I21" s="21">
        <f t="shared" ca="1" si="9"/>
        <v>3</v>
      </c>
      <c r="J21" s="21">
        <f t="shared" ca="1" si="10"/>
        <v>6</v>
      </c>
      <c r="K21" s="21">
        <f t="shared" ca="1" si="4"/>
        <v>18</v>
      </c>
      <c r="L21" s="21">
        <f t="shared" ca="1" si="5"/>
        <v>0</v>
      </c>
      <c r="M21" s="21">
        <v>20</v>
      </c>
      <c r="N21" s="21">
        <f t="shared" ca="1" si="12"/>
        <v>38</v>
      </c>
      <c r="O21" s="21">
        <f t="shared" ca="1" si="13"/>
        <v>361</v>
      </c>
      <c r="P21" s="32">
        <f t="shared" ca="1" si="14"/>
        <v>0.1064865360201015</v>
      </c>
      <c r="Q21" s="21">
        <f t="shared" ca="1" si="15"/>
        <v>1</v>
      </c>
      <c r="R21" s="22">
        <f t="shared" ca="1" si="6"/>
        <v>0</v>
      </c>
    </row>
    <row r="22" spans="6:18" x14ac:dyDescent="0.25">
      <c r="F22" s="23">
        <v>9</v>
      </c>
      <c r="G22" s="32">
        <f t="shared" ca="1" si="7"/>
        <v>0.4870621090405024</v>
      </c>
      <c r="H22" s="21">
        <f t="shared" ca="1" si="8"/>
        <v>3</v>
      </c>
      <c r="I22" s="21">
        <f t="shared" ca="1" si="9"/>
        <v>3</v>
      </c>
      <c r="J22" s="21">
        <f t="shared" ca="1" si="10"/>
        <v>13</v>
      </c>
      <c r="K22" s="21">
        <f t="shared" ca="1" si="4"/>
        <v>39</v>
      </c>
      <c r="L22" s="21">
        <f t="shared" ca="1" si="5"/>
        <v>0</v>
      </c>
      <c r="M22" s="21">
        <f t="shared" si="11"/>
        <v>0</v>
      </c>
      <c r="N22" s="21">
        <f t="shared" ca="1" si="12"/>
        <v>39</v>
      </c>
      <c r="O22" s="21">
        <f t="shared" ca="1" si="13"/>
        <v>400</v>
      </c>
      <c r="P22" s="32">
        <f t="shared" ca="1" si="14"/>
        <v>0</v>
      </c>
      <c r="Q22" s="21">
        <f t="shared" ca="1" si="15"/>
        <v>0</v>
      </c>
      <c r="R22" s="22">
        <f t="shared" ca="1" si="6"/>
        <v>10</v>
      </c>
    </row>
    <row r="23" spans="6:18" x14ac:dyDescent="0.25">
      <c r="F23" s="23">
        <v>10</v>
      </c>
      <c r="G23" s="32">
        <f t="shared" ca="1" si="7"/>
        <v>6.2764094817692295E-2</v>
      </c>
      <c r="H23" s="21">
        <f t="shared" ca="1" si="8"/>
        <v>1</v>
      </c>
      <c r="I23" s="21">
        <f t="shared" ca="1" si="9"/>
        <v>1</v>
      </c>
      <c r="J23" s="21">
        <f t="shared" ca="1" si="10"/>
        <v>12</v>
      </c>
      <c r="K23" s="21">
        <f t="shared" ca="1" si="4"/>
        <v>36</v>
      </c>
      <c r="L23" s="21">
        <f t="shared" ca="1" si="5"/>
        <v>0</v>
      </c>
      <c r="M23" s="21">
        <f t="shared" si="11"/>
        <v>0</v>
      </c>
      <c r="N23" s="21">
        <f t="shared" ca="1" si="12"/>
        <v>36</v>
      </c>
      <c r="O23" s="21">
        <f t="shared" ca="1" si="13"/>
        <v>436</v>
      </c>
      <c r="P23" s="32">
        <f t="shared" ca="1" si="14"/>
        <v>0</v>
      </c>
      <c r="Q23" s="21">
        <f t="shared" ca="1" si="15"/>
        <v>0</v>
      </c>
      <c r="R23" s="22">
        <f t="shared" ca="1" si="6"/>
        <v>0</v>
      </c>
    </row>
    <row r="24" spans="6:18" x14ac:dyDescent="0.25">
      <c r="F24" s="23">
        <v>11</v>
      </c>
      <c r="G24" s="32">
        <f t="shared" ca="1" si="7"/>
        <v>0.38048182945153008</v>
      </c>
      <c r="H24" s="21">
        <f t="shared" ca="1" si="8"/>
        <v>3</v>
      </c>
      <c r="I24" s="21">
        <f t="shared" ca="1" si="9"/>
        <v>3</v>
      </c>
      <c r="J24" s="21">
        <f t="shared" ca="1" si="10"/>
        <v>9</v>
      </c>
      <c r="K24" s="21">
        <f t="shared" ca="1" si="4"/>
        <v>27</v>
      </c>
      <c r="L24" s="21">
        <f t="shared" ca="1" si="5"/>
        <v>0</v>
      </c>
      <c r="M24" s="21">
        <f t="shared" si="11"/>
        <v>0</v>
      </c>
      <c r="N24" s="21">
        <f t="shared" ca="1" si="12"/>
        <v>27</v>
      </c>
      <c r="O24" s="21">
        <f t="shared" ca="1" si="13"/>
        <v>463</v>
      </c>
      <c r="P24" s="32">
        <f t="shared" ca="1" si="14"/>
        <v>0</v>
      </c>
      <c r="Q24" s="21">
        <f t="shared" ca="1" si="15"/>
        <v>0</v>
      </c>
      <c r="R24" s="22">
        <f t="shared" ca="1" si="6"/>
        <v>0</v>
      </c>
    </row>
    <row r="25" spans="6:18" x14ac:dyDescent="0.25">
      <c r="F25" s="23">
        <v>12</v>
      </c>
      <c r="G25" s="32">
        <f t="shared" ca="1" si="7"/>
        <v>0.54105578910524699</v>
      </c>
      <c r="H25" s="21">
        <f t="shared" ca="1" si="8"/>
        <v>3</v>
      </c>
      <c r="I25" s="21">
        <f t="shared" ca="1" si="9"/>
        <v>3</v>
      </c>
      <c r="J25" s="21">
        <f t="shared" ca="1" si="10"/>
        <v>6</v>
      </c>
      <c r="K25" s="21">
        <f t="shared" ca="1" si="4"/>
        <v>18</v>
      </c>
      <c r="L25" s="21">
        <f t="shared" ca="1" si="5"/>
        <v>0</v>
      </c>
      <c r="M25" s="21">
        <f t="shared" si="11"/>
        <v>0</v>
      </c>
      <c r="N25" s="21">
        <f t="shared" ca="1" si="12"/>
        <v>18</v>
      </c>
      <c r="O25" s="21">
        <f t="shared" ca="1" si="13"/>
        <v>481</v>
      </c>
      <c r="P25" s="32">
        <f t="shared" ca="1" si="14"/>
        <v>0</v>
      </c>
      <c r="Q25" s="21">
        <f t="shared" ca="1" si="15"/>
        <v>0</v>
      </c>
      <c r="R25" s="22">
        <f t="shared" ca="1" si="6"/>
        <v>0</v>
      </c>
    </row>
    <row r="26" spans="6:18" x14ac:dyDescent="0.25">
      <c r="F26" s="23">
        <v>13</v>
      </c>
      <c r="G26" s="32">
        <f t="shared" ca="1" si="7"/>
        <v>0.59719212640997998</v>
      </c>
      <c r="H26" s="21">
        <f t="shared" ca="1" si="8"/>
        <v>3</v>
      </c>
      <c r="I26" s="21">
        <f t="shared" ca="1" si="9"/>
        <v>3</v>
      </c>
      <c r="J26" s="21">
        <f t="shared" ca="1" si="10"/>
        <v>3</v>
      </c>
      <c r="K26" s="21">
        <f t="shared" ca="1" si="4"/>
        <v>9</v>
      </c>
      <c r="L26" s="21">
        <f t="shared" ca="1" si="5"/>
        <v>0</v>
      </c>
      <c r="M26" s="21">
        <f t="shared" si="11"/>
        <v>0</v>
      </c>
      <c r="N26" s="21">
        <f t="shared" ca="1" si="12"/>
        <v>9</v>
      </c>
      <c r="O26" s="21">
        <f t="shared" ca="1" si="13"/>
        <v>490</v>
      </c>
      <c r="P26" s="32">
        <f t="shared" ca="1" si="14"/>
        <v>0</v>
      </c>
      <c r="Q26" s="21">
        <f t="shared" ca="1" si="15"/>
        <v>0</v>
      </c>
      <c r="R26" s="22">
        <f t="shared" ca="1" si="6"/>
        <v>0</v>
      </c>
    </row>
    <row r="27" spans="6:18" x14ac:dyDescent="0.25">
      <c r="F27" s="23">
        <v>14</v>
      </c>
      <c r="G27" s="32">
        <f t="shared" ca="1" si="7"/>
        <v>0.18186600258287056</v>
      </c>
      <c r="H27" s="21">
        <f t="shared" ca="1" si="8"/>
        <v>2</v>
      </c>
      <c r="I27" s="21">
        <f t="shared" ca="1" si="9"/>
        <v>2</v>
      </c>
      <c r="J27" s="21">
        <f t="shared" ca="1" si="10"/>
        <v>1</v>
      </c>
      <c r="K27" s="21">
        <f t="shared" ca="1" si="4"/>
        <v>3</v>
      </c>
      <c r="L27" s="21">
        <f t="shared" ca="1" si="5"/>
        <v>0</v>
      </c>
      <c r="M27" s="21">
        <f t="shared" si="11"/>
        <v>0</v>
      </c>
      <c r="N27" s="21">
        <f t="shared" ca="1" si="12"/>
        <v>3</v>
      </c>
      <c r="O27" s="21">
        <f t="shared" ca="1" si="13"/>
        <v>493</v>
      </c>
      <c r="P27" s="32">
        <f t="shared" ca="1" si="14"/>
        <v>0</v>
      </c>
      <c r="Q27" s="21">
        <f t="shared" ca="1" si="15"/>
        <v>0</v>
      </c>
      <c r="R27" s="22">
        <f t="shared" ca="1" si="6"/>
        <v>0</v>
      </c>
    </row>
    <row r="28" spans="6:18" x14ac:dyDescent="0.25">
      <c r="F28" s="23">
        <v>15</v>
      </c>
      <c r="G28" s="32">
        <f t="shared" ca="1" si="7"/>
        <v>0.97558067214964006</v>
      </c>
      <c r="H28" s="21">
        <f t="shared" ca="1" si="8"/>
        <v>5</v>
      </c>
      <c r="I28" s="21">
        <f t="shared" ca="1" si="9"/>
        <v>1</v>
      </c>
      <c r="J28" s="21">
        <f t="shared" ca="1" si="10"/>
        <v>0</v>
      </c>
      <c r="K28" s="21">
        <f t="shared" ca="1" si="4"/>
        <v>0</v>
      </c>
      <c r="L28" s="21">
        <f t="shared" ca="1" si="5"/>
        <v>16</v>
      </c>
      <c r="M28" s="21">
        <v>20</v>
      </c>
      <c r="N28" s="21">
        <f t="shared" ca="1" si="12"/>
        <v>36</v>
      </c>
      <c r="O28" s="21">
        <f t="shared" ca="1" si="13"/>
        <v>529</v>
      </c>
      <c r="P28" s="32">
        <f t="shared" ca="1" si="14"/>
        <v>0.16340326511439418</v>
      </c>
      <c r="Q28" s="21">
        <f t="shared" ca="1" si="15"/>
        <v>2</v>
      </c>
      <c r="R28" s="22">
        <f t="shared" ca="1" si="6"/>
        <v>0</v>
      </c>
    </row>
    <row r="29" spans="6:18" x14ac:dyDescent="0.25">
      <c r="F29" s="23">
        <v>16</v>
      </c>
      <c r="G29" s="32">
        <f t="shared" ca="1" si="7"/>
        <v>0.70111097525324417</v>
      </c>
      <c r="H29" s="21">
        <f t="shared" ca="1" si="8"/>
        <v>4</v>
      </c>
      <c r="I29" s="21">
        <f t="shared" ca="1" si="9"/>
        <v>0</v>
      </c>
      <c r="J29" s="21">
        <f t="shared" ca="1" si="10"/>
        <v>0</v>
      </c>
      <c r="K29" s="21">
        <f t="shared" ca="1" si="4"/>
        <v>0</v>
      </c>
      <c r="L29" s="21">
        <f t="shared" ca="1" si="5"/>
        <v>16</v>
      </c>
      <c r="M29" s="21">
        <f t="shared" si="11"/>
        <v>0</v>
      </c>
      <c r="N29" s="21">
        <f t="shared" ca="1" si="12"/>
        <v>16</v>
      </c>
      <c r="O29" s="21">
        <f t="shared" ca="1" si="13"/>
        <v>545</v>
      </c>
      <c r="P29" s="32">
        <f t="shared" ca="1" si="14"/>
        <v>0</v>
      </c>
      <c r="Q29" s="21">
        <f t="shared" ca="1" si="15"/>
        <v>1</v>
      </c>
      <c r="R29" s="22">
        <f t="shared" ca="1" si="6"/>
        <v>0</v>
      </c>
    </row>
    <row r="30" spans="6:18" x14ac:dyDescent="0.25">
      <c r="F30" s="23">
        <v>17</v>
      </c>
      <c r="G30" s="32">
        <f t="shared" ca="1" si="7"/>
        <v>0.10052987007071024</v>
      </c>
      <c r="H30" s="21">
        <f t="shared" ca="1" si="8"/>
        <v>1</v>
      </c>
      <c r="I30" s="21">
        <f t="shared" ca="1" si="9"/>
        <v>1</v>
      </c>
      <c r="J30" s="21">
        <f t="shared" ca="1" si="10"/>
        <v>9</v>
      </c>
      <c r="K30" s="21">
        <f t="shared" ca="1" si="4"/>
        <v>27</v>
      </c>
      <c r="L30" s="21">
        <f t="shared" ca="1" si="5"/>
        <v>0</v>
      </c>
      <c r="M30" s="21">
        <f t="shared" si="11"/>
        <v>0</v>
      </c>
      <c r="N30" s="21">
        <f t="shared" ca="1" si="12"/>
        <v>27</v>
      </c>
      <c r="O30" s="21">
        <f t="shared" ca="1" si="13"/>
        <v>572</v>
      </c>
      <c r="P30" s="32">
        <f t="shared" ca="1" si="14"/>
        <v>0</v>
      </c>
      <c r="Q30" s="21">
        <f t="shared" ca="1" si="15"/>
        <v>0</v>
      </c>
      <c r="R30" s="22">
        <f t="shared" ca="1" si="6"/>
        <v>10</v>
      </c>
    </row>
    <row r="31" spans="6:18" x14ac:dyDescent="0.25">
      <c r="F31" s="23">
        <v>18</v>
      </c>
      <c r="G31" s="32">
        <f t="shared" ca="1" si="7"/>
        <v>5.8316110201009463E-2</v>
      </c>
      <c r="H31" s="21">
        <f t="shared" ca="1" si="8"/>
        <v>1</v>
      </c>
      <c r="I31" s="21">
        <f t="shared" ca="1" si="9"/>
        <v>1</v>
      </c>
      <c r="J31" s="21">
        <f t="shared" ca="1" si="10"/>
        <v>8</v>
      </c>
      <c r="K31" s="21">
        <f t="shared" ca="1" si="4"/>
        <v>24</v>
      </c>
      <c r="L31" s="21">
        <f t="shared" ca="1" si="5"/>
        <v>0</v>
      </c>
      <c r="M31" s="21">
        <f t="shared" si="11"/>
        <v>0</v>
      </c>
      <c r="N31" s="21">
        <f t="shared" ca="1" si="12"/>
        <v>24</v>
      </c>
      <c r="O31" s="21">
        <f t="shared" ca="1" si="13"/>
        <v>596</v>
      </c>
      <c r="P31" s="32">
        <f t="shared" ca="1" si="14"/>
        <v>0</v>
      </c>
      <c r="Q31" s="21">
        <f t="shared" ca="1" si="15"/>
        <v>0</v>
      </c>
      <c r="R31" s="22">
        <f t="shared" ca="1" si="6"/>
        <v>0</v>
      </c>
    </row>
    <row r="32" spans="6:18" x14ac:dyDescent="0.25">
      <c r="F32" s="23">
        <v>19</v>
      </c>
      <c r="G32" s="32">
        <f t="shared" ca="1" si="7"/>
        <v>0.29672617795861533</v>
      </c>
      <c r="H32" s="21">
        <f t="shared" ca="1" si="8"/>
        <v>2</v>
      </c>
      <c r="I32" s="21">
        <f t="shared" ca="1" si="9"/>
        <v>2</v>
      </c>
      <c r="J32" s="21">
        <f t="shared" ca="1" si="10"/>
        <v>6</v>
      </c>
      <c r="K32" s="21">
        <f t="shared" ca="1" si="4"/>
        <v>18</v>
      </c>
      <c r="L32" s="21">
        <f t="shared" ca="1" si="5"/>
        <v>0</v>
      </c>
      <c r="M32" s="21">
        <f t="shared" si="11"/>
        <v>0</v>
      </c>
      <c r="N32" s="21">
        <f t="shared" ca="1" si="12"/>
        <v>18</v>
      </c>
      <c r="O32" s="21">
        <f t="shared" ca="1" si="13"/>
        <v>614</v>
      </c>
      <c r="P32" s="32">
        <f t="shared" ca="1" si="14"/>
        <v>0</v>
      </c>
      <c r="Q32" s="21">
        <f t="shared" ca="1" si="15"/>
        <v>0</v>
      </c>
      <c r="R32" s="22">
        <f t="shared" ca="1" si="6"/>
        <v>0</v>
      </c>
    </row>
    <row r="33" spans="6:18" x14ac:dyDescent="0.25">
      <c r="F33" s="23">
        <v>20</v>
      </c>
      <c r="G33" s="32">
        <f t="shared" ca="1" si="7"/>
        <v>0.11849440246192944</v>
      </c>
      <c r="H33" s="21">
        <f t="shared" ca="1" si="8"/>
        <v>1</v>
      </c>
      <c r="I33" s="21">
        <f t="shared" ca="1" si="9"/>
        <v>1</v>
      </c>
      <c r="J33" s="21">
        <f t="shared" ca="1" si="10"/>
        <v>5</v>
      </c>
      <c r="K33" s="21">
        <f t="shared" ca="1" si="4"/>
        <v>15</v>
      </c>
      <c r="L33" s="21">
        <f t="shared" ca="1" si="5"/>
        <v>0</v>
      </c>
      <c r="M33" s="21">
        <f t="shared" si="11"/>
        <v>0</v>
      </c>
      <c r="N33" s="21">
        <f t="shared" ca="1" si="12"/>
        <v>15</v>
      </c>
      <c r="O33" s="21">
        <f t="shared" ca="1" si="13"/>
        <v>629</v>
      </c>
      <c r="P33" s="32">
        <f t="shared" ca="1" si="14"/>
        <v>0</v>
      </c>
      <c r="Q33" s="21">
        <f t="shared" ca="1" si="15"/>
        <v>0</v>
      </c>
      <c r="R33" s="22">
        <f t="shared" ca="1" si="6"/>
        <v>0</v>
      </c>
    </row>
    <row r="34" spans="6:18" x14ac:dyDescent="0.25">
      <c r="F34" s="23">
        <v>21</v>
      </c>
      <c r="G34" s="32">
        <f t="shared" ca="1" si="7"/>
        <v>0.35955681112199711</v>
      </c>
      <c r="H34" s="21">
        <f t="shared" ca="1" si="8"/>
        <v>3</v>
      </c>
      <c r="I34" s="21">
        <f t="shared" ca="1" si="9"/>
        <v>3</v>
      </c>
      <c r="J34" s="21">
        <f t="shared" ca="1" si="10"/>
        <v>2</v>
      </c>
      <c r="K34" s="21">
        <f t="shared" ca="1" si="4"/>
        <v>6</v>
      </c>
      <c r="L34" s="21">
        <f t="shared" ca="1" si="5"/>
        <v>0</v>
      </c>
      <c r="M34" s="21">
        <f t="shared" si="11"/>
        <v>0</v>
      </c>
      <c r="N34" s="21">
        <f t="shared" ca="1" si="12"/>
        <v>6</v>
      </c>
      <c r="O34" s="21">
        <f t="shared" ca="1" si="13"/>
        <v>635</v>
      </c>
      <c r="P34" s="32">
        <f t="shared" ca="1" si="14"/>
        <v>0</v>
      </c>
      <c r="Q34" s="21">
        <f t="shared" ca="1" si="15"/>
        <v>0</v>
      </c>
      <c r="R34" s="22">
        <f t="shared" ca="1" si="6"/>
        <v>0</v>
      </c>
    </row>
    <row r="35" spans="6:18" x14ac:dyDescent="0.25">
      <c r="F35" s="23">
        <v>22</v>
      </c>
      <c r="G35" s="32">
        <f t="shared" ca="1" si="7"/>
        <v>0.15076374081937305</v>
      </c>
      <c r="H35" s="21">
        <f t="shared" ca="1" si="8"/>
        <v>1</v>
      </c>
      <c r="I35" s="21">
        <f t="shared" ca="1" si="9"/>
        <v>1</v>
      </c>
      <c r="J35" s="21">
        <f t="shared" ca="1" si="10"/>
        <v>1</v>
      </c>
      <c r="K35" s="21">
        <f t="shared" ca="1" si="4"/>
        <v>3</v>
      </c>
      <c r="L35" s="21">
        <f t="shared" ca="1" si="5"/>
        <v>0</v>
      </c>
      <c r="M35" s="21">
        <v>20</v>
      </c>
      <c r="N35" s="21">
        <f t="shared" ca="1" si="12"/>
        <v>23</v>
      </c>
      <c r="O35" s="21">
        <f t="shared" ca="1" si="13"/>
        <v>658</v>
      </c>
      <c r="P35" s="32">
        <f t="shared" ca="1" si="14"/>
        <v>0.60193245106096738</v>
      </c>
      <c r="Q35" s="21">
        <f t="shared" ca="1" si="15"/>
        <v>3</v>
      </c>
      <c r="R35" s="22">
        <f t="shared" ca="1" si="6"/>
        <v>0</v>
      </c>
    </row>
    <row r="36" spans="6:18" x14ac:dyDescent="0.25">
      <c r="F36" s="23">
        <v>23</v>
      </c>
      <c r="G36" s="32">
        <f t="shared" ca="1" si="7"/>
        <v>3.7935517300313526E-2</v>
      </c>
      <c r="H36" s="21">
        <f t="shared" ca="1" si="8"/>
        <v>0</v>
      </c>
      <c r="I36" s="21">
        <f t="shared" ca="1" si="9"/>
        <v>0</v>
      </c>
      <c r="J36" s="21">
        <f t="shared" ca="1" si="10"/>
        <v>1</v>
      </c>
      <c r="K36" s="21">
        <f t="shared" ca="1" si="4"/>
        <v>3</v>
      </c>
      <c r="L36" s="21">
        <f t="shared" ca="1" si="5"/>
        <v>0</v>
      </c>
      <c r="M36" s="21">
        <f t="shared" si="11"/>
        <v>0</v>
      </c>
      <c r="N36" s="21">
        <f t="shared" ca="1" si="12"/>
        <v>3</v>
      </c>
      <c r="O36" s="21">
        <f t="shared" ca="1" si="13"/>
        <v>661</v>
      </c>
      <c r="P36" s="32">
        <f t="shared" ca="1" si="14"/>
        <v>0</v>
      </c>
      <c r="Q36" s="21">
        <f t="shared" ca="1" si="15"/>
        <v>2</v>
      </c>
      <c r="R36" s="22">
        <f t="shared" ca="1" si="6"/>
        <v>0</v>
      </c>
    </row>
    <row r="37" spans="6:18" x14ac:dyDescent="0.25">
      <c r="F37" s="23">
        <v>24</v>
      </c>
      <c r="G37" s="32">
        <f t="shared" ca="1" si="7"/>
        <v>0.24146867902238711</v>
      </c>
      <c r="H37" s="21">
        <f t="shared" ca="1" si="8"/>
        <v>2</v>
      </c>
      <c r="I37" s="21">
        <f t="shared" ca="1" si="9"/>
        <v>1</v>
      </c>
      <c r="J37" s="21">
        <f t="shared" ca="1" si="10"/>
        <v>0</v>
      </c>
      <c r="K37" s="21">
        <f t="shared" ca="1" si="4"/>
        <v>0</v>
      </c>
      <c r="L37" s="21">
        <f t="shared" ca="1" si="5"/>
        <v>4</v>
      </c>
      <c r="M37" s="21">
        <f t="shared" si="11"/>
        <v>0</v>
      </c>
      <c r="N37" s="21">
        <f t="shared" ca="1" si="12"/>
        <v>4</v>
      </c>
      <c r="O37" s="21">
        <f t="shared" ca="1" si="13"/>
        <v>665</v>
      </c>
      <c r="P37" s="32">
        <f t="shared" ca="1" si="14"/>
        <v>0</v>
      </c>
      <c r="Q37" s="21">
        <f t="shared" ca="1" si="15"/>
        <v>1</v>
      </c>
      <c r="R37" s="22">
        <f t="shared" ca="1" si="6"/>
        <v>0</v>
      </c>
    </row>
    <row r="38" spans="6:18" ht="15.75" thickBot="1" x14ac:dyDescent="0.3">
      <c r="F38" s="24">
        <v>25</v>
      </c>
      <c r="G38" s="31">
        <f t="shared" ca="1" si="7"/>
        <v>0.39723023239512723</v>
      </c>
      <c r="H38" s="25">
        <f t="shared" ca="1" si="8"/>
        <v>3</v>
      </c>
      <c r="I38" s="25">
        <f t="shared" ca="1" si="9"/>
        <v>3</v>
      </c>
      <c r="J38" s="25">
        <f t="shared" ca="1" si="10"/>
        <v>7</v>
      </c>
      <c r="K38" s="25">
        <f t="shared" ca="1" si="4"/>
        <v>21</v>
      </c>
      <c r="L38" s="25">
        <f t="shared" ca="1" si="5"/>
        <v>0</v>
      </c>
      <c r="M38" s="25">
        <f t="shared" si="11"/>
        <v>0</v>
      </c>
      <c r="N38" s="25">
        <f t="shared" ca="1" si="12"/>
        <v>21</v>
      </c>
      <c r="O38" s="25">
        <f t="shared" ca="1" si="13"/>
        <v>686</v>
      </c>
      <c r="P38" s="31">
        <f t="shared" ca="1" si="14"/>
        <v>0</v>
      </c>
      <c r="Q38" s="25">
        <f t="shared" ca="1" si="15"/>
        <v>0</v>
      </c>
      <c r="R38" s="26">
        <f t="shared" ca="1" si="6"/>
        <v>10</v>
      </c>
    </row>
  </sheetData>
  <mergeCells count="2">
    <mergeCell ref="A1:B1"/>
    <mergeCell ref="D4:D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367-895C-431C-840C-A5FB76A8C1C4}">
  <dimension ref="A1:U22"/>
  <sheetViews>
    <sheetView workbookViewId="0">
      <selection activeCell="U7" sqref="U7"/>
    </sheetView>
  </sheetViews>
  <sheetFormatPr baseColWidth="10" defaultRowHeight="15" x14ac:dyDescent="0.25"/>
  <cols>
    <col min="1" max="1" width="15.85546875" customWidth="1"/>
    <col min="3" max="3" width="4.28515625" customWidth="1"/>
    <col min="4" max="4" width="3.42578125" customWidth="1"/>
    <col min="5" max="5" width="7" customWidth="1"/>
    <col min="6" max="6" width="6.28515625" customWidth="1"/>
    <col min="8" max="8" width="5.85546875" customWidth="1"/>
    <col min="9" max="9" width="7.85546875" customWidth="1"/>
    <col min="10" max="10" width="7.7109375" customWidth="1"/>
    <col min="11" max="11" width="10.28515625" customWidth="1"/>
    <col min="12" max="12" width="6.7109375" customWidth="1"/>
    <col min="13" max="13" width="8.7109375" customWidth="1"/>
    <col min="14" max="14" width="7" customWidth="1"/>
    <col min="15" max="15" width="8" customWidth="1"/>
    <col min="16" max="16" width="8.85546875" customWidth="1"/>
    <col min="17" max="17" width="7.85546875" customWidth="1"/>
    <col min="18" max="18" width="9.28515625" customWidth="1"/>
    <col min="19" max="20" width="10" customWidth="1"/>
  </cols>
  <sheetData>
    <row r="1" spans="1:21" ht="15.75" thickBot="1" x14ac:dyDescent="0.3">
      <c r="A1" t="s">
        <v>197</v>
      </c>
    </row>
    <row r="2" spans="1:21" x14ac:dyDescent="0.25">
      <c r="E2" s="33" t="s">
        <v>202</v>
      </c>
      <c r="F2" s="34"/>
      <c r="G2" s="34"/>
      <c r="H2" s="35"/>
      <c r="J2" s="33" t="s">
        <v>204</v>
      </c>
      <c r="K2" s="34"/>
      <c r="L2" s="34"/>
      <c r="M2" s="35"/>
      <c r="O2" s="33" t="s">
        <v>213</v>
      </c>
      <c r="P2" s="34"/>
      <c r="Q2" s="34"/>
      <c r="R2" s="35"/>
    </row>
    <row r="3" spans="1:21" x14ac:dyDescent="0.25">
      <c r="A3" t="s">
        <v>198</v>
      </c>
      <c r="B3">
        <v>6</v>
      </c>
      <c r="C3" t="s">
        <v>184</v>
      </c>
      <c r="E3" s="23" t="s">
        <v>203</v>
      </c>
      <c r="F3" s="21" t="s">
        <v>45</v>
      </c>
      <c r="G3" s="21" t="s">
        <v>48</v>
      </c>
      <c r="H3" s="22" t="s">
        <v>29</v>
      </c>
      <c r="J3" s="23" t="s">
        <v>205</v>
      </c>
      <c r="K3" s="21" t="s">
        <v>45</v>
      </c>
      <c r="L3" s="21" t="s">
        <v>48</v>
      </c>
      <c r="M3" s="22" t="s">
        <v>29</v>
      </c>
      <c r="O3" s="23" t="s">
        <v>206</v>
      </c>
      <c r="P3" s="21" t="s">
        <v>45</v>
      </c>
      <c r="Q3" s="21" t="s">
        <v>48</v>
      </c>
      <c r="R3" s="22" t="s">
        <v>29</v>
      </c>
    </row>
    <row r="4" spans="1:21" x14ac:dyDescent="0.25">
      <c r="A4" t="s">
        <v>199</v>
      </c>
      <c r="B4">
        <v>2</v>
      </c>
      <c r="C4" t="s">
        <v>183</v>
      </c>
      <c r="E4" s="23">
        <v>0</v>
      </c>
      <c r="F4" s="21">
        <v>0.5</v>
      </c>
      <c r="G4" s="21">
        <f>F4</f>
        <v>0.5</v>
      </c>
      <c r="H4" s="22">
        <v>0</v>
      </c>
      <c r="J4" s="23">
        <v>1</v>
      </c>
      <c r="K4" s="21">
        <v>0.3</v>
      </c>
      <c r="L4" s="21">
        <f>K4</f>
        <v>0.3</v>
      </c>
      <c r="M4" s="22">
        <v>0</v>
      </c>
      <c r="O4" s="23" t="s">
        <v>119</v>
      </c>
      <c r="P4" s="21">
        <v>0.7</v>
      </c>
      <c r="Q4" s="21">
        <v>0.7</v>
      </c>
      <c r="R4" s="22">
        <v>0</v>
      </c>
    </row>
    <row r="5" spans="1:21" ht="15.75" thickBot="1" x14ac:dyDescent="0.3">
      <c r="A5" t="s">
        <v>182</v>
      </c>
      <c r="B5">
        <v>7</v>
      </c>
      <c r="E5" s="23">
        <v>1</v>
      </c>
      <c r="F5" s="21">
        <v>0.15</v>
      </c>
      <c r="G5" s="21">
        <f>F5+G4</f>
        <v>0.65</v>
      </c>
      <c r="H5" s="22">
        <f>G4</f>
        <v>0.5</v>
      </c>
      <c r="J5" s="23">
        <v>2</v>
      </c>
      <c r="K5" s="21">
        <v>0.4</v>
      </c>
      <c r="L5" s="21">
        <f>K5+L4</f>
        <v>0.7</v>
      </c>
      <c r="M5" s="22">
        <f>L4</f>
        <v>0.3</v>
      </c>
      <c r="O5" s="24" t="s">
        <v>118</v>
      </c>
      <c r="P5" s="25">
        <v>0.3</v>
      </c>
      <c r="Q5" s="25">
        <v>1</v>
      </c>
      <c r="R5" s="26">
        <v>0.7</v>
      </c>
    </row>
    <row r="6" spans="1:21" ht="15.75" thickBot="1" x14ac:dyDescent="0.3">
      <c r="E6" s="23">
        <v>2</v>
      </c>
      <c r="F6" s="21">
        <v>0.25</v>
      </c>
      <c r="G6" s="21">
        <f t="shared" ref="G6:G7" si="0">F6+G5</f>
        <v>0.9</v>
      </c>
      <c r="H6" s="22">
        <f t="shared" ref="H6:H7" si="1">G5</f>
        <v>0.65</v>
      </c>
      <c r="J6" s="24">
        <v>3</v>
      </c>
      <c r="K6" s="25">
        <v>0.3</v>
      </c>
      <c r="L6" s="25">
        <f>K6+L5</f>
        <v>1</v>
      </c>
      <c r="M6" s="26">
        <f>L5</f>
        <v>0.7</v>
      </c>
    </row>
    <row r="7" spans="1:21" ht="15.75" thickBot="1" x14ac:dyDescent="0.3">
      <c r="A7" t="s">
        <v>191</v>
      </c>
      <c r="B7">
        <v>3</v>
      </c>
      <c r="C7" t="s">
        <v>185</v>
      </c>
      <c r="E7" s="24">
        <v>3</v>
      </c>
      <c r="F7" s="25">
        <v>0.1</v>
      </c>
      <c r="G7" s="25">
        <f t="shared" si="0"/>
        <v>1</v>
      </c>
      <c r="H7" s="26">
        <f t="shared" si="1"/>
        <v>0.9</v>
      </c>
    </row>
    <row r="8" spans="1:21" x14ac:dyDescent="0.25">
      <c r="A8" t="s">
        <v>200</v>
      </c>
      <c r="B8">
        <v>5</v>
      </c>
      <c r="C8" t="s">
        <v>186</v>
      </c>
    </row>
    <row r="9" spans="1:21" ht="15.75" thickBot="1" x14ac:dyDescent="0.3">
      <c r="A9" t="s">
        <v>201</v>
      </c>
      <c r="B9">
        <v>20</v>
      </c>
      <c r="C9" t="s">
        <v>187</v>
      </c>
    </row>
    <row r="10" spans="1:21" x14ac:dyDescent="0.25">
      <c r="A10" t="s">
        <v>207</v>
      </c>
      <c r="E10" s="139" t="s">
        <v>208</v>
      </c>
      <c r="F10" s="136" t="s">
        <v>212</v>
      </c>
      <c r="G10" s="137"/>
      <c r="H10" s="138" t="s">
        <v>190</v>
      </c>
      <c r="I10" s="138"/>
      <c r="J10" s="138"/>
      <c r="K10" s="138"/>
      <c r="L10" s="136" t="s">
        <v>214</v>
      </c>
      <c r="M10" s="137"/>
      <c r="N10" s="33"/>
      <c r="O10" s="35"/>
      <c r="P10" s="139" t="s">
        <v>178</v>
      </c>
      <c r="Q10" s="34"/>
      <c r="R10" s="35"/>
      <c r="S10" s="34"/>
      <c r="T10" s="34"/>
      <c r="U10" s="35"/>
    </row>
    <row r="11" spans="1:21" ht="15.75" thickBot="1" x14ac:dyDescent="0.3">
      <c r="E11" s="140"/>
      <c r="F11" s="24" t="s">
        <v>3</v>
      </c>
      <c r="G11" s="26" t="s">
        <v>189</v>
      </c>
      <c r="H11" s="25" t="s">
        <v>3</v>
      </c>
      <c r="I11" s="25" t="s">
        <v>173</v>
      </c>
      <c r="J11" s="25" t="s">
        <v>210</v>
      </c>
      <c r="K11" s="25" t="s">
        <v>195</v>
      </c>
      <c r="L11" s="24" t="s">
        <v>3</v>
      </c>
      <c r="M11" s="26" t="s">
        <v>206</v>
      </c>
      <c r="N11" s="24" t="s">
        <v>61</v>
      </c>
      <c r="O11" s="26" t="s">
        <v>179</v>
      </c>
      <c r="P11" s="140"/>
      <c r="Q11" s="25" t="s">
        <v>209</v>
      </c>
      <c r="R11" s="26" t="s">
        <v>200</v>
      </c>
      <c r="S11" s="25" t="s">
        <v>188</v>
      </c>
      <c r="T11" s="25" t="s">
        <v>211</v>
      </c>
      <c r="U11" s="26" t="s">
        <v>162</v>
      </c>
    </row>
    <row r="12" spans="1:21" x14ac:dyDescent="0.25">
      <c r="E12" s="23">
        <v>0</v>
      </c>
      <c r="F12" s="23"/>
      <c r="G12" s="22"/>
      <c r="H12" s="21"/>
      <c r="I12" s="21"/>
      <c r="J12" s="21"/>
      <c r="K12" s="21"/>
      <c r="L12" s="23"/>
      <c r="M12" s="22"/>
      <c r="N12" s="23"/>
      <c r="O12" s="22">
        <v>7</v>
      </c>
      <c r="P12" s="23"/>
      <c r="Q12" s="21"/>
      <c r="R12" s="22"/>
      <c r="S12" s="21"/>
      <c r="T12" s="21">
        <v>0</v>
      </c>
      <c r="U12" s="94">
        <v>0</v>
      </c>
    </row>
    <row r="13" spans="1:21" x14ac:dyDescent="0.25">
      <c r="E13" s="23">
        <v>1</v>
      </c>
      <c r="F13" s="23">
        <v>0.97</v>
      </c>
      <c r="G13" s="22">
        <f>LOOKUP(F13,$H$4:$H$7,$E$4:$E$7)</f>
        <v>3</v>
      </c>
      <c r="H13" s="21"/>
      <c r="I13" s="21"/>
      <c r="J13" s="21"/>
      <c r="K13" s="21"/>
      <c r="L13" s="23"/>
      <c r="M13" s="22"/>
      <c r="N13" s="23">
        <f>IF(O12+K13&gt;G13,G13,O12)</f>
        <v>3</v>
      </c>
      <c r="O13" s="22">
        <f>IF(M13="SI",O12+K13-N13-1,O12+K13-N13)</f>
        <v>4</v>
      </c>
      <c r="P13" s="23">
        <f>IF(J13="SI",$B$9,0)</f>
        <v>0</v>
      </c>
      <c r="Q13" s="21">
        <f>O13*$B$7</f>
        <v>12</v>
      </c>
      <c r="R13" s="22">
        <f>(G13-N13)*$B$8</f>
        <v>0</v>
      </c>
      <c r="S13" s="21">
        <f>P13+Q13+R13</f>
        <v>12</v>
      </c>
      <c r="T13" s="21">
        <f>S13+T12</f>
        <v>12</v>
      </c>
      <c r="U13" s="94">
        <f>T13/E13</f>
        <v>12</v>
      </c>
    </row>
    <row r="14" spans="1:21" x14ac:dyDescent="0.25">
      <c r="E14" s="23">
        <v>2</v>
      </c>
      <c r="F14" s="23">
        <v>0.59</v>
      </c>
      <c r="G14" s="22">
        <f t="shared" ref="G14:G22" si="2">LOOKUP(F14,$H$4:$H$7,$E$4:$E$7)</f>
        <v>1</v>
      </c>
      <c r="H14" s="21"/>
      <c r="I14" s="21"/>
      <c r="J14" s="21"/>
      <c r="K14" s="21"/>
      <c r="L14" s="23"/>
      <c r="M14" s="22"/>
      <c r="N14" s="23">
        <f t="shared" ref="N14:N22" si="3">IF(O13+K14&gt;G14,G14,O13)</f>
        <v>1</v>
      </c>
      <c r="O14" s="22">
        <f t="shared" ref="O14:O22" si="4">IF(M14="SI",O13+K14-N14-1,O13+K14-N14)</f>
        <v>3</v>
      </c>
      <c r="P14" s="23">
        <f t="shared" ref="P14:P22" si="5">IF(J14="SI",$B$9,0)</f>
        <v>0</v>
      </c>
      <c r="Q14" s="21">
        <f t="shared" ref="Q14:Q22" si="6">O14*$B$7</f>
        <v>9</v>
      </c>
      <c r="R14" s="22">
        <f t="shared" ref="R14:R22" si="7">(G14-N14)*$B$8</f>
        <v>0</v>
      </c>
      <c r="S14" s="21">
        <f t="shared" ref="S14:S22" si="8">P14+Q14+R14</f>
        <v>9</v>
      </c>
      <c r="T14" s="21">
        <f t="shared" ref="T14:T22" si="9">S14+T13</f>
        <v>21</v>
      </c>
      <c r="U14" s="94">
        <f t="shared" ref="U14:U22" si="10">T14/E14</f>
        <v>10.5</v>
      </c>
    </row>
    <row r="15" spans="1:21" x14ac:dyDescent="0.25">
      <c r="E15" s="23">
        <v>3</v>
      </c>
      <c r="F15" s="23">
        <v>0.56999999999999995</v>
      </c>
      <c r="G15" s="22">
        <f t="shared" si="2"/>
        <v>1</v>
      </c>
      <c r="H15" s="21">
        <v>0.56999999999999995</v>
      </c>
      <c r="I15" s="21">
        <f>LOOKUP(H15,M4:M6,J4:J6)</f>
        <v>2</v>
      </c>
      <c r="J15" s="21" t="s">
        <v>118</v>
      </c>
      <c r="K15" s="21"/>
      <c r="L15" s="23"/>
      <c r="M15" s="22"/>
      <c r="N15" s="23">
        <f t="shared" si="3"/>
        <v>1</v>
      </c>
      <c r="O15" s="22">
        <f t="shared" si="4"/>
        <v>2</v>
      </c>
      <c r="P15" s="23">
        <f t="shared" si="5"/>
        <v>20</v>
      </c>
      <c r="Q15" s="21">
        <f t="shared" si="6"/>
        <v>6</v>
      </c>
      <c r="R15" s="22">
        <f t="shared" si="7"/>
        <v>0</v>
      </c>
      <c r="S15" s="21">
        <f t="shared" si="8"/>
        <v>26</v>
      </c>
      <c r="T15" s="21">
        <f t="shared" si="9"/>
        <v>47</v>
      </c>
      <c r="U15" s="94">
        <f t="shared" si="10"/>
        <v>15.666666666666666</v>
      </c>
    </row>
    <row r="16" spans="1:21" x14ac:dyDescent="0.25">
      <c r="E16" s="23">
        <v>4</v>
      </c>
      <c r="F16" s="23">
        <v>0.34</v>
      </c>
      <c r="G16" s="22">
        <f t="shared" si="2"/>
        <v>0</v>
      </c>
      <c r="H16" s="21"/>
      <c r="I16" s="21">
        <v>1</v>
      </c>
      <c r="J16" s="21"/>
      <c r="K16" s="21"/>
      <c r="L16" s="23"/>
      <c r="M16" s="22"/>
      <c r="N16" s="23">
        <f t="shared" si="3"/>
        <v>0</v>
      </c>
      <c r="O16" s="22">
        <f t="shared" si="4"/>
        <v>2</v>
      </c>
      <c r="P16" s="23">
        <f t="shared" si="5"/>
        <v>0</v>
      </c>
      <c r="Q16" s="21">
        <f t="shared" si="6"/>
        <v>6</v>
      </c>
      <c r="R16" s="22">
        <f t="shared" si="7"/>
        <v>0</v>
      </c>
      <c r="S16" s="21">
        <f t="shared" si="8"/>
        <v>6</v>
      </c>
      <c r="T16" s="21">
        <f t="shared" si="9"/>
        <v>53</v>
      </c>
      <c r="U16" s="94">
        <f t="shared" si="10"/>
        <v>13.25</v>
      </c>
    </row>
    <row r="17" spans="5:21" x14ac:dyDescent="0.25">
      <c r="E17" s="23">
        <v>5</v>
      </c>
      <c r="F17" s="23">
        <v>0.73</v>
      </c>
      <c r="G17" s="22">
        <f t="shared" si="2"/>
        <v>2</v>
      </c>
      <c r="H17" s="21"/>
      <c r="I17" s="21">
        <v>0</v>
      </c>
      <c r="J17" s="21"/>
      <c r="K17" s="21">
        <v>6</v>
      </c>
      <c r="L17" s="23">
        <v>0.62</v>
      </c>
      <c r="M17" s="22" t="str">
        <f>LOOKUP(L17,R4:R5,O4:O5)</f>
        <v>NO</v>
      </c>
      <c r="N17" s="23">
        <f t="shared" si="3"/>
        <v>2</v>
      </c>
      <c r="O17" s="22">
        <f t="shared" si="4"/>
        <v>6</v>
      </c>
      <c r="P17" s="23">
        <f t="shared" si="5"/>
        <v>0</v>
      </c>
      <c r="Q17" s="21">
        <f t="shared" si="6"/>
        <v>18</v>
      </c>
      <c r="R17" s="22">
        <f t="shared" si="7"/>
        <v>0</v>
      </c>
      <c r="S17" s="21">
        <f t="shared" si="8"/>
        <v>18</v>
      </c>
      <c r="T17" s="21">
        <f t="shared" si="9"/>
        <v>71</v>
      </c>
      <c r="U17" s="94">
        <f t="shared" si="10"/>
        <v>14.2</v>
      </c>
    </row>
    <row r="18" spans="5:21" x14ac:dyDescent="0.25">
      <c r="E18" s="23">
        <v>6</v>
      </c>
      <c r="F18" s="23">
        <v>0.94</v>
      </c>
      <c r="G18" s="22">
        <f t="shared" si="2"/>
        <v>3</v>
      </c>
      <c r="H18" s="21"/>
      <c r="I18" s="21"/>
      <c r="J18" s="21"/>
      <c r="K18" s="21"/>
      <c r="L18" s="23"/>
      <c r="M18" s="22"/>
      <c r="N18" s="23">
        <f t="shared" si="3"/>
        <v>3</v>
      </c>
      <c r="O18" s="22">
        <f t="shared" si="4"/>
        <v>3</v>
      </c>
      <c r="P18" s="23">
        <f t="shared" si="5"/>
        <v>0</v>
      </c>
      <c r="Q18" s="21">
        <f t="shared" si="6"/>
        <v>9</v>
      </c>
      <c r="R18" s="22">
        <f t="shared" si="7"/>
        <v>0</v>
      </c>
      <c r="S18" s="21">
        <f t="shared" si="8"/>
        <v>9</v>
      </c>
      <c r="T18" s="21">
        <f t="shared" si="9"/>
        <v>80</v>
      </c>
      <c r="U18" s="94">
        <f t="shared" si="10"/>
        <v>13.333333333333334</v>
      </c>
    </row>
    <row r="19" spans="5:21" x14ac:dyDescent="0.25">
      <c r="E19" s="23">
        <v>7</v>
      </c>
      <c r="F19" s="23">
        <v>0.89</v>
      </c>
      <c r="G19" s="22">
        <f t="shared" si="2"/>
        <v>2</v>
      </c>
      <c r="H19" s="21">
        <v>0.18</v>
      </c>
      <c r="I19" s="21">
        <f>LOOKUP(H19,M4:M6,J4:J6)</f>
        <v>1</v>
      </c>
      <c r="J19" s="21" t="s">
        <v>118</v>
      </c>
      <c r="K19" s="21"/>
      <c r="L19" s="23"/>
      <c r="M19" s="22"/>
      <c r="N19" s="23">
        <f t="shared" si="3"/>
        <v>2</v>
      </c>
      <c r="O19" s="22">
        <f t="shared" si="4"/>
        <v>1</v>
      </c>
      <c r="P19" s="23">
        <f t="shared" si="5"/>
        <v>20</v>
      </c>
      <c r="Q19" s="21">
        <f t="shared" si="6"/>
        <v>3</v>
      </c>
      <c r="R19" s="22">
        <f t="shared" si="7"/>
        <v>0</v>
      </c>
      <c r="S19" s="21">
        <f t="shared" si="8"/>
        <v>23</v>
      </c>
      <c r="T19" s="21">
        <f t="shared" si="9"/>
        <v>103</v>
      </c>
      <c r="U19" s="94">
        <f t="shared" si="10"/>
        <v>14.714285714285714</v>
      </c>
    </row>
    <row r="20" spans="5:21" x14ac:dyDescent="0.25">
      <c r="E20" s="23">
        <v>8</v>
      </c>
      <c r="F20" s="23">
        <v>0.37</v>
      </c>
      <c r="G20" s="22">
        <f t="shared" si="2"/>
        <v>0</v>
      </c>
      <c r="H20" s="21"/>
      <c r="I20" s="21">
        <v>0</v>
      </c>
      <c r="J20" s="21"/>
      <c r="K20" s="21">
        <v>6</v>
      </c>
      <c r="L20" s="23">
        <v>0.17</v>
      </c>
      <c r="M20" s="22" t="str">
        <f>LOOKUP(L20,R4:R5,O4:O5)</f>
        <v>NO</v>
      </c>
      <c r="N20" s="23">
        <f t="shared" si="3"/>
        <v>0</v>
      </c>
      <c r="O20" s="22">
        <f t="shared" si="4"/>
        <v>7</v>
      </c>
      <c r="P20" s="23">
        <f t="shared" si="5"/>
        <v>0</v>
      </c>
      <c r="Q20" s="21">
        <f t="shared" si="6"/>
        <v>21</v>
      </c>
      <c r="R20" s="22">
        <f t="shared" si="7"/>
        <v>0</v>
      </c>
      <c r="S20" s="21">
        <f t="shared" si="8"/>
        <v>21</v>
      </c>
      <c r="T20" s="21">
        <f t="shared" si="9"/>
        <v>124</v>
      </c>
      <c r="U20" s="94">
        <f t="shared" si="10"/>
        <v>15.5</v>
      </c>
    </row>
    <row r="21" spans="5:21" x14ac:dyDescent="0.25">
      <c r="E21" s="23">
        <v>9</v>
      </c>
      <c r="F21" s="23">
        <v>0.54</v>
      </c>
      <c r="G21" s="22">
        <f t="shared" si="2"/>
        <v>1</v>
      </c>
      <c r="H21" s="21"/>
      <c r="I21" s="21"/>
      <c r="J21" s="21"/>
      <c r="K21" s="21"/>
      <c r="L21" s="23"/>
      <c r="M21" s="22"/>
      <c r="N21" s="23">
        <f t="shared" si="3"/>
        <v>1</v>
      </c>
      <c r="O21" s="22">
        <f t="shared" si="4"/>
        <v>6</v>
      </c>
      <c r="P21" s="23">
        <f t="shared" si="5"/>
        <v>0</v>
      </c>
      <c r="Q21" s="21">
        <f t="shared" si="6"/>
        <v>18</v>
      </c>
      <c r="R21" s="22">
        <f t="shared" si="7"/>
        <v>0</v>
      </c>
      <c r="S21" s="21">
        <f t="shared" si="8"/>
        <v>18</v>
      </c>
      <c r="T21" s="21">
        <f t="shared" si="9"/>
        <v>142</v>
      </c>
      <c r="U21" s="94">
        <f t="shared" si="10"/>
        <v>15.777777777777779</v>
      </c>
    </row>
    <row r="22" spans="5:21" ht="15.75" thickBot="1" x14ac:dyDescent="0.3">
      <c r="E22" s="24">
        <v>10</v>
      </c>
      <c r="F22" s="24">
        <v>0.14000000000000001</v>
      </c>
      <c r="G22" s="26">
        <f t="shared" si="2"/>
        <v>0</v>
      </c>
      <c r="H22" s="25"/>
      <c r="I22" s="25"/>
      <c r="J22" s="25"/>
      <c r="K22" s="25"/>
      <c r="L22" s="24"/>
      <c r="M22" s="26"/>
      <c r="N22" s="24">
        <f t="shared" si="3"/>
        <v>0</v>
      </c>
      <c r="O22" s="26">
        <f t="shared" si="4"/>
        <v>6</v>
      </c>
      <c r="P22" s="24">
        <f t="shared" si="5"/>
        <v>0</v>
      </c>
      <c r="Q22" s="25">
        <f t="shared" si="6"/>
        <v>18</v>
      </c>
      <c r="R22" s="26">
        <f t="shared" si="7"/>
        <v>0</v>
      </c>
      <c r="S22" s="25">
        <f t="shared" si="8"/>
        <v>18</v>
      </c>
      <c r="T22" s="25">
        <f t="shared" si="9"/>
        <v>160</v>
      </c>
      <c r="U22" s="95">
        <f t="shared" si="10"/>
        <v>16</v>
      </c>
    </row>
  </sheetData>
  <mergeCells count="5">
    <mergeCell ref="F10:G10"/>
    <mergeCell ref="H10:K10"/>
    <mergeCell ref="L10:M10"/>
    <mergeCell ref="P10:P11"/>
    <mergeCell ref="E10:E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66C3-CDF7-4AF6-A896-CCB1B06A29B2}">
  <dimension ref="A1:AH35"/>
  <sheetViews>
    <sheetView topLeftCell="H4" zoomScale="80" zoomScaleNormal="80" workbookViewId="0">
      <selection activeCell="AB9" sqref="AB9"/>
    </sheetView>
  </sheetViews>
  <sheetFormatPr baseColWidth="10" defaultRowHeight="15" x14ac:dyDescent="0.25"/>
  <cols>
    <col min="4" max="4" width="6.5703125" customWidth="1"/>
    <col min="5" max="5" width="9.42578125" customWidth="1"/>
    <col min="6" max="6" width="7.140625" customWidth="1"/>
    <col min="7" max="7" width="9.140625" customWidth="1"/>
    <col min="8" max="8" width="7.85546875" customWidth="1"/>
    <col min="9" max="9" width="9.28515625" customWidth="1"/>
    <col min="10" max="10" width="7.5703125" customWidth="1"/>
    <col min="11" max="11" width="9" customWidth="1"/>
    <col min="12" max="12" width="6.85546875" customWidth="1"/>
    <col min="13" max="13" width="9.140625" customWidth="1"/>
    <col min="14" max="14" width="8.5703125" customWidth="1"/>
    <col min="15" max="15" width="9.7109375" customWidth="1"/>
    <col min="16" max="16" width="7.42578125" customWidth="1"/>
    <col min="17" max="17" width="9.28515625" customWidth="1"/>
    <col min="18" max="18" width="8.7109375" customWidth="1"/>
    <col min="19" max="19" width="9.5703125" customWidth="1"/>
    <col min="20" max="20" width="7.42578125" customWidth="1"/>
    <col min="21" max="21" width="8.7109375" customWidth="1"/>
    <col min="22" max="22" width="7.140625" customWidth="1"/>
    <col min="23" max="23" width="8.7109375" customWidth="1"/>
    <col min="24" max="24" width="7.28515625" customWidth="1"/>
    <col min="25" max="25" width="8.85546875" customWidth="1"/>
    <col min="26" max="26" width="7.28515625" customWidth="1"/>
    <col min="27" max="27" width="8.140625" customWidth="1"/>
    <col min="28" max="28" width="9.28515625" customWidth="1"/>
    <col min="29" max="29" width="5.85546875" customWidth="1"/>
    <col min="30" max="30" width="10.140625" customWidth="1"/>
    <col min="31" max="32" width="11.28515625" customWidth="1"/>
    <col min="33" max="33" width="4.42578125" customWidth="1"/>
  </cols>
  <sheetData>
    <row r="1" spans="1:32" x14ac:dyDescent="0.25">
      <c r="A1" s="97" t="s">
        <v>120</v>
      </c>
      <c r="B1" s="97"/>
    </row>
    <row r="3" spans="1:32" ht="15.75" thickBot="1" x14ac:dyDescent="0.3"/>
    <row r="4" spans="1:32" x14ac:dyDescent="0.25">
      <c r="A4" t="s">
        <v>121</v>
      </c>
      <c r="G4" s="130" t="s">
        <v>130</v>
      </c>
      <c r="H4" s="142"/>
      <c r="I4" s="142"/>
      <c r="J4" s="143"/>
      <c r="M4" s="130" t="s">
        <v>163</v>
      </c>
      <c r="N4" s="142"/>
      <c r="O4" s="142"/>
      <c r="P4" s="143"/>
      <c r="R4" s="130" t="s">
        <v>164</v>
      </c>
      <c r="S4" s="142"/>
      <c r="T4" s="142"/>
      <c r="U4" s="143"/>
    </row>
    <row r="5" spans="1:32" x14ac:dyDescent="0.25">
      <c r="A5" t="s">
        <v>122</v>
      </c>
      <c r="G5" s="23" t="s">
        <v>124</v>
      </c>
      <c r="H5" s="21" t="s">
        <v>126</v>
      </c>
      <c r="I5" s="21" t="s">
        <v>48</v>
      </c>
      <c r="J5" s="22" t="s">
        <v>29</v>
      </c>
      <c r="M5" s="23" t="s">
        <v>124</v>
      </c>
      <c r="N5" s="21" t="s">
        <v>127</v>
      </c>
      <c r="O5" s="21" t="s">
        <v>48</v>
      </c>
      <c r="P5" s="22" t="s">
        <v>29</v>
      </c>
      <c r="R5" s="23" t="s">
        <v>124</v>
      </c>
      <c r="S5" s="21" t="s">
        <v>45</v>
      </c>
      <c r="T5" s="21" t="s">
        <v>48</v>
      </c>
      <c r="U5" s="22" t="s">
        <v>29</v>
      </c>
    </row>
    <row r="6" spans="1:32" ht="15.75" thickBot="1" x14ac:dyDescent="0.3">
      <c r="A6" t="s">
        <v>123</v>
      </c>
      <c r="G6" s="23" t="s">
        <v>123</v>
      </c>
      <c r="H6" s="21">
        <v>0.8</v>
      </c>
      <c r="I6" s="21">
        <f>H6</f>
        <v>0.8</v>
      </c>
      <c r="J6" s="22">
        <v>0</v>
      </c>
      <c r="M6" s="23" t="s">
        <v>123</v>
      </c>
      <c r="N6" s="21">
        <v>0.4</v>
      </c>
      <c r="O6" s="21">
        <f>N6</f>
        <v>0.4</v>
      </c>
      <c r="P6" s="22">
        <v>0</v>
      </c>
      <c r="R6" s="23" t="s">
        <v>123</v>
      </c>
      <c r="S6" s="21">
        <v>0.6</v>
      </c>
      <c r="T6" s="21">
        <f>S6</f>
        <v>0.6</v>
      </c>
      <c r="U6" s="22">
        <v>0</v>
      </c>
      <c r="Y6" t="s">
        <v>159</v>
      </c>
      <c r="AA6" s="16" t="s">
        <v>160</v>
      </c>
    </row>
    <row r="7" spans="1:32" ht="15.75" thickBot="1" x14ac:dyDescent="0.3">
      <c r="A7" s="107" t="s">
        <v>132</v>
      </c>
      <c r="B7" s="107"/>
      <c r="C7" s="107"/>
      <c r="D7" s="30">
        <v>4</v>
      </c>
      <c r="E7" t="s">
        <v>133</v>
      </c>
      <c r="G7" s="23" t="s">
        <v>125</v>
      </c>
      <c r="H7" s="21">
        <v>0.1</v>
      </c>
      <c r="I7" s="21">
        <f>H7+I6</f>
        <v>0.9</v>
      </c>
      <c r="J7" s="22">
        <v>0.8</v>
      </c>
      <c r="M7" s="23" t="s">
        <v>128</v>
      </c>
      <c r="N7" s="21">
        <v>0.4</v>
      </c>
      <c r="O7" s="21">
        <f>N7+O6</f>
        <v>0.8</v>
      </c>
      <c r="P7" s="22">
        <v>0.4</v>
      </c>
      <c r="R7" s="23" t="s">
        <v>128</v>
      </c>
      <c r="S7" s="21">
        <v>0.1</v>
      </c>
      <c r="T7" s="21">
        <f>S7+T6</f>
        <v>0.7</v>
      </c>
      <c r="U7" s="22">
        <v>0.6</v>
      </c>
    </row>
    <row r="8" spans="1:32" ht="15.75" thickBot="1" x14ac:dyDescent="0.3">
      <c r="G8" s="24" t="s">
        <v>54</v>
      </c>
      <c r="H8" s="25">
        <v>0.1</v>
      </c>
      <c r="I8" s="25">
        <f>H8+I7</f>
        <v>1</v>
      </c>
      <c r="J8" s="26">
        <v>0.9</v>
      </c>
      <c r="M8" s="24" t="s">
        <v>54</v>
      </c>
      <c r="N8" s="25">
        <v>0.2</v>
      </c>
      <c r="O8" s="25">
        <f>N8+O7</f>
        <v>1</v>
      </c>
      <c r="P8" s="26">
        <v>0.8</v>
      </c>
      <c r="R8" s="24" t="s">
        <v>54</v>
      </c>
      <c r="S8" s="25">
        <v>0.3</v>
      </c>
      <c r="T8" s="25">
        <f>S8+T7</f>
        <v>1</v>
      </c>
      <c r="U8" s="26">
        <v>0.7</v>
      </c>
    </row>
    <row r="10" spans="1:32" x14ac:dyDescent="0.25">
      <c r="A10" t="s">
        <v>129</v>
      </c>
    </row>
    <row r="11" spans="1:32" x14ac:dyDescent="0.25">
      <c r="A11" t="s">
        <v>131</v>
      </c>
    </row>
    <row r="12" spans="1:32" ht="15.75" thickBot="1" x14ac:dyDescent="0.3"/>
    <row r="13" spans="1:32" x14ac:dyDescent="0.25">
      <c r="D13" s="139" t="s">
        <v>134</v>
      </c>
      <c r="E13" s="144" t="s">
        <v>155</v>
      </c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141" t="s">
        <v>156</v>
      </c>
      <c r="AA13" s="141"/>
      <c r="AB13" s="141"/>
      <c r="AC13" s="86"/>
      <c r="AD13" s="86"/>
      <c r="AE13" s="87"/>
      <c r="AF13" s="88"/>
    </row>
    <row r="14" spans="1:32" ht="15.75" thickBot="1" x14ac:dyDescent="0.3">
      <c r="A14" t="s">
        <v>3</v>
      </c>
      <c r="D14" s="140"/>
      <c r="E14" s="145"/>
      <c r="F14" s="85" t="s">
        <v>136</v>
      </c>
      <c r="G14" s="85" t="s">
        <v>135</v>
      </c>
      <c r="H14" s="85" t="s">
        <v>137</v>
      </c>
      <c r="I14" s="85" t="s">
        <v>138</v>
      </c>
      <c r="J14" s="85" t="s">
        <v>139</v>
      </c>
      <c r="K14" s="85" t="s">
        <v>140</v>
      </c>
      <c r="L14" s="85" t="s">
        <v>141</v>
      </c>
      <c r="M14" s="85" t="s">
        <v>142</v>
      </c>
      <c r="N14" s="85" t="s">
        <v>143</v>
      </c>
      <c r="O14" s="85" t="s">
        <v>144</v>
      </c>
      <c r="P14" s="85" t="s">
        <v>145</v>
      </c>
      <c r="Q14" s="85" t="s">
        <v>146</v>
      </c>
      <c r="R14" s="85" t="s">
        <v>147</v>
      </c>
      <c r="S14" s="85" t="s">
        <v>148</v>
      </c>
      <c r="T14" s="85" t="s">
        <v>149</v>
      </c>
      <c r="U14" s="85" t="s">
        <v>150</v>
      </c>
      <c r="V14" s="85" t="s">
        <v>151</v>
      </c>
      <c r="W14" s="85" t="s">
        <v>152</v>
      </c>
      <c r="X14" s="85" t="s">
        <v>153</v>
      </c>
      <c r="Y14" s="85" t="s">
        <v>154</v>
      </c>
      <c r="Z14" s="39" t="s">
        <v>123</v>
      </c>
      <c r="AA14" s="39" t="s">
        <v>128</v>
      </c>
      <c r="AB14" s="39" t="s">
        <v>54</v>
      </c>
      <c r="AC14" s="76" t="s">
        <v>3</v>
      </c>
      <c r="AD14" s="76" t="s">
        <v>158</v>
      </c>
      <c r="AE14" s="89" t="s">
        <v>157</v>
      </c>
      <c r="AF14" s="90" t="s">
        <v>161</v>
      </c>
    </row>
    <row r="15" spans="1:32" x14ac:dyDescent="0.25">
      <c r="A15" s="78">
        <f ca="1">RAND()</f>
        <v>0.79392746084989663</v>
      </c>
      <c r="D15" s="50">
        <v>1</v>
      </c>
      <c r="E15" s="51" t="s">
        <v>123</v>
      </c>
      <c r="F15" s="48">
        <v>0.9506119803714651</v>
      </c>
      <c r="G15" s="51" t="str">
        <f>IF(E15="sol",LOOKUP(F15,$J$6:$J$8,$G$6:$G$8),IF(E15="lluvia",LOOKUP(F15,$P$6:$P$8,$M$6:$M$8),LOOKUP(F15,$U$6:$U$8,$R$6:$R$8)))</f>
        <v>nublado</v>
      </c>
      <c r="H15" s="48">
        <v>0.8145721548632141</v>
      </c>
      <c r="I15" s="51" t="str">
        <f>IF(G15="sol",LOOKUP(H15,$J$6:$J$8,$G$6:$G$8),IF(G15="lluvia",LOOKUP(H15,$P$6:$P$8,$M$6:$M$8),LOOKUP(H15,$U$6:$U$8,$R$6:$R$8)))</f>
        <v>nublado</v>
      </c>
      <c r="J15" s="48">
        <v>0.32532478617393246</v>
      </c>
      <c r="K15" s="51" t="str">
        <f>IF(I15="sol",LOOKUP(J15,$J$6:$J$8,$G$6:$G$8),IF(I15="lluvia",LOOKUP(J15,$P$6:$P$8,$M$6:$M$8),LOOKUP(J15,$U$6:$U$8,$R$6:$R$8)))</f>
        <v>sol</v>
      </c>
      <c r="L15" s="48">
        <v>3.1832373968734173E-2</v>
      </c>
      <c r="M15" s="51" t="str">
        <f>IF(K15="sol",LOOKUP(L15,$J$6:$J$8,$G$6:$G$8),IF(K15="lluvia",LOOKUP(L15,$P$6:$P$8,$M$6:$M$8),LOOKUP(L15,$U$6:$U$8,$R$6:$R$8)))</f>
        <v>sol</v>
      </c>
      <c r="N15" s="48">
        <v>0.5700076731431114</v>
      </c>
      <c r="O15" s="51" t="str">
        <f>IF(M15="sol",LOOKUP(N15,$J$6:$J$8,$G$6:$G$8),IF(M15="lluvia",LOOKUP(N15,$P$6:$P$8,$M$6:$M$8),LOOKUP(N15,$U$6:$U$8,$R$6:$R$8)))</f>
        <v>sol</v>
      </c>
      <c r="P15" s="48">
        <v>0.81475253821017657</v>
      </c>
      <c r="Q15" s="51" t="str">
        <f>IF(O15="sol",LOOKUP(P15,$J$6:$J$8,$G$6:$G$8),IF(O15="lluvia",LOOKUP(P15,$P$6:$P$8,$M$6:$M$8),LOOKUP(P15,$U$6:$U$8,$R$6:$R$8)))</f>
        <v xml:space="preserve">lluvia </v>
      </c>
      <c r="R15" s="48">
        <v>0.35825493003564612</v>
      </c>
      <c r="S15" s="51" t="str">
        <f>IF(Q15="sol",LOOKUP(R15,$J$6:$J$8,$G$6:$G$8),IF(Q15="lluvia",LOOKUP(R15,$P$6:$P$8,$M$6:$M$8),LOOKUP(R15,$U$6:$U$8,$R$6:$R$8)))</f>
        <v>sol</v>
      </c>
      <c r="T15" s="48">
        <v>0.69724146219006955</v>
      </c>
      <c r="U15" s="51" t="str">
        <f>IF(S15="sol",LOOKUP(T15,$J$6:$J$8,$G$6:$G$8),IF(S15="lluvia",LOOKUP(T15,$P$6:$P$8,$M$6:$M$8),LOOKUP(T15,$U$6:$U$8,$R$6:$R$8)))</f>
        <v>sol</v>
      </c>
      <c r="V15" s="48">
        <v>0.74236254862836237</v>
      </c>
      <c r="W15" s="51" t="str">
        <f>IF(U15="sol",LOOKUP(V15,$J$6:$J$8,$G$6:$G$8),IF(U15="lluvia",LOOKUP(V15,$P$6:$P$8,$M$6:$M$8),LOOKUP(V15,$U$6:$U$8,$R$6:$R$8)))</f>
        <v>sol</v>
      </c>
      <c r="X15" s="48">
        <v>0.13009643990399489</v>
      </c>
      <c r="Y15" s="51" t="str">
        <f>IF(W15="sol",LOOKUP(X15,$J$6:$J$8,$G$6:$G$8),IF(W15="lluvia",LOOKUP(X15,$P$6:$P$8,$M$6:$M$8),LOOKUP(X15,$U$6:$U$8,$R$6:$R$8)))</f>
        <v>sol</v>
      </c>
      <c r="Z15" s="48">
        <f>COUNTIF(G15:Y15,"sol")/10</f>
        <v>0.7</v>
      </c>
      <c r="AA15" s="48">
        <f>COUNTIF(G15:Y15,"lluvia")/10</f>
        <v>0</v>
      </c>
      <c r="AB15" s="48">
        <f>COUNTIF(G15:Y15,"nublado")/10</f>
        <v>0.2</v>
      </c>
      <c r="AC15" s="48">
        <v>0.56682274853757597</v>
      </c>
      <c r="AD15" s="48">
        <f t="shared" ref="AD15:AD34" si="0">(-1)*media*LN(1-AC15)</f>
        <v>3.3464331120684028</v>
      </c>
      <c r="AE15" s="48">
        <f>3350+250*Z15+390*AA15-150*AB15-600*AD15</f>
        <v>1487.1401327589583</v>
      </c>
      <c r="AF15" s="82">
        <f>AE15</f>
        <v>1487.1401327589583</v>
      </c>
    </row>
    <row r="16" spans="1:32" x14ac:dyDescent="0.25">
      <c r="A16" s="78">
        <f t="shared" ref="A16:A34" ca="1" si="1">RAND()</f>
        <v>0.2137817418624508</v>
      </c>
      <c r="D16" s="50">
        <v>2</v>
      </c>
      <c r="E16" s="51" t="str">
        <f>Y15</f>
        <v>sol</v>
      </c>
      <c r="F16" s="48">
        <f ca="1">RAND()</f>
        <v>0.33973232088151006</v>
      </c>
      <c r="G16" s="51" t="str">
        <f ca="1">IF(E16="sol",LOOKUP(F16,$J$6:$J$8,$G$6:$G$8),IF(E16="lluvia",LOOKUP(F16,$P$6:$P$8,$M$6:$M$8),LOOKUP(F16,$U$6:$U$8,$R$6:$R$8)))</f>
        <v>sol</v>
      </c>
      <c r="H16" s="48">
        <f ca="1">RAND()</f>
        <v>0.58202789891829776</v>
      </c>
      <c r="I16" s="51" t="str">
        <f ca="1">IF(G16="sol",LOOKUP(H16,$J$6:$J$8,$G$6:$G$8),IF(G16="lluvia",LOOKUP(H16,$P$6:$P$8,$M$6:$M$8),LOOKUP(H16,$U$6:$U$8,$R$6:$R$8)))</f>
        <v>sol</v>
      </c>
      <c r="J16" s="48">
        <f ca="1">RAND()</f>
        <v>0.27299725376455741</v>
      </c>
      <c r="K16" s="51" t="str">
        <f ca="1">IF(I16="sol",LOOKUP(J16,$J$6:$J$8,$G$6:$G$8),IF(I16="lluvia",LOOKUP(J16,$P$6:$P$8,$M$6:$M$8),LOOKUP(J16,$U$6:$U$8,$R$6:$R$8)))</f>
        <v>sol</v>
      </c>
      <c r="L16" s="48">
        <f ca="1">RAND()</f>
        <v>0.28412674946385819</v>
      </c>
      <c r="M16" s="51" t="str">
        <f ca="1">IF(K16="sol",LOOKUP(L16,$J$6:$J$8,$G$6:$G$8),IF(K16="lluvia",LOOKUP(L16,$P$6:$P$8,$M$6:$M$8),LOOKUP(L16,$U$6:$U$8,$R$6:$R$8)))</f>
        <v>sol</v>
      </c>
      <c r="N16" s="48">
        <f ca="1">RAND()</f>
        <v>0.51920339046729602</v>
      </c>
      <c r="O16" s="51" t="str">
        <f ca="1">IF(M16="sol",LOOKUP(N16,$J$6:$J$8,$G$6:$G$8),IF(M16="lluvia",LOOKUP(N16,$P$6:$P$8,$M$6:$M$8),LOOKUP(N16,$U$6:$U$8,$R$6:$R$8)))</f>
        <v>sol</v>
      </c>
      <c r="P16" s="48">
        <f ca="1">RAND()</f>
        <v>0.90857077056124436</v>
      </c>
      <c r="Q16" s="51" t="str">
        <f ca="1">IF(O16="sol",LOOKUP(P16,$J$6:$J$8,$G$6:$G$8),IF(O16="lluvia",LOOKUP(P16,$P$6:$P$8,$M$6:$M$8),LOOKUP(P16,$U$6:$U$8,$R$6:$R$8)))</f>
        <v>nublado</v>
      </c>
      <c r="R16" s="48">
        <f ca="1">RAND()</f>
        <v>0.82455306896803215</v>
      </c>
      <c r="S16" s="51" t="str">
        <f ca="1">IF(Q16="sol",LOOKUP(R16,$J$6:$J$8,$G$6:$G$8),IF(Q16="lluvia",LOOKUP(R16,$P$6:$P$8,$M$6:$M$8),LOOKUP(R16,$U$6:$U$8,$R$6:$R$8)))</f>
        <v>nublado</v>
      </c>
      <c r="T16" s="48">
        <f ca="1">RAND()</f>
        <v>0.83893324882585285</v>
      </c>
      <c r="U16" s="51" t="str">
        <f ca="1">IF(S16="sol",LOOKUP(T16,$J$6:$J$8,$G$6:$G$8),IF(S16="lluvia",LOOKUP(T16,$P$6:$P$8,$M$6:$M$8),LOOKUP(T16,$U$6:$U$8,$R$6:$R$8)))</f>
        <v>nublado</v>
      </c>
      <c r="V16" s="48">
        <f ca="1">RAND()</f>
        <v>0.35887667477912832</v>
      </c>
      <c r="W16" s="51" t="str">
        <f ca="1">IF(U16="sol",LOOKUP(V16,$J$6:$J$8,$G$6:$G$8),IF(U16="lluvia",LOOKUP(V16,$P$6:$P$8,$M$6:$M$8),LOOKUP(V16,$U$6:$U$8,$R$6:$R$8)))</f>
        <v>sol</v>
      </c>
      <c r="X16" s="48">
        <f ca="1">RAND()</f>
        <v>0.68062286048136278</v>
      </c>
      <c r="Y16" s="51" t="str">
        <f ca="1">IF(W16="sol",LOOKUP(X16,$J$6:$J$8,$G$6:$G$8),IF(W16="lluvia",LOOKUP(X16,$P$6:$P$8,$M$6:$M$8),LOOKUP(X16,$U$6:$U$8,$R$6:$R$8)))</f>
        <v>sol</v>
      </c>
      <c r="Z16" s="48">
        <f t="shared" ref="Z16:Z34" ca="1" si="2">COUNTIF(G16:Y16,"sol")/10</f>
        <v>0.7</v>
      </c>
      <c r="AA16" s="48">
        <f t="shared" ref="AA16:AA34" ca="1" si="3">COUNTIF(G16:Y16,"lluvia")/10</f>
        <v>0</v>
      </c>
      <c r="AB16" s="48">
        <f t="shared" ref="AB16:AB34" ca="1" si="4">COUNTIF(G16:Y16,"nublado")/10</f>
        <v>0.3</v>
      </c>
      <c r="AC16" s="48">
        <f ca="1">RAND()</f>
        <v>0.29520755673118571</v>
      </c>
      <c r="AD16" s="48">
        <f t="shared" ca="1" si="0"/>
        <v>1.3994077049077345</v>
      </c>
      <c r="AE16" s="48">
        <f ca="1">3350+250*Z16+390*AA16-150*AB16-600*AD16</f>
        <v>2640.3553770553594</v>
      </c>
      <c r="AF16" s="82">
        <f ca="1">AE16+AF15</f>
        <v>4127.4955098143182</v>
      </c>
    </row>
    <row r="17" spans="1:32" x14ac:dyDescent="0.25">
      <c r="A17" s="78">
        <f t="shared" ca="1" si="1"/>
        <v>3.274639117757705E-2</v>
      </c>
      <c r="D17" s="50">
        <v>3</v>
      </c>
      <c r="E17" s="51" t="str">
        <f t="shared" ref="E17:E34" ca="1" si="5">Y16</f>
        <v>sol</v>
      </c>
      <c r="F17" s="48">
        <f t="shared" ref="F17:F34" ca="1" si="6">RAND()</f>
        <v>0.20041745202350658</v>
      </c>
      <c r="G17" s="51" t="str">
        <f t="shared" ref="G17:G34" ca="1" si="7">IF(E17="sol",LOOKUP(F17,$J$6:$J$8,$G$6:$G$8),IF(E17="lluvia",LOOKUP(F17,$P$6:$P$8,$M$6:$M$8),LOOKUP(F17,$U$6:$U$8,$R$6:$R$8)))</f>
        <v>sol</v>
      </c>
      <c r="H17" s="48">
        <f t="shared" ref="H17:H34" ca="1" si="8">RAND()</f>
        <v>0.11069736447279044</v>
      </c>
      <c r="I17" s="51" t="str">
        <f t="shared" ref="I17:I34" ca="1" si="9">IF(G17="sol",LOOKUP(H17,$J$6:$J$8,$G$6:$G$8),IF(G17="lluvia",LOOKUP(H17,$P$6:$P$8,$M$6:$M$8),LOOKUP(H17,$U$6:$U$8,$R$6:$R$8)))</f>
        <v>sol</v>
      </c>
      <c r="J17" s="48">
        <f t="shared" ref="J17:J34" ca="1" si="10">RAND()</f>
        <v>0.72819538389141136</v>
      </c>
      <c r="K17" s="51" t="str">
        <f t="shared" ref="K17:K34" ca="1" si="11">IF(I17="sol",LOOKUP(J17,$J$6:$J$8,$G$6:$G$8),IF(I17="lluvia",LOOKUP(J17,$P$6:$P$8,$M$6:$M$8),LOOKUP(J17,$U$6:$U$8,$R$6:$R$8)))</f>
        <v>sol</v>
      </c>
      <c r="L17" s="48">
        <f t="shared" ref="L17:L34" ca="1" si="12">RAND()</f>
        <v>8.7582007258858452E-2</v>
      </c>
      <c r="M17" s="51" t="str">
        <f t="shared" ref="M17:M34" ca="1" si="13">IF(K17="sol",LOOKUP(L17,$J$6:$J$8,$G$6:$G$8),IF(K17="lluvia",LOOKUP(L17,$P$6:$P$8,$M$6:$M$8),LOOKUP(L17,$U$6:$U$8,$R$6:$R$8)))</f>
        <v>sol</v>
      </c>
      <c r="N17" s="48">
        <f t="shared" ref="N17:N34" ca="1" si="14">RAND()</f>
        <v>0.28642759611446733</v>
      </c>
      <c r="O17" s="51" t="str">
        <f t="shared" ref="O17:O34" ca="1" si="15">IF(M17="sol",LOOKUP(N17,$J$6:$J$8,$G$6:$G$8),IF(M17="lluvia",LOOKUP(N17,$P$6:$P$8,$M$6:$M$8),LOOKUP(N17,$U$6:$U$8,$R$6:$R$8)))</f>
        <v>sol</v>
      </c>
      <c r="P17" s="48">
        <f t="shared" ref="P17:P34" ca="1" si="16">RAND()</f>
        <v>0.78777184949710632</v>
      </c>
      <c r="Q17" s="51" t="str">
        <f t="shared" ref="Q17:Q34" ca="1" si="17">IF(O17="sol",LOOKUP(P17,$J$6:$J$8,$G$6:$G$8),IF(O17="lluvia",LOOKUP(P17,$P$6:$P$8,$M$6:$M$8),LOOKUP(P17,$U$6:$U$8,$R$6:$R$8)))</f>
        <v>sol</v>
      </c>
      <c r="R17" s="48">
        <f t="shared" ref="R17:R34" ca="1" si="18">RAND()</f>
        <v>8.9672523860178655E-2</v>
      </c>
      <c r="S17" s="51" t="str">
        <f t="shared" ref="S17:S34" ca="1" si="19">IF(Q17="sol",LOOKUP(R17,$J$6:$J$8,$G$6:$G$8),IF(Q17="lluvia",LOOKUP(R17,$P$6:$P$8,$M$6:$M$8),LOOKUP(R17,$U$6:$U$8,$R$6:$R$8)))</f>
        <v>sol</v>
      </c>
      <c r="T17" s="48">
        <f t="shared" ref="T17:T34" ca="1" si="20">RAND()</f>
        <v>0.77104430958692738</v>
      </c>
      <c r="U17" s="51" t="str">
        <f t="shared" ref="U17:U34" ca="1" si="21">IF(S17="sol",LOOKUP(T17,$J$6:$J$8,$G$6:$G$8),IF(S17="lluvia",LOOKUP(T17,$P$6:$P$8,$M$6:$M$8),LOOKUP(T17,$U$6:$U$8,$R$6:$R$8)))</f>
        <v>sol</v>
      </c>
      <c r="V17" s="48">
        <f t="shared" ref="V17:V34" ca="1" si="22">RAND()</f>
        <v>0.31222676166888874</v>
      </c>
      <c r="W17" s="51" t="str">
        <f t="shared" ref="W17:W34" ca="1" si="23">IF(U17="sol",LOOKUP(V17,$J$6:$J$8,$G$6:$G$8),IF(U17="lluvia",LOOKUP(V17,$P$6:$P$8,$M$6:$M$8),LOOKUP(V17,$U$6:$U$8,$R$6:$R$8)))</f>
        <v>sol</v>
      </c>
      <c r="X17" s="48">
        <f t="shared" ref="X17:X34" ca="1" si="24">RAND()</f>
        <v>0.83792934533657892</v>
      </c>
      <c r="Y17" s="51" t="str">
        <f t="shared" ref="Y17:Y34" ca="1" si="25">IF(W17="sol",LOOKUP(X17,$J$6:$J$8,$G$6:$G$8),IF(W17="lluvia",LOOKUP(X17,$P$6:$P$8,$M$6:$M$8),LOOKUP(X17,$U$6:$U$8,$R$6:$R$8)))</f>
        <v xml:space="preserve">lluvia </v>
      </c>
      <c r="Z17" s="48">
        <f t="shared" ca="1" si="2"/>
        <v>0.9</v>
      </c>
      <c r="AA17" s="48">
        <f t="shared" ca="1" si="3"/>
        <v>0</v>
      </c>
      <c r="AB17" s="48">
        <f t="shared" ca="1" si="4"/>
        <v>0</v>
      </c>
      <c r="AC17" s="48">
        <f t="shared" ref="AC17:AC34" ca="1" si="26">RAND()</f>
        <v>0.88501448230346869</v>
      </c>
      <c r="AD17" s="48">
        <f t="shared" ca="1" si="0"/>
        <v>8.6517963664910518</v>
      </c>
      <c r="AE17" s="48">
        <f t="shared" ref="AE17:AE34" ca="1" si="27">3350+250*Z17+390*AA17-150*AB17-600*AD17</f>
        <v>-1616.0778198946309</v>
      </c>
      <c r="AF17" s="82">
        <f t="shared" ref="AF17:AF34" ca="1" si="28">AE17+AF16</f>
        <v>2511.4176899196873</v>
      </c>
    </row>
    <row r="18" spans="1:32" x14ac:dyDescent="0.25">
      <c r="A18" s="78">
        <f t="shared" ca="1" si="1"/>
        <v>5.1177811495236591E-3</v>
      </c>
      <c r="D18" s="50">
        <v>4</v>
      </c>
      <c r="E18" s="51" t="str">
        <f t="shared" ca="1" si="5"/>
        <v xml:space="preserve">lluvia </v>
      </c>
      <c r="F18" s="48">
        <f t="shared" ca="1" si="6"/>
        <v>0.7564794483783075</v>
      </c>
      <c r="G18" s="51" t="str">
        <f t="shared" ca="1" si="7"/>
        <v>nublado</v>
      </c>
      <c r="H18" s="48">
        <f t="shared" ca="1" si="8"/>
        <v>0.16116047015531376</v>
      </c>
      <c r="I18" s="51" t="str">
        <f t="shared" ca="1" si="9"/>
        <v>sol</v>
      </c>
      <c r="J18" s="48">
        <f t="shared" ca="1" si="10"/>
        <v>0.56929306106380118</v>
      </c>
      <c r="K18" s="51" t="str">
        <f t="shared" ca="1" si="11"/>
        <v>sol</v>
      </c>
      <c r="L18" s="48">
        <f t="shared" ca="1" si="12"/>
        <v>0.79568909842875335</v>
      </c>
      <c r="M18" s="51" t="str">
        <f t="shared" ca="1" si="13"/>
        <v>sol</v>
      </c>
      <c r="N18" s="48">
        <f t="shared" ca="1" si="14"/>
        <v>0.23995958218093483</v>
      </c>
      <c r="O18" s="51" t="str">
        <f t="shared" ca="1" si="15"/>
        <v>sol</v>
      </c>
      <c r="P18" s="48">
        <f t="shared" ca="1" si="16"/>
        <v>0.47523779782572384</v>
      </c>
      <c r="Q18" s="51" t="str">
        <f t="shared" ca="1" si="17"/>
        <v>sol</v>
      </c>
      <c r="R18" s="48">
        <f t="shared" ca="1" si="18"/>
        <v>0.20551037576217113</v>
      </c>
      <c r="S18" s="51" t="str">
        <f t="shared" ca="1" si="19"/>
        <v>sol</v>
      </c>
      <c r="T18" s="48">
        <f t="shared" ca="1" si="20"/>
        <v>0.50757080268485721</v>
      </c>
      <c r="U18" s="51" t="str">
        <f t="shared" ca="1" si="21"/>
        <v>sol</v>
      </c>
      <c r="V18" s="48">
        <f t="shared" ca="1" si="22"/>
        <v>0.69419899460535006</v>
      </c>
      <c r="W18" s="51" t="str">
        <f t="shared" ca="1" si="23"/>
        <v>sol</v>
      </c>
      <c r="X18" s="48">
        <f t="shared" ca="1" si="24"/>
        <v>0.67941383022266666</v>
      </c>
      <c r="Y18" s="51" t="str">
        <f t="shared" ca="1" si="25"/>
        <v>sol</v>
      </c>
      <c r="Z18" s="48">
        <f t="shared" ca="1" si="2"/>
        <v>0.9</v>
      </c>
      <c r="AA18" s="48">
        <f t="shared" ca="1" si="3"/>
        <v>0</v>
      </c>
      <c r="AB18" s="48">
        <f t="shared" ca="1" si="4"/>
        <v>0.1</v>
      </c>
      <c r="AC18" s="48">
        <f t="shared" ca="1" si="26"/>
        <v>0.23047032313302207</v>
      </c>
      <c r="AD18" s="48">
        <f t="shared" ca="1" si="0"/>
        <v>1.04790304007219</v>
      </c>
      <c r="AE18" s="48">
        <f t="shared" ca="1" si="27"/>
        <v>2931.258175956686</v>
      </c>
      <c r="AF18" s="82">
        <f t="shared" ca="1" si="28"/>
        <v>5442.6758658763738</v>
      </c>
    </row>
    <row r="19" spans="1:32" x14ac:dyDescent="0.25">
      <c r="A19" s="78">
        <f t="shared" ca="1" si="1"/>
        <v>0.31637173285670883</v>
      </c>
      <c r="D19" s="50">
        <v>5</v>
      </c>
      <c r="E19" s="51" t="str">
        <f t="shared" ca="1" si="5"/>
        <v>sol</v>
      </c>
      <c r="F19" s="48">
        <f t="shared" ca="1" si="6"/>
        <v>0.27842301471692665</v>
      </c>
      <c r="G19" s="51" t="str">
        <f t="shared" ca="1" si="7"/>
        <v>sol</v>
      </c>
      <c r="H19" s="48">
        <f t="shared" ca="1" si="8"/>
        <v>0.63561395304108237</v>
      </c>
      <c r="I19" s="51" t="str">
        <f t="shared" ca="1" si="9"/>
        <v>sol</v>
      </c>
      <c r="J19" s="48">
        <f t="shared" ca="1" si="10"/>
        <v>0.64724988621211277</v>
      </c>
      <c r="K19" s="51" t="str">
        <f t="shared" ca="1" si="11"/>
        <v>sol</v>
      </c>
      <c r="L19" s="48">
        <f t="shared" ca="1" si="12"/>
        <v>0.6175804849551102</v>
      </c>
      <c r="M19" s="51" t="str">
        <f t="shared" ca="1" si="13"/>
        <v>sol</v>
      </c>
      <c r="N19" s="48">
        <f t="shared" ca="1" si="14"/>
        <v>0.70030248431533237</v>
      </c>
      <c r="O19" s="51" t="str">
        <f t="shared" ca="1" si="15"/>
        <v>sol</v>
      </c>
      <c r="P19" s="48">
        <f t="shared" ca="1" si="16"/>
        <v>0.75435484874727676</v>
      </c>
      <c r="Q19" s="51" t="str">
        <f t="shared" ca="1" si="17"/>
        <v>sol</v>
      </c>
      <c r="R19" s="48">
        <f t="shared" ca="1" si="18"/>
        <v>0.71028679828319086</v>
      </c>
      <c r="S19" s="51" t="str">
        <f t="shared" ca="1" si="19"/>
        <v>sol</v>
      </c>
      <c r="T19" s="48">
        <f t="shared" ca="1" si="20"/>
        <v>0.77771978457234692</v>
      </c>
      <c r="U19" s="51" t="str">
        <f t="shared" ca="1" si="21"/>
        <v>sol</v>
      </c>
      <c r="V19" s="48">
        <f t="shared" ca="1" si="22"/>
        <v>0.90986125377912008</v>
      </c>
      <c r="W19" s="51" t="str">
        <f t="shared" ca="1" si="23"/>
        <v>nublado</v>
      </c>
      <c r="X19" s="48">
        <f t="shared" ca="1" si="24"/>
        <v>0.97293312269227838</v>
      </c>
      <c r="Y19" s="51" t="str">
        <f t="shared" ca="1" si="25"/>
        <v>nublado</v>
      </c>
      <c r="Z19" s="48">
        <f t="shared" ca="1" si="2"/>
        <v>0.8</v>
      </c>
      <c r="AA19" s="48">
        <f t="shared" ca="1" si="3"/>
        <v>0</v>
      </c>
      <c r="AB19" s="48">
        <f t="shared" ca="1" si="4"/>
        <v>0.2</v>
      </c>
      <c r="AC19" s="48">
        <f t="shared" ca="1" si="26"/>
        <v>0.54706594927035701</v>
      </c>
      <c r="AD19" s="48">
        <f t="shared" ca="1" si="0"/>
        <v>3.1680349899026528</v>
      </c>
      <c r="AE19" s="48">
        <f t="shared" ca="1" si="27"/>
        <v>1619.1790060584083</v>
      </c>
      <c r="AF19" s="82">
        <f t="shared" ca="1" si="28"/>
        <v>7061.8548719347818</v>
      </c>
    </row>
    <row r="20" spans="1:32" x14ac:dyDescent="0.25">
      <c r="A20" s="78">
        <f t="shared" ca="1" si="1"/>
        <v>0.38068585098311092</v>
      </c>
      <c r="D20" s="50">
        <v>6</v>
      </c>
      <c r="E20" s="51" t="str">
        <f t="shared" ca="1" si="5"/>
        <v>nublado</v>
      </c>
      <c r="F20" s="48">
        <f t="shared" ca="1" si="6"/>
        <v>4.7731062944965097E-2</v>
      </c>
      <c r="G20" s="51" t="str">
        <f t="shared" ca="1" si="7"/>
        <v>sol</v>
      </c>
      <c r="H20" s="48">
        <f t="shared" ca="1" si="8"/>
        <v>0.72990039938070572</v>
      </c>
      <c r="I20" s="51" t="str">
        <f t="shared" ca="1" si="9"/>
        <v>sol</v>
      </c>
      <c r="J20" s="48">
        <f t="shared" ca="1" si="10"/>
        <v>0.18494728783954073</v>
      </c>
      <c r="K20" s="51" t="str">
        <f t="shared" ca="1" si="11"/>
        <v>sol</v>
      </c>
      <c r="L20" s="48">
        <f t="shared" ca="1" si="12"/>
        <v>0.42000144794708794</v>
      </c>
      <c r="M20" s="51" t="str">
        <f t="shared" ca="1" si="13"/>
        <v>sol</v>
      </c>
      <c r="N20" s="48">
        <f t="shared" ca="1" si="14"/>
        <v>0.21700786429669838</v>
      </c>
      <c r="O20" s="51" t="str">
        <f t="shared" ca="1" si="15"/>
        <v>sol</v>
      </c>
      <c r="P20" s="48">
        <f t="shared" ca="1" si="16"/>
        <v>0.77888527391651174</v>
      </c>
      <c r="Q20" s="51" t="str">
        <f t="shared" ca="1" si="17"/>
        <v>sol</v>
      </c>
      <c r="R20" s="48">
        <f t="shared" ca="1" si="18"/>
        <v>0.88270575107541527</v>
      </c>
      <c r="S20" s="51" t="str">
        <f t="shared" ca="1" si="19"/>
        <v xml:space="preserve">lluvia </v>
      </c>
      <c r="T20" s="48">
        <f t="shared" ca="1" si="20"/>
        <v>0.27692115159740993</v>
      </c>
      <c r="U20" s="51" t="str">
        <f t="shared" ca="1" si="21"/>
        <v>sol</v>
      </c>
      <c r="V20" s="48">
        <f t="shared" ca="1" si="22"/>
        <v>0.75568787229796286</v>
      </c>
      <c r="W20" s="51" t="str">
        <f t="shared" ca="1" si="23"/>
        <v>sol</v>
      </c>
      <c r="X20" s="48">
        <f t="shared" ca="1" si="24"/>
        <v>0.66264355837282773</v>
      </c>
      <c r="Y20" s="51" t="str">
        <f t="shared" ca="1" si="25"/>
        <v>sol</v>
      </c>
      <c r="Z20" s="48">
        <f t="shared" ca="1" si="2"/>
        <v>0.9</v>
      </c>
      <c r="AA20" s="48">
        <f t="shared" ca="1" si="3"/>
        <v>0</v>
      </c>
      <c r="AB20" s="48">
        <f t="shared" ca="1" si="4"/>
        <v>0</v>
      </c>
      <c r="AC20" s="48">
        <f t="shared" ca="1" si="26"/>
        <v>0.67555839781102667</v>
      </c>
      <c r="AD20" s="48">
        <f t="shared" ca="1" si="0"/>
        <v>4.5025988858834136</v>
      </c>
      <c r="AE20" s="48">
        <f t="shared" ca="1" si="27"/>
        <v>873.44066846995202</v>
      </c>
      <c r="AF20" s="82">
        <f t="shared" ca="1" si="28"/>
        <v>7935.2955404047334</v>
      </c>
    </row>
    <row r="21" spans="1:32" x14ac:dyDescent="0.25">
      <c r="A21" s="78">
        <f t="shared" ca="1" si="1"/>
        <v>0.8230946482488547</v>
      </c>
      <c r="D21" s="50">
        <v>7</v>
      </c>
      <c r="E21" s="51" t="str">
        <f t="shared" ca="1" si="5"/>
        <v>sol</v>
      </c>
      <c r="F21" s="48">
        <f t="shared" ca="1" si="6"/>
        <v>0.91232529773702487</v>
      </c>
      <c r="G21" s="51" t="str">
        <f t="shared" ca="1" si="7"/>
        <v>nublado</v>
      </c>
      <c r="H21" s="48">
        <f t="shared" ca="1" si="8"/>
        <v>0.28586035864219361</v>
      </c>
      <c r="I21" s="51" t="str">
        <f t="shared" ca="1" si="9"/>
        <v>sol</v>
      </c>
      <c r="J21" s="48">
        <f t="shared" ca="1" si="10"/>
        <v>0.28613837366406669</v>
      </c>
      <c r="K21" s="51" t="str">
        <f t="shared" ca="1" si="11"/>
        <v>sol</v>
      </c>
      <c r="L21" s="48">
        <f t="shared" ca="1" si="12"/>
        <v>0.51016212281849338</v>
      </c>
      <c r="M21" s="51" t="str">
        <f t="shared" ca="1" si="13"/>
        <v>sol</v>
      </c>
      <c r="N21" s="48">
        <f t="shared" ca="1" si="14"/>
        <v>0.81624320128747252</v>
      </c>
      <c r="O21" s="51" t="str">
        <f t="shared" ca="1" si="15"/>
        <v xml:space="preserve">lluvia </v>
      </c>
      <c r="P21" s="48">
        <f t="shared" ca="1" si="16"/>
        <v>0.65927209074625737</v>
      </c>
      <c r="Q21" s="51" t="str">
        <f t="shared" ca="1" si="17"/>
        <v>lluvia</v>
      </c>
      <c r="R21" s="48">
        <f t="shared" ca="1" si="18"/>
        <v>0.86043945855205661</v>
      </c>
      <c r="S21" s="51" t="str">
        <f t="shared" ca="1" si="19"/>
        <v>nublado</v>
      </c>
      <c r="T21" s="48">
        <f t="shared" ca="1" si="20"/>
        <v>0.36514542379014858</v>
      </c>
      <c r="U21" s="51" t="str">
        <f t="shared" ca="1" si="21"/>
        <v>sol</v>
      </c>
      <c r="V21" s="48">
        <f t="shared" ca="1" si="22"/>
        <v>0.76372951678394529</v>
      </c>
      <c r="W21" s="51" t="str">
        <f t="shared" ca="1" si="23"/>
        <v>sol</v>
      </c>
      <c r="X21" s="48">
        <f t="shared" ca="1" si="24"/>
        <v>0.47687868918780563</v>
      </c>
      <c r="Y21" s="51" t="str">
        <f t="shared" ca="1" si="25"/>
        <v>sol</v>
      </c>
      <c r="Z21" s="48">
        <f t="shared" ca="1" si="2"/>
        <v>0.6</v>
      </c>
      <c r="AA21" s="48">
        <f t="shared" ca="1" si="3"/>
        <v>0.1</v>
      </c>
      <c r="AB21" s="48">
        <f t="shared" ca="1" si="4"/>
        <v>0.2</v>
      </c>
      <c r="AC21" s="48">
        <f t="shared" ca="1" si="26"/>
        <v>0.73418284871528627</v>
      </c>
      <c r="AD21" s="48">
        <f t="shared" ca="1" si="0"/>
        <v>5.2997864310169831</v>
      </c>
      <c r="AE21" s="48">
        <f t="shared" ca="1" si="27"/>
        <v>329.12814138981003</v>
      </c>
      <c r="AF21" s="82">
        <f t="shared" ca="1" si="28"/>
        <v>8264.4236817945439</v>
      </c>
    </row>
    <row r="22" spans="1:32" x14ac:dyDescent="0.25">
      <c r="A22" s="78">
        <f t="shared" ca="1" si="1"/>
        <v>0.64770464165800057</v>
      </c>
      <c r="D22" s="50">
        <v>8</v>
      </c>
      <c r="E22" s="51" t="str">
        <f t="shared" ca="1" si="5"/>
        <v>sol</v>
      </c>
      <c r="F22" s="48">
        <f t="shared" ca="1" si="6"/>
        <v>0.89877533528356524</v>
      </c>
      <c r="G22" s="51" t="str">
        <f t="shared" ca="1" si="7"/>
        <v xml:space="preserve">lluvia </v>
      </c>
      <c r="H22" s="48">
        <f t="shared" ca="1" si="8"/>
        <v>0.16916609100534596</v>
      </c>
      <c r="I22" s="51" t="str">
        <f t="shared" ca="1" si="9"/>
        <v>sol</v>
      </c>
      <c r="J22" s="48">
        <f t="shared" ca="1" si="10"/>
        <v>0.56423779410296837</v>
      </c>
      <c r="K22" s="51" t="str">
        <f t="shared" ca="1" si="11"/>
        <v>sol</v>
      </c>
      <c r="L22" s="48">
        <f t="shared" ca="1" si="12"/>
        <v>0.26821929587678017</v>
      </c>
      <c r="M22" s="51" t="str">
        <f t="shared" ca="1" si="13"/>
        <v>sol</v>
      </c>
      <c r="N22" s="48">
        <f t="shared" ca="1" si="14"/>
        <v>0.67360811516493024</v>
      </c>
      <c r="O22" s="51" t="str">
        <f t="shared" ca="1" si="15"/>
        <v>sol</v>
      </c>
      <c r="P22" s="48">
        <f t="shared" ca="1" si="16"/>
        <v>0.88841712108102866</v>
      </c>
      <c r="Q22" s="51" t="str">
        <f t="shared" ca="1" si="17"/>
        <v xml:space="preserve">lluvia </v>
      </c>
      <c r="R22" s="48">
        <f t="shared" ca="1" si="18"/>
        <v>0.74509437058447303</v>
      </c>
      <c r="S22" s="51" t="str">
        <f t="shared" ca="1" si="19"/>
        <v>nublado</v>
      </c>
      <c r="T22" s="48">
        <f t="shared" ca="1" si="20"/>
        <v>6.4001108804830564E-2</v>
      </c>
      <c r="U22" s="51" t="str">
        <f t="shared" ca="1" si="21"/>
        <v>sol</v>
      </c>
      <c r="V22" s="48">
        <f t="shared" ca="1" si="22"/>
        <v>0.15744597187903697</v>
      </c>
      <c r="W22" s="51" t="str">
        <f t="shared" ca="1" si="23"/>
        <v>sol</v>
      </c>
      <c r="X22" s="48">
        <f t="shared" ca="1" si="24"/>
        <v>0.43749766280038238</v>
      </c>
      <c r="Y22" s="51" t="str">
        <f t="shared" ca="1" si="25"/>
        <v>sol</v>
      </c>
      <c r="Z22" s="48">
        <f t="shared" ca="1" si="2"/>
        <v>0.7</v>
      </c>
      <c r="AA22" s="48">
        <f t="shared" ca="1" si="3"/>
        <v>0</v>
      </c>
      <c r="AB22" s="48">
        <f t="shared" ca="1" si="4"/>
        <v>0.1</v>
      </c>
      <c r="AC22" s="48">
        <f t="shared" ca="1" si="26"/>
        <v>0.27567820849439717</v>
      </c>
      <c r="AD22" s="48">
        <f t="shared" ca="1" si="0"/>
        <v>1.290078087741974</v>
      </c>
      <c r="AE22" s="48">
        <f t="shared" ca="1" si="27"/>
        <v>2735.9531473548159</v>
      </c>
      <c r="AF22" s="82">
        <f t="shared" ca="1" si="28"/>
        <v>11000.37682914936</v>
      </c>
    </row>
    <row r="23" spans="1:32" x14ac:dyDescent="0.25">
      <c r="A23" s="78">
        <f t="shared" ca="1" si="1"/>
        <v>0.10344351274759378</v>
      </c>
      <c r="D23" s="50">
        <v>9</v>
      </c>
      <c r="E23" s="51" t="str">
        <f t="shared" ca="1" si="5"/>
        <v>sol</v>
      </c>
      <c r="F23" s="48">
        <f t="shared" ca="1" si="6"/>
        <v>0.75485596749194239</v>
      </c>
      <c r="G23" s="51" t="str">
        <f t="shared" ca="1" si="7"/>
        <v>sol</v>
      </c>
      <c r="H23" s="48">
        <f t="shared" ca="1" si="8"/>
        <v>0.4118977559298399</v>
      </c>
      <c r="I23" s="51" t="str">
        <f t="shared" ca="1" si="9"/>
        <v>sol</v>
      </c>
      <c r="J23" s="48">
        <f t="shared" ca="1" si="10"/>
        <v>0.83728261871123821</v>
      </c>
      <c r="K23" s="51" t="str">
        <f t="shared" ca="1" si="11"/>
        <v xml:space="preserve">lluvia </v>
      </c>
      <c r="L23" s="48">
        <f t="shared" ca="1" si="12"/>
        <v>0.85237220157868421</v>
      </c>
      <c r="M23" s="51" t="str">
        <f t="shared" ca="1" si="13"/>
        <v>nublado</v>
      </c>
      <c r="N23" s="48">
        <f t="shared" ca="1" si="14"/>
        <v>0.96991842314677679</v>
      </c>
      <c r="O23" s="51" t="str">
        <f t="shared" ca="1" si="15"/>
        <v>nublado</v>
      </c>
      <c r="P23" s="48">
        <f t="shared" ca="1" si="16"/>
        <v>0.24892968935187776</v>
      </c>
      <c r="Q23" s="51" t="str">
        <f t="shared" ca="1" si="17"/>
        <v>sol</v>
      </c>
      <c r="R23" s="48">
        <f t="shared" ca="1" si="18"/>
        <v>0.68556205515522817</v>
      </c>
      <c r="S23" s="51" t="str">
        <f t="shared" ca="1" si="19"/>
        <v>sol</v>
      </c>
      <c r="T23" s="48">
        <f t="shared" ca="1" si="20"/>
        <v>0.83589015771898223</v>
      </c>
      <c r="U23" s="51" t="str">
        <f t="shared" ca="1" si="21"/>
        <v xml:space="preserve">lluvia </v>
      </c>
      <c r="V23" s="48">
        <f t="shared" ca="1" si="22"/>
        <v>0.67574849872079512</v>
      </c>
      <c r="W23" s="51" t="str">
        <f t="shared" ca="1" si="23"/>
        <v>lluvia</v>
      </c>
      <c r="X23" s="48">
        <f t="shared" ca="1" si="24"/>
        <v>0.52630579910587005</v>
      </c>
      <c r="Y23" s="51" t="str">
        <f t="shared" ca="1" si="25"/>
        <v>lluvia</v>
      </c>
      <c r="Z23" s="48">
        <f t="shared" ca="1" si="2"/>
        <v>0.4</v>
      </c>
      <c r="AA23" s="48">
        <f t="shared" ca="1" si="3"/>
        <v>0.2</v>
      </c>
      <c r="AB23" s="48">
        <f t="shared" ca="1" si="4"/>
        <v>0.2</v>
      </c>
      <c r="AC23" s="48">
        <f t="shared" ca="1" si="26"/>
        <v>0.5779150294875679</v>
      </c>
      <c r="AD23" s="48">
        <f t="shared" ca="1" si="0"/>
        <v>3.4501945331580357</v>
      </c>
      <c r="AE23" s="48">
        <f t="shared" ca="1" si="27"/>
        <v>1427.8832801051785</v>
      </c>
      <c r="AF23" s="82">
        <f t="shared" ca="1" si="28"/>
        <v>12428.260109254537</v>
      </c>
    </row>
    <row r="24" spans="1:32" x14ac:dyDescent="0.25">
      <c r="A24" s="78">
        <f t="shared" ca="1" si="1"/>
        <v>2.6130884044737179E-2</v>
      </c>
      <c r="D24" s="50">
        <v>10</v>
      </c>
      <c r="E24" s="51" t="str">
        <f t="shared" ca="1" si="5"/>
        <v>lluvia</v>
      </c>
      <c r="F24" s="48">
        <f t="shared" ca="1" si="6"/>
        <v>0.94971520513029484</v>
      </c>
      <c r="G24" s="51" t="str">
        <f t="shared" ca="1" si="7"/>
        <v>nublado</v>
      </c>
      <c r="H24" s="48">
        <f t="shared" ca="1" si="8"/>
        <v>0.68173115054701039</v>
      </c>
      <c r="I24" s="51" t="str">
        <f t="shared" ca="1" si="9"/>
        <v>lluvia</v>
      </c>
      <c r="J24" s="48">
        <f t="shared" ca="1" si="10"/>
        <v>0.94618881132180999</v>
      </c>
      <c r="K24" s="51" t="str">
        <f t="shared" ca="1" si="11"/>
        <v>nublado</v>
      </c>
      <c r="L24" s="48">
        <f t="shared" ca="1" si="12"/>
        <v>0.34334355889610724</v>
      </c>
      <c r="M24" s="51" t="str">
        <f t="shared" ca="1" si="13"/>
        <v>sol</v>
      </c>
      <c r="N24" s="48">
        <f t="shared" ca="1" si="14"/>
        <v>0.59754609503915534</v>
      </c>
      <c r="O24" s="51" t="str">
        <f t="shared" ca="1" si="15"/>
        <v>sol</v>
      </c>
      <c r="P24" s="48">
        <f t="shared" ca="1" si="16"/>
        <v>0.72246132652600537</v>
      </c>
      <c r="Q24" s="51" t="str">
        <f t="shared" ca="1" si="17"/>
        <v>sol</v>
      </c>
      <c r="R24" s="48">
        <f t="shared" ca="1" si="18"/>
        <v>0.58030544310595999</v>
      </c>
      <c r="S24" s="51" t="str">
        <f t="shared" ca="1" si="19"/>
        <v>sol</v>
      </c>
      <c r="T24" s="48">
        <f t="shared" ca="1" si="20"/>
        <v>0.68855446879401117</v>
      </c>
      <c r="U24" s="51" t="str">
        <f t="shared" ca="1" si="21"/>
        <v>sol</v>
      </c>
      <c r="V24" s="48">
        <f t="shared" ca="1" si="22"/>
        <v>9.8249477785389061E-2</v>
      </c>
      <c r="W24" s="51" t="str">
        <f t="shared" ca="1" si="23"/>
        <v>sol</v>
      </c>
      <c r="X24" s="48">
        <f t="shared" ca="1" si="24"/>
        <v>0.25237395367337057</v>
      </c>
      <c r="Y24" s="51" t="str">
        <f t="shared" ca="1" si="25"/>
        <v>sol</v>
      </c>
      <c r="Z24" s="48">
        <f t="shared" ca="1" si="2"/>
        <v>0.7</v>
      </c>
      <c r="AA24" s="48">
        <f t="shared" ca="1" si="3"/>
        <v>0.1</v>
      </c>
      <c r="AB24" s="48">
        <f t="shared" ca="1" si="4"/>
        <v>0.2</v>
      </c>
      <c r="AC24" s="48">
        <f t="shared" ca="1" si="26"/>
        <v>0.89448246655128572</v>
      </c>
      <c r="AD24" s="48">
        <f t="shared" ca="1" si="0"/>
        <v>8.9955125841920172</v>
      </c>
      <c r="AE24" s="48">
        <f t="shared" ca="1" si="27"/>
        <v>-1863.3075505152101</v>
      </c>
      <c r="AF24" s="82">
        <f t="shared" ca="1" si="28"/>
        <v>10564.952558739327</v>
      </c>
    </row>
    <row r="25" spans="1:32" x14ac:dyDescent="0.25">
      <c r="A25" s="78">
        <f t="shared" ca="1" si="1"/>
        <v>0.75658444855554674</v>
      </c>
      <c r="D25" s="50">
        <v>11</v>
      </c>
      <c r="E25" s="51" t="str">
        <f t="shared" ca="1" si="5"/>
        <v>sol</v>
      </c>
      <c r="F25" s="48">
        <f t="shared" ca="1" si="6"/>
        <v>0.94656545382625878</v>
      </c>
      <c r="G25" s="51" t="str">
        <f t="shared" ca="1" si="7"/>
        <v>nublado</v>
      </c>
      <c r="H25" s="48">
        <f t="shared" ca="1" si="8"/>
        <v>0.16682479256265637</v>
      </c>
      <c r="I25" s="51" t="str">
        <f t="shared" ca="1" si="9"/>
        <v>sol</v>
      </c>
      <c r="J25" s="48">
        <f t="shared" ca="1" si="10"/>
        <v>0.1767991813720976</v>
      </c>
      <c r="K25" s="51" t="str">
        <f t="shared" ca="1" si="11"/>
        <v>sol</v>
      </c>
      <c r="L25" s="48">
        <f t="shared" ca="1" si="12"/>
        <v>0.4261288367991144</v>
      </c>
      <c r="M25" s="51" t="str">
        <f t="shared" ca="1" si="13"/>
        <v>sol</v>
      </c>
      <c r="N25" s="48">
        <f t="shared" ca="1" si="14"/>
        <v>0.7499142831486143</v>
      </c>
      <c r="O25" s="51" t="str">
        <f t="shared" ca="1" si="15"/>
        <v>sol</v>
      </c>
      <c r="P25" s="48">
        <f t="shared" ca="1" si="16"/>
        <v>0.57070308633389832</v>
      </c>
      <c r="Q25" s="51" t="str">
        <f t="shared" ca="1" si="17"/>
        <v>sol</v>
      </c>
      <c r="R25" s="48">
        <f t="shared" ca="1" si="18"/>
        <v>0.47235177189024313</v>
      </c>
      <c r="S25" s="51" t="str">
        <f t="shared" ca="1" si="19"/>
        <v>sol</v>
      </c>
      <c r="T25" s="48">
        <f t="shared" ca="1" si="20"/>
        <v>0.95029625809189255</v>
      </c>
      <c r="U25" s="51" t="str">
        <f t="shared" ca="1" si="21"/>
        <v>nublado</v>
      </c>
      <c r="V25" s="48">
        <f t="shared" ca="1" si="22"/>
        <v>0.43829256722311494</v>
      </c>
      <c r="W25" s="51" t="str">
        <f t="shared" ca="1" si="23"/>
        <v>sol</v>
      </c>
      <c r="X25" s="48">
        <f t="shared" ca="1" si="24"/>
        <v>0.85193787379403152</v>
      </c>
      <c r="Y25" s="51" t="str">
        <f t="shared" ca="1" si="25"/>
        <v xml:space="preserve">lluvia </v>
      </c>
      <c r="Z25" s="48">
        <f t="shared" ca="1" si="2"/>
        <v>0.7</v>
      </c>
      <c r="AA25" s="48">
        <f t="shared" ca="1" si="3"/>
        <v>0</v>
      </c>
      <c r="AB25" s="48">
        <f t="shared" ca="1" si="4"/>
        <v>0.2</v>
      </c>
      <c r="AC25" s="48">
        <f t="shared" ca="1" si="26"/>
        <v>0.41630603314858428</v>
      </c>
      <c r="AD25" s="48">
        <f t="shared" ca="1" si="0"/>
        <v>2.1535138514771903</v>
      </c>
      <c r="AE25" s="48">
        <f t="shared" ca="1" si="27"/>
        <v>2202.891689113686</v>
      </c>
      <c r="AF25" s="82">
        <f t="shared" ca="1" si="28"/>
        <v>12767.844247853012</v>
      </c>
    </row>
    <row r="26" spans="1:32" x14ac:dyDescent="0.25">
      <c r="A26" s="78">
        <f t="shared" ca="1" si="1"/>
        <v>0.1460345512808171</v>
      </c>
      <c r="D26" s="50">
        <v>12</v>
      </c>
      <c r="E26" s="51" t="str">
        <f t="shared" ca="1" si="5"/>
        <v xml:space="preserve">lluvia </v>
      </c>
      <c r="F26" s="48">
        <f t="shared" ca="1" si="6"/>
        <v>0.74553355771068675</v>
      </c>
      <c r="G26" s="51" t="str">
        <f t="shared" ca="1" si="7"/>
        <v>nublado</v>
      </c>
      <c r="H26" s="48">
        <f t="shared" ca="1" si="8"/>
        <v>0.10963201024946967</v>
      </c>
      <c r="I26" s="51" t="str">
        <f t="shared" ca="1" si="9"/>
        <v>sol</v>
      </c>
      <c r="J26" s="48">
        <f t="shared" ca="1" si="10"/>
        <v>0.43872983406449573</v>
      </c>
      <c r="K26" s="51" t="str">
        <f t="shared" ca="1" si="11"/>
        <v>sol</v>
      </c>
      <c r="L26" s="48">
        <f t="shared" ca="1" si="12"/>
        <v>0.68880591732706276</v>
      </c>
      <c r="M26" s="51" t="str">
        <f t="shared" ca="1" si="13"/>
        <v>sol</v>
      </c>
      <c r="N26" s="48">
        <f t="shared" ca="1" si="14"/>
        <v>0.59857656374803547</v>
      </c>
      <c r="O26" s="51" t="str">
        <f t="shared" ca="1" si="15"/>
        <v>sol</v>
      </c>
      <c r="P26" s="48">
        <f t="shared" ca="1" si="16"/>
        <v>0.91906483664877225</v>
      </c>
      <c r="Q26" s="51" t="str">
        <f t="shared" ca="1" si="17"/>
        <v>nublado</v>
      </c>
      <c r="R26" s="48">
        <f t="shared" ca="1" si="18"/>
        <v>0.2908935649681712</v>
      </c>
      <c r="S26" s="51" t="str">
        <f t="shared" ca="1" si="19"/>
        <v>sol</v>
      </c>
      <c r="T26" s="48">
        <f t="shared" ca="1" si="20"/>
        <v>0.4148225433833892</v>
      </c>
      <c r="U26" s="51" t="str">
        <f t="shared" ca="1" si="21"/>
        <v>sol</v>
      </c>
      <c r="V26" s="48">
        <f t="shared" ca="1" si="22"/>
        <v>0.29616672201276484</v>
      </c>
      <c r="W26" s="51" t="str">
        <f t="shared" ca="1" si="23"/>
        <v>sol</v>
      </c>
      <c r="X26" s="48">
        <f t="shared" ca="1" si="24"/>
        <v>0.58817671849249376</v>
      </c>
      <c r="Y26" s="51" t="str">
        <f t="shared" ca="1" si="25"/>
        <v>sol</v>
      </c>
      <c r="Z26" s="48">
        <f t="shared" ca="1" si="2"/>
        <v>0.8</v>
      </c>
      <c r="AA26" s="48">
        <f t="shared" ca="1" si="3"/>
        <v>0</v>
      </c>
      <c r="AB26" s="48">
        <f t="shared" ca="1" si="4"/>
        <v>0.2</v>
      </c>
      <c r="AC26" s="48">
        <f t="shared" ca="1" si="26"/>
        <v>4.8029653456394872E-2</v>
      </c>
      <c r="AD26" s="48">
        <f t="shared" ca="1" si="0"/>
        <v>0.19688557305819671</v>
      </c>
      <c r="AE26" s="48">
        <f t="shared" ca="1" si="27"/>
        <v>3401.868656165082</v>
      </c>
      <c r="AF26" s="82">
        <f t="shared" ca="1" si="28"/>
        <v>16169.712904018095</v>
      </c>
    </row>
    <row r="27" spans="1:32" x14ac:dyDescent="0.25">
      <c r="A27" s="78">
        <f t="shared" ca="1" si="1"/>
        <v>6.0330243051849308E-2</v>
      </c>
      <c r="D27" s="50">
        <v>13</v>
      </c>
      <c r="E27" s="51" t="str">
        <f t="shared" ca="1" si="5"/>
        <v>sol</v>
      </c>
      <c r="F27" s="48">
        <f t="shared" ca="1" si="6"/>
        <v>0.70363842191116821</v>
      </c>
      <c r="G27" s="51" t="str">
        <f t="shared" ca="1" si="7"/>
        <v>sol</v>
      </c>
      <c r="H27" s="48">
        <f t="shared" ca="1" si="8"/>
        <v>0.96102833059235082</v>
      </c>
      <c r="I27" s="51" t="str">
        <f t="shared" ca="1" si="9"/>
        <v>nublado</v>
      </c>
      <c r="J27" s="48">
        <f t="shared" ca="1" si="10"/>
        <v>0.44174652111637547</v>
      </c>
      <c r="K27" s="51" t="str">
        <f t="shared" ca="1" si="11"/>
        <v>sol</v>
      </c>
      <c r="L27" s="48">
        <f t="shared" ca="1" si="12"/>
        <v>1.8253594892248648E-2</v>
      </c>
      <c r="M27" s="51" t="str">
        <f t="shared" ca="1" si="13"/>
        <v>sol</v>
      </c>
      <c r="N27" s="48">
        <f t="shared" ca="1" si="14"/>
        <v>0.48366656828860255</v>
      </c>
      <c r="O27" s="51" t="str">
        <f t="shared" ca="1" si="15"/>
        <v>sol</v>
      </c>
      <c r="P27" s="48">
        <f t="shared" ca="1" si="16"/>
        <v>0.38523835585759447</v>
      </c>
      <c r="Q27" s="51" t="str">
        <f t="shared" ca="1" si="17"/>
        <v>sol</v>
      </c>
      <c r="R27" s="48">
        <f t="shared" ca="1" si="18"/>
        <v>0.83750465541560348</v>
      </c>
      <c r="S27" s="51" t="str">
        <f t="shared" ca="1" si="19"/>
        <v xml:space="preserve">lluvia </v>
      </c>
      <c r="T27" s="48">
        <f t="shared" ca="1" si="20"/>
        <v>0.83283979009586273</v>
      </c>
      <c r="U27" s="51" t="str">
        <f t="shared" ca="1" si="21"/>
        <v>nublado</v>
      </c>
      <c r="V27" s="48">
        <f t="shared" ca="1" si="22"/>
        <v>0.28867396144012614</v>
      </c>
      <c r="W27" s="51" t="str">
        <f t="shared" ca="1" si="23"/>
        <v>sol</v>
      </c>
      <c r="X27" s="48">
        <f t="shared" ca="1" si="24"/>
        <v>0.11488173808367108</v>
      </c>
      <c r="Y27" s="51" t="str">
        <f t="shared" ca="1" si="25"/>
        <v>sol</v>
      </c>
      <c r="Z27" s="48">
        <f t="shared" ca="1" si="2"/>
        <v>0.7</v>
      </c>
      <c r="AA27" s="48">
        <f t="shared" ca="1" si="3"/>
        <v>0</v>
      </c>
      <c r="AB27" s="48">
        <f t="shared" ca="1" si="4"/>
        <v>0.2</v>
      </c>
      <c r="AC27" s="48">
        <f t="shared" ca="1" si="26"/>
        <v>0.91477752653401934</v>
      </c>
      <c r="AD27" s="48">
        <f t="shared" ca="1" si="0"/>
        <v>9.8499604274159118</v>
      </c>
      <c r="AE27" s="48">
        <f t="shared" ca="1" si="27"/>
        <v>-2414.9762564495468</v>
      </c>
      <c r="AF27" s="82">
        <f t="shared" ca="1" si="28"/>
        <v>13754.736647568549</v>
      </c>
    </row>
    <row r="28" spans="1:32" x14ac:dyDescent="0.25">
      <c r="A28" s="78">
        <f t="shared" ca="1" si="1"/>
        <v>0.79225779739147839</v>
      </c>
      <c r="D28" s="50">
        <v>14</v>
      </c>
      <c r="E28" s="51" t="str">
        <f t="shared" ca="1" si="5"/>
        <v>sol</v>
      </c>
      <c r="F28" s="48">
        <f t="shared" ca="1" si="6"/>
        <v>0.39688746159990662</v>
      </c>
      <c r="G28" s="51" t="str">
        <f t="shared" ca="1" si="7"/>
        <v>sol</v>
      </c>
      <c r="H28" s="48">
        <f t="shared" ca="1" si="8"/>
        <v>0.79772978168341679</v>
      </c>
      <c r="I28" s="51" t="str">
        <f t="shared" ca="1" si="9"/>
        <v>sol</v>
      </c>
      <c r="J28" s="48">
        <f t="shared" ca="1" si="10"/>
        <v>0.24431024130496659</v>
      </c>
      <c r="K28" s="51" t="str">
        <f t="shared" ca="1" si="11"/>
        <v>sol</v>
      </c>
      <c r="L28" s="48">
        <f t="shared" ca="1" si="12"/>
        <v>0.40872274195836289</v>
      </c>
      <c r="M28" s="51" t="str">
        <f t="shared" ca="1" si="13"/>
        <v>sol</v>
      </c>
      <c r="N28" s="48">
        <f t="shared" ca="1" si="14"/>
        <v>0.7732235738993738</v>
      </c>
      <c r="O28" s="51" t="str">
        <f t="shared" ca="1" si="15"/>
        <v>sol</v>
      </c>
      <c r="P28" s="48">
        <f t="shared" ca="1" si="16"/>
        <v>0.78401647830236998</v>
      </c>
      <c r="Q28" s="51" t="str">
        <f t="shared" ca="1" si="17"/>
        <v>sol</v>
      </c>
      <c r="R28" s="48">
        <f t="shared" ca="1" si="18"/>
        <v>0.793207758787429</v>
      </c>
      <c r="S28" s="51" t="str">
        <f t="shared" ca="1" si="19"/>
        <v>sol</v>
      </c>
      <c r="T28" s="48">
        <f t="shared" ca="1" si="20"/>
        <v>0.87326582951587883</v>
      </c>
      <c r="U28" s="51" t="str">
        <f t="shared" ca="1" si="21"/>
        <v xml:space="preserve">lluvia </v>
      </c>
      <c r="V28" s="48">
        <f t="shared" ca="1" si="22"/>
        <v>0.82157400069494502</v>
      </c>
      <c r="W28" s="51" t="str">
        <f t="shared" ca="1" si="23"/>
        <v>nublado</v>
      </c>
      <c r="X28" s="48">
        <f t="shared" ca="1" si="24"/>
        <v>0.90836130408705962</v>
      </c>
      <c r="Y28" s="51" t="str">
        <f t="shared" ca="1" si="25"/>
        <v>nublado</v>
      </c>
      <c r="Z28" s="48">
        <f t="shared" ca="1" si="2"/>
        <v>0.7</v>
      </c>
      <c r="AA28" s="48">
        <f t="shared" ca="1" si="3"/>
        <v>0</v>
      </c>
      <c r="AB28" s="48">
        <f t="shared" ca="1" si="4"/>
        <v>0.2</v>
      </c>
      <c r="AC28" s="48">
        <f t="shared" ca="1" si="26"/>
        <v>0.474096061431864</v>
      </c>
      <c r="AD28" s="48">
        <f t="shared" ca="1" si="0"/>
        <v>2.5705468368758368</v>
      </c>
      <c r="AE28" s="48">
        <f t="shared" ca="1" si="27"/>
        <v>1952.671897874498</v>
      </c>
      <c r="AF28" s="82">
        <f t="shared" ca="1" si="28"/>
        <v>15707.408545443046</v>
      </c>
    </row>
    <row r="29" spans="1:32" x14ac:dyDescent="0.25">
      <c r="A29" s="78">
        <f t="shared" ca="1" si="1"/>
        <v>0.44901513748501154</v>
      </c>
      <c r="D29" s="50">
        <v>15</v>
      </c>
      <c r="E29" s="51" t="str">
        <f t="shared" ca="1" si="5"/>
        <v>nublado</v>
      </c>
      <c r="F29" s="48">
        <f t="shared" ca="1" si="6"/>
        <v>0.72148069717152441</v>
      </c>
      <c r="G29" s="51" t="str">
        <f t="shared" ca="1" si="7"/>
        <v>nublado</v>
      </c>
      <c r="H29" s="48">
        <f t="shared" ca="1" si="8"/>
        <v>0.97519791957398783</v>
      </c>
      <c r="I29" s="51" t="str">
        <f t="shared" ca="1" si="9"/>
        <v>nublado</v>
      </c>
      <c r="J29" s="48">
        <f t="shared" ca="1" si="10"/>
        <v>0.90287364612189869</v>
      </c>
      <c r="K29" s="51" t="str">
        <f t="shared" ca="1" si="11"/>
        <v>nublado</v>
      </c>
      <c r="L29" s="48">
        <f t="shared" ca="1" si="12"/>
        <v>0.92658728011320335</v>
      </c>
      <c r="M29" s="51" t="str">
        <f t="shared" ca="1" si="13"/>
        <v>nublado</v>
      </c>
      <c r="N29" s="48">
        <f t="shared" ca="1" si="14"/>
        <v>0.75812867515272619</v>
      </c>
      <c r="O29" s="51" t="str">
        <f t="shared" ca="1" si="15"/>
        <v>nublado</v>
      </c>
      <c r="P29" s="48">
        <f t="shared" ca="1" si="16"/>
        <v>0.26542745934570477</v>
      </c>
      <c r="Q29" s="51" t="str">
        <f t="shared" ca="1" si="17"/>
        <v>sol</v>
      </c>
      <c r="R29" s="48">
        <f t="shared" ca="1" si="18"/>
        <v>0.98061132839738629</v>
      </c>
      <c r="S29" s="51" t="str">
        <f t="shared" ca="1" si="19"/>
        <v>nublado</v>
      </c>
      <c r="T29" s="48">
        <f t="shared" ca="1" si="20"/>
        <v>0.24089692703115306</v>
      </c>
      <c r="U29" s="51" t="str">
        <f t="shared" ca="1" si="21"/>
        <v>sol</v>
      </c>
      <c r="V29" s="48">
        <f t="shared" ca="1" si="22"/>
        <v>0.27837559709832904</v>
      </c>
      <c r="W29" s="51" t="str">
        <f t="shared" ca="1" si="23"/>
        <v>sol</v>
      </c>
      <c r="X29" s="48">
        <f t="shared" ca="1" si="24"/>
        <v>0.54969843707390542</v>
      </c>
      <c r="Y29" s="51" t="str">
        <f t="shared" ca="1" si="25"/>
        <v>sol</v>
      </c>
      <c r="Z29" s="48">
        <f t="shared" ca="1" si="2"/>
        <v>0.4</v>
      </c>
      <c r="AA29" s="48">
        <f t="shared" ca="1" si="3"/>
        <v>0</v>
      </c>
      <c r="AB29" s="48">
        <f t="shared" ca="1" si="4"/>
        <v>0.6</v>
      </c>
      <c r="AC29" s="48">
        <f t="shared" ca="1" si="26"/>
        <v>0.16526825769480824</v>
      </c>
      <c r="AD29" s="48">
        <f t="shared" ca="1" si="0"/>
        <v>0.72257948979541065</v>
      </c>
      <c r="AE29" s="48">
        <f t="shared" ca="1" si="27"/>
        <v>2926.4523061227537</v>
      </c>
      <c r="AF29" s="82">
        <f t="shared" ca="1" si="28"/>
        <v>18633.860851565798</v>
      </c>
    </row>
    <row r="30" spans="1:32" x14ac:dyDescent="0.25">
      <c r="A30" s="78">
        <f t="shared" ca="1" si="1"/>
        <v>0.14124602708282263</v>
      </c>
      <c r="D30" s="50">
        <v>16</v>
      </c>
      <c r="E30" s="51" t="str">
        <f t="shared" ca="1" si="5"/>
        <v>sol</v>
      </c>
      <c r="F30" s="48">
        <f t="shared" ca="1" si="6"/>
        <v>0.21277712559228112</v>
      </c>
      <c r="G30" s="51" t="str">
        <f t="shared" ca="1" si="7"/>
        <v>sol</v>
      </c>
      <c r="H30" s="48">
        <f t="shared" ca="1" si="8"/>
        <v>0.20181372318252333</v>
      </c>
      <c r="I30" s="51" t="str">
        <f t="shared" ca="1" si="9"/>
        <v>sol</v>
      </c>
      <c r="J30" s="48">
        <f t="shared" ca="1" si="10"/>
        <v>0.182656292073755</v>
      </c>
      <c r="K30" s="51" t="str">
        <f t="shared" ca="1" si="11"/>
        <v>sol</v>
      </c>
      <c r="L30" s="48">
        <f t="shared" ca="1" si="12"/>
        <v>0.99281937893123806</v>
      </c>
      <c r="M30" s="51" t="str">
        <f t="shared" ca="1" si="13"/>
        <v>nublado</v>
      </c>
      <c r="N30" s="48">
        <f t="shared" ca="1" si="14"/>
        <v>0.34850651165585322</v>
      </c>
      <c r="O30" s="51" t="str">
        <f t="shared" ca="1" si="15"/>
        <v>sol</v>
      </c>
      <c r="P30" s="48">
        <f t="shared" ca="1" si="16"/>
        <v>0.99634532081587246</v>
      </c>
      <c r="Q30" s="51" t="str">
        <f t="shared" ca="1" si="17"/>
        <v>nublado</v>
      </c>
      <c r="R30" s="48">
        <f t="shared" ca="1" si="18"/>
        <v>0.20575829470478224</v>
      </c>
      <c r="S30" s="51" t="str">
        <f t="shared" ca="1" si="19"/>
        <v>sol</v>
      </c>
      <c r="T30" s="48">
        <f t="shared" ca="1" si="20"/>
        <v>0.91033282053153708</v>
      </c>
      <c r="U30" s="51" t="str">
        <f t="shared" ca="1" si="21"/>
        <v>nublado</v>
      </c>
      <c r="V30" s="48">
        <f t="shared" ca="1" si="22"/>
        <v>9.9597622246172413E-2</v>
      </c>
      <c r="W30" s="51" t="str">
        <f t="shared" ca="1" si="23"/>
        <v>sol</v>
      </c>
      <c r="X30" s="48">
        <f t="shared" ca="1" si="24"/>
        <v>0.82779293446003477</v>
      </c>
      <c r="Y30" s="51" t="str">
        <f t="shared" ca="1" si="25"/>
        <v xml:space="preserve">lluvia </v>
      </c>
      <c r="Z30" s="48">
        <f t="shared" ca="1" si="2"/>
        <v>0.6</v>
      </c>
      <c r="AA30" s="48">
        <f t="shared" ca="1" si="3"/>
        <v>0</v>
      </c>
      <c r="AB30" s="48">
        <f t="shared" ca="1" si="4"/>
        <v>0.3</v>
      </c>
      <c r="AC30" s="48">
        <f t="shared" ca="1" si="26"/>
        <v>0.95807472773330682</v>
      </c>
      <c r="AD30" s="48">
        <f t="shared" ca="1" si="0"/>
        <v>12.687465908627857</v>
      </c>
      <c r="AE30" s="48">
        <f t="shared" ca="1" si="27"/>
        <v>-4157.4795451767141</v>
      </c>
      <c r="AF30" s="82">
        <f t="shared" ca="1" si="28"/>
        <v>14476.381306389085</v>
      </c>
    </row>
    <row r="31" spans="1:32" x14ac:dyDescent="0.25">
      <c r="A31" s="78">
        <f t="shared" ca="1" si="1"/>
        <v>0.83812608319486959</v>
      </c>
      <c r="D31" s="50">
        <v>17</v>
      </c>
      <c r="E31" s="51" t="str">
        <f t="shared" ca="1" si="5"/>
        <v xml:space="preserve">lluvia </v>
      </c>
      <c r="F31" s="48">
        <f t="shared" ca="1" si="6"/>
        <v>0.9412460929617843</v>
      </c>
      <c r="G31" s="51" t="str">
        <f t="shared" ca="1" si="7"/>
        <v>nublado</v>
      </c>
      <c r="H31" s="48">
        <f t="shared" ca="1" si="8"/>
        <v>0.41227353434275216</v>
      </c>
      <c r="I31" s="51" t="str">
        <f t="shared" ca="1" si="9"/>
        <v>sol</v>
      </c>
      <c r="J31" s="48">
        <f t="shared" ca="1" si="10"/>
        <v>0.63818316509964435</v>
      </c>
      <c r="K31" s="51" t="str">
        <f t="shared" ca="1" si="11"/>
        <v>sol</v>
      </c>
      <c r="L31" s="48">
        <f t="shared" ca="1" si="12"/>
        <v>0.88453184667215357</v>
      </c>
      <c r="M31" s="51" t="str">
        <f t="shared" ca="1" si="13"/>
        <v xml:space="preserve">lluvia </v>
      </c>
      <c r="N31" s="48">
        <f t="shared" ca="1" si="14"/>
        <v>0.12767677521743592</v>
      </c>
      <c r="O31" s="51" t="str">
        <f t="shared" ca="1" si="15"/>
        <v>sol</v>
      </c>
      <c r="P31" s="48">
        <f t="shared" ca="1" si="16"/>
        <v>0.77435251191988441</v>
      </c>
      <c r="Q31" s="51" t="str">
        <f t="shared" ca="1" si="17"/>
        <v>sol</v>
      </c>
      <c r="R31" s="48">
        <f t="shared" ca="1" si="18"/>
        <v>0.82981227434859073</v>
      </c>
      <c r="S31" s="51" t="str">
        <f t="shared" ca="1" si="19"/>
        <v xml:space="preserve">lluvia </v>
      </c>
      <c r="T31" s="48">
        <f t="shared" ca="1" si="20"/>
        <v>0.41052856697380835</v>
      </c>
      <c r="U31" s="51" t="str">
        <f t="shared" ca="1" si="21"/>
        <v>sol</v>
      </c>
      <c r="V31" s="48">
        <f t="shared" ca="1" si="22"/>
        <v>0.60021667507154908</v>
      </c>
      <c r="W31" s="51" t="str">
        <f t="shared" ca="1" si="23"/>
        <v>sol</v>
      </c>
      <c r="X31" s="48">
        <f t="shared" ca="1" si="24"/>
        <v>0.78087415449238318</v>
      </c>
      <c r="Y31" s="51" t="str">
        <f t="shared" ca="1" si="25"/>
        <v>sol</v>
      </c>
      <c r="Z31" s="48">
        <f t="shared" ca="1" si="2"/>
        <v>0.7</v>
      </c>
      <c r="AA31" s="48">
        <f t="shared" ca="1" si="3"/>
        <v>0</v>
      </c>
      <c r="AB31" s="48">
        <f t="shared" ca="1" si="4"/>
        <v>0.1</v>
      </c>
      <c r="AC31" s="48">
        <f t="shared" ca="1" si="26"/>
        <v>0.69805850479739051</v>
      </c>
      <c r="AD31" s="48">
        <f t="shared" ca="1" si="0"/>
        <v>4.7900880194758066</v>
      </c>
      <c r="AE31" s="48">
        <f t="shared" ca="1" si="27"/>
        <v>635.9471883145161</v>
      </c>
      <c r="AF31" s="82">
        <f t="shared" ca="1" si="28"/>
        <v>15112.328494703601</v>
      </c>
    </row>
    <row r="32" spans="1:32" ht="15.75" thickBot="1" x14ac:dyDescent="0.3">
      <c r="A32" s="78">
        <f t="shared" ca="1" si="1"/>
        <v>0.36169239811046627</v>
      </c>
      <c r="D32" s="50">
        <v>18</v>
      </c>
      <c r="E32" s="51" t="str">
        <f t="shared" ca="1" si="5"/>
        <v>sol</v>
      </c>
      <c r="F32" s="48">
        <f t="shared" ca="1" si="6"/>
        <v>0.97275738831601666</v>
      </c>
      <c r="G32" s="51" t="str">
        <f t="shared" ca="1" si="7"/>
        <v>nublado</v>
      </c>
      <c r="H32" s="48">
        <f t="shared" ca="1" si="8"/>
        <v>2.9873609595566508E-2</v>
      </c>
      <c r="I32" s="51" t="str">
        <f t="shared" ca="1" si="9"/>
        <v>sol</v>
      </c>
      <c r="J32" s="48">
        <f t="shared" ca="1" si="10"/>
        <v>0.44123681093627309</v>
      </c>
      <c r="K32" s="51" t="str">
        <f t="shared" ca="1" si="11"/>
        <v>sol</v>
      </c>
      <c r="L32" s="48">
        <f t="shared" ca="1" si="12"/>
        <v>0.22187532888799799</v>
      </c>
      <c r="M32" s="51" t="str">
        <f t="shared" ca="1" si="13"/>
        <v>sol</v>
      </c>
      <c r="N32" s="48">
        <f t="shared" ca="1" si="14"/>
        <v>0.92005718523378288</v>
      </c>
      <c r="O32" s="51" t="str">
        <f t="shared" ca="1" si="15"/>
        <v>nublado</v>
      </c>
      <c r="P32" s="48">
        <f t="shared" ca="1" si="16"/>
        <v>0.24144677842236029</v>
      </c>
      <c r="Q32" s="51" t="str">
        <f t="shared" ca="1" si="17"/>
        <v>sol</v>
      </c>
      <c r="R32" s="48">
        <f t="shared" ca="1" si="18"/>
        <v>0.6381918074882823</v>
      </c>
      <c r="S32" s="51" t="str">
        <f t="shared" ca="1" si="19"/>
        <v>sol</v>
      </c>
      <c r="T32" s="48">
        <f t="shared" ca="1" si="20"/>
        <v>0.68309866179410428</v>
      </c>
      <c r="U32" s="51" t="str">
        <f t="shared" ca="1" si="21"/>
        <v>sol</v>
      </c>
      <c r="V32" s="48">
        <f t="shared" ca="1" si="22"/>
        <v>0.48583077948554521</v>
      </c>
      <c r="W32" s="51" t="str">
        <f t="shared" ca="1" si="23"/>
        <v>sol</v>
      </c>
      <c r="X32" s="48">
        <f t="shared" ca="1" si="24"/>
        <v>0.71747738122608617</v>
      </c>
      <c r="Y32" s="51" t="str">
        <f t="shared" ca="1" si="25"/>
        <v>sol</v>
      </c>
      <c r="Z32" s="48">
        <f t="shared" ca="1" si="2"/>
        <v>0.8</v>
      </c>
      <c r="AA32" s="48">
        <f t="shared" ca="1" si="3"/>
        <v>0</v>
      </c>
      <c r="AB32" s="48">
        <f t="shared" ca="1" si="4"/>
        <v>0.2</v>
      </c>
      <c r="AC32" s="48">
        <f t="shared" ca="1" si="26"/>
        <v>0.331240487433761</v>
      </c>
      <c r="AD32" s="48">
        <f t="shared" ca="1" si="0"/>
        <v>1.6093230258998885</v>
      </c>
      <c r="AE32" s="48">
        <f t="shared" ca="1" si="27"/>
        <v>2554.4061844600669</v>
      </c>
      <c r="AF32" s="82">
        <f t="shared" ca="1" si="28"/>
        <v>17666.734679163666</v>
      </c>
    </row>
    <row r="33" spans="1:34" ht="15.75" thickBot="1" x14ac:dyDescent="0.3">
      <c r="A33" s="78">
        <f t="shared" ca="1" si="1"/>
        <v>0.52833283059114966</v>
      </c>
      <c r="D33" s="50">
        <v>19</v>
      </c>
      <c r="E33" s="51" t="str">
        <f t="shared" ca="1" si="5"/>
        <v>sol</v>
      </c>
      <c r="F33" s="48">
        <f t="shared" ca="1" si="6"/>
        <v>0.4601723549905864</v>
      </c>
      <c r="G33" s="51" t="str">
        <f t="shared" ca="1" si="7"/>
        <v>sol</v>
      </c>
      <c r="H33" s="48">
        <f t="shared" ca="1" si="8"/>
        <v>0.75462242339815189</v>
      </c>
      <c r="I33" s="51" t="str">
        <f t="shared" ca="1" si="9"/>
        <v>sol</v>
      </c>
      <c r="J33" s="48">
        <f t="shared" ca="1" si="10"/>
        <v>9.5141802106034623E-3</v>
      </c>
      <c r="K33" s="51" t="str">
        <f t="shared" ca="1" si="11"/>
        <v>sol</v>
      </c>
      <c r="L33" s="48">
        <f t="shared" ca="1" si="12"/>
        <v>0.83089505057448731</v>
      </c>
      <c r="M33" s="51" t="str">
        <f t="shared" ca="1" si="13"/>
        <v xml:space="preserve">lluvia </v>
      </c>
      <c r="N33" s="48">
        <f t="shared" ca="1" si="14"/>
        <v>0.58270611290634788</v>
      </c>
      <c r="O33" s="51" t="str">
        <f t="shared" ca="1" si="15"/>
        <v>sol</v>
      </c>
      <c r="P33" s="48">
        <f t="shared" ca="1" si="16"/>
        <v>0.6011735185766286</v>
      </c>
      <c r="Q33" s="51" t="str">
        <f t="shared" ca="1" si="17"/>
        <v>sol</v>
      </c>
      <c r="R33" s="48">
        <f t="shared" ca="1" si="18"/>
        <v>0.25624256154628844</v>
      </c>
      <c r="S33" s="51" t="str">
        <f t="shared" ca="1" si="19"/>
        <v>sol</v>
      </c>
      <c r="T33" s="48">
        <f t="shared" ca="1" si="20"/>
        <v>0.55960209418858453</v>
      </c>
      <c r="U33" s="51" t="str">
        <f t="shared" ca="1" si="21"/>
        <v>sol</v>
      </c>
      <c r="V33" s="48">
        <f t="shared" ca="1" si="22"/>
        <v>0.57279890786909737</v>
      </c>
      <c r="W33" s="51" t="str">
        <f t="shared" ca="1" si="23"/>
        <v>sol</v>
      </c>
      <c r="X33" s="48">
        <f t="shared" ca="1" si="24"/>
        <v>0.10682617557428342</v>
      </c>
      <c r="Y33" s="51" t="str">
        <f t="shared" ca="1" si="25"/>
        <v>sol</v>
      </c>
      <c r="Z33" s="48">
        <f t="shared" ca="1" si="2"/>
        <v>0.9</v>
      </c>
      <c r="AA33" s="48">
        <f t="shared" ca="1" si="3"/>
        <v>0</v>
      </c>
      <c r="AB33" s="48">
        <f t="shared" ca="1" si="4"/>
        <v>0</v>
      </c>
      <c r="AC33" s="48">
        <f t="shared" ca="1" si="26"/>
        <v>0.4276790775245658</v>
      </c>
      <c r="AD33" s="48">
        <f t="shared" ca="1" si="0"/>
        <v>2.2322215666206158</v>
      </c>
      <c r="AE33" s="48">
        <f t="shared" ca="1" si="27"/>
        <v>2235.6670600276302</v>
      </c>
      <c r="AF33" s="82">
        <f t="shared" ca="1" si="28"/>
        <v>19902.401739191297</v>
      </c>
      <c r="AH33" s="81" t="s">
        <v>162</v>
      </c>
    </row>
    <row r="34" spans="1:34" ht="15.75" thickBot="1" x14ac:dyDescent="0.3">
      <c r="A34" s="78">
        <f t="shared" ca="1" si="1"/>
        <v>0.38668673649256058</v>
      </c>
      <c r="D34" s="52">
        <v>20</v>
      </c>
      <c r="E34" s="39" t="str">
        <f t="shared" ca="1" si="5"/>
        <v>sol</v>
      </c>
      <c r="F34" s="49">
        <f t="shared" ca="1" si="6"/>
        <v>0.15703516127878825</v>
      </c>
      <c r="G34" s="39" t="str">
        <f t="shared" ca="1" si="7"/>
        <v>sol</v>
      </c>
      <c r="H34" s="49">
        <f t="shared" ca="1" si="8"/>
        <v>0.98142987667376969</v>
      </c>
      <c r="I34" s="39" t="str">
        <f t="shared" ca="1" si="9"/>
        <v>nublado</v>
      </c>
      <c r="J34" s="49">
        <f t="shared" ca="1" si="10"/>
        <v>0.62325310699690373</v>
      </c>
      <c r="K34" s="39" t="str">
        <f t="shared" ca="1" si="11"/>
        <v>lluvia</v>
      </c>
      <c r="L34" s="49">
        <f t="shared" ca="1" si="12"/>
        <v>0.87247980472370157</v>
      </c>
      <c r="M34" s="39" t="str">
        <f t="shared" ca="1" si="13"/>
        <v>nublado</v>
      </c>
      <c r="N34" s="49">
        <f t="shared" ca="1" si="14"/>
        <v>0.95818066666627577</v>
      </c>
      <c r="O34" s="39" t="str">
        <f t="shared" ca="1" si="15"/>
        <v>nublado</v>
      </c>
      <c r="P34" s="49">
        <f t="shared" ca="1" si="16"/>
        <v>0.30799581262356068</v>
      </c>
      <c r="Q34" s="39" t="str">
        <f t="shared" ca="1" si="17"/>
        <v>sol</v>
      </c>
      <c r="R34" s="49">
        <f t="shared" ca="1" si="18"/>
        <v>8.3744964966327773E-2</v>
      </c>
      <c r="S34" s="39" t="str">
        <f t="shared" ca="1" si="19"/>
        <v>sol</v>
      </c>
      <c r="T34" s="49">
        <f t="shared" ca="1" si="20"/>
        <v>0.52167501001679728</v>
      </c>
      <c r="U34" s="39" t="str">
        <f t="shared" ca="1" si="21"/>
        <v>sol</v>
      </c>
      <c r="V34" s="49">
        <f t="shared" ca="1" si="22"/>
        <v>0.77291494796229843</v>
      </c>
      <c r="W34" s="39" t="str">
        <f t="shared" ca="1" si="23"/>
        <v>sol</v>
      </c>
      <c r="X34" s="49">
        <f t="shared" ca="1" si="24"/>
        <v>0.45621501655850949</v>
      </c>
      <c r="Y34" s="39" t="str">
        <f t="shared" ca="1" si="25"/>
        <v>sol</v>
      </c>
      <c r="Z34" s="49">
        <f t="shared" ca="1" si="2"/>
        <v>0.6</v>
      </c>
      <c r="AA34" s="49">
        <f t="shared" ca="1" si="3"/>
        <v>0.1</v>
      </c>
      <c r="AB34" s="49">
        <f t="shared" ca="1" si="4"/>
        <v>0.3</v>
      </c>
      <c r="AC34" s="49">
        <f t="shared" ca="1" si="26"/>
        <v>0.24787159567599371</v>
      </c>
      <c r="AD34" s="49">
        <f t="shared" ca="1" si="0"/>
        <v>1.1393928767105335</v>
      </c>
      <c r="AE34" s="49">
        <f t="shared" ca="1" si="27"/>
        <v>2810.3642739736797</v>
      </c>
      <c r="AF34" s="83">
        <f t="shared" ca="1" si="28"/>
        <v>22712.766013164975</v>
      </c>
      <c r="AH34" s="80">
        <f ca="1">AF34/20</f>
        <v>1135.6383006582487</v>
      </c>
    </row>
    <row r="35" spans="1:34" x14ac:dyDescent="0.25">
      <c r="Z35" s="79"/>
      <c r="AA35" s="79"/>
      <c r="AB35" s="79"/>
      <c r="AC35" s="79"/>
      <c r="AD35" s="79"/>
      <c r="AE35" s="79"/>
      <c r="AF35" s="79"/>
    </row>
  </sheetData>
  <mergeCells count="8">
    <mergeCell ref="Z13:AB13"/>
    <mergeCell ref="D13:D14"/>
    <mergeCell ref="A1:B1"/>
    <mergeCell ref="A7:C7"/>
    <mergeCell ref="G4:J4"/>
    <mergeCell ref="M4:P4"/>
    <mergeCell ref="R4:U4"/>
    <mergeCell ref="E13:E1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31</vt:i4>
      </vt:variant>
    </vt:vector>
  </HeadingPairs>
  <TitlesOfParts>
    <vt:vector size="41" baseType="lpstr">
      <vt:lpstr>EJ 2</vt:lpstr>
      <vt:lpstr>Ej 3</vt:lpstr>
      <vt:lpstr>Ej 4</vt:lpstr>
      <vt:lpstr>Ej 5</vt:lpstr>
      <vt:lpstr>Ej 6</vt:lpstr>
      <vt:lpstr>Ej 7</vt:lpstr>
      <vt:lpstr>Ej 9</vt:lpstr>
      <vt:lpstr>Ej 10</vt:lpstr>
      <vt:lpstr>EJ 16</vt:lpstr>
      <vt:lpstr>Ej 26</vt:lpstr>
      <vt:lpstr>'EJ 2'!A</vt:lpstr>
      <vt:lpstr>'EJ 2'!B</vt:lpstr>
      <vt:lpstr>'Ej 26'!cant_auto</vt:lpstr>
      <vt:lpstr>'Ej 26'!compacto</vt:lpstr>
      <vt:lpstr>'Ej 3'!compra</vt:lpstr>
      <vt:lpstr>'Ej 9'!costo_almacenamiento</vt:lpstr>
      <vt:lpstr>'Ej 9'!costo_faltante</vt:lpstr>
      <vt:lpstr>'Ej 4'!ganancia</vt:lpstr>
      <vt:lpstr>'Ej 6'!Hombre</vt:lpstr>
      <vt:lpstr>'Ej 26'!lujo</vt:lpstr>
      <vt:lpstr>'EJ 16'!media</vt:lpstr>
      <vt:lpstr>'Ej 26'!mediano</vt:lpstr>
      <vt:lpstr>'Ej 6'!Mujer</vt:lpstr>
      <vt:lpstr>'Ej 6'!no_atendio</vt:lpstr>
      <vt:lpstr>'Ej 4'!pasajeros</vt:lpstr>
      <vt:lpstr>'Ej 9'!pedido_stock</vt:lpstr>
      <vt:lpstr>'Ej 4'!perdida</vt:lpstr>
      <vt:lpstr>'Ej 3'!prec_comp</vt:lpstr>
      <vt:lpstr>'Ej 3'!prec_rvta</vt:lpstr>
      <vt:lpstr>'Ej 3'!prec_vta</vt:lpstr>
      <vt:lpstr>'Ej 9'!punto_rep</vt:lpstr>
      <vt:lpstr>'Ej 26'!rango_lujo</vt:lpstr>
      <vt:lpstr>'Ej 26'!rango_mediano</vt:lpstr>
      <vt:lpstr>'Ej 26'!rangoTipoAuto</vt:lpstr>
      <vt:lpstr>'Ej 26'!rangoVtas</vt:lpstr>
      <vt:lpstr>rangoVtas</vt:lpstr>
      <vt:lpstr>'Ej 6'!SI</vt:lpstr>
      <vt:lpstr>'Ej 6'!SI_hom</vt:lpstr>
      <vt:lpstr>'Ej 6'!SI_muj</vt:lpstr>
      <vt:lpstr>'Ej 26'!tipoAuto</vt:lpstr>
      <vt:lpstr>'Ej 6'!utilidad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sanchez</dc:creator>
  <cp:lastModifiedBy>matias sanchez</cp:lastModifiedBy>
  <dcterms:created xsi:type="dcterms:W3CDTF">2020-05-09T21:40:03Z</dcterms:created>
  <dcterms:modified xsi:type="dcterms:W3CDTF">2020-05-16T15:22:44Z</dcterms:modified>
</cp:coreProperties>
</file>