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5 - Modelos de simulacion Dinamicos\"/>
    </mc:Choice>
  </mc:AlternateContent>
  <xr:revisionPtr revIDLastSave="0" documentId="13_ncr:1_{E5E26B93-22AE-4316-BE5C-C6EF92965D93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9) Otra panadería" sheetId="2" r:id="rId1"/>
    <sheet name="10) Estación de Servicio" sheetId="1" r:id="rId2"/>
    <sheet name="14) Despensa y panadería" sheetId="3" r:id="rId3"/>
    <sheet name="15) Municipalidad" sheetId="5" r:id="rId4"/>
    <sheet name="16) Comercio con envíos" sheetId="4" r:id="rId5"/>
    <sheet name="24) Receptorí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R12" i="1"/>
  <c r="M31" i="4" l="1"/>
  <c r="L31" i="4"/>
  <c r="Y24" i="4"/>
  <c r="M21" i="4"/>
  <c r="L21" i="4"/>
  <c r="R20" i="3" l="1"/>
  <c r="N16" i="2"/>
  <c r="D10" i="6" l="1"/>
  <c r="E10" i="6" s="1"/>
  <c r="H11" i="5"/>
  <c r="I12" i="5"/>
  <c r="I14" i="5"/>
  <c r="K14" i="5"/>
  <c r="L15" i="5"/>
  <c r="J16" i="5"/>
  <c r="K19" i="5"/>
  <c r="W19" i="5"/>
  <c r="W20" i="5" s="1"/>
  <c r="L20" i="5"/>
  <c r="C2" i="4" l="1"/>
  <c r="C3" i="4" s="1"/>
  <c r="D9" i="4"/>
  <c r="E9" i="4"/>
  <c r="D10" i="4"/>
  <c r="E10" i="4" s="1"/>
  <c r="G10" i="4"/>
  <c r="I10" i="4"/>
  <c r="D11" i="4"/>
  <c r="E11" i="4" s="1"/>
  <c r="G11" i="4"/>
  <c r="H11" i="4"/>
  <c r="D13" i="4"/>
  <c r="E13" i="4"/>
  <c r="G13" i="4"/>
  <c r="I13" i="4"/>
  <c r="D15" i="4"/>
  <c r="E15" i="4" s="1"/>
  <c r="G15" i="4"/>
  <c r="H15" i="4" s="1"/>
  <c r="D17" i="4"/>
  <c r="E17" i="4"/>
  <c r="G17" i="4"/>
  <c r="I17" i="4" s="1"/>
  <c r="L18" i="4"/>
  <c r="D20" i="4"/>
  <c r="E20" i="4"/>
  <c r="G20" i="4"/>
  <c r="H20" i="4"/>
  <c r="N21" i="4"/>
  <c r="O21" i="4"/>
  <c r="D23" i="4"/>
  <c r="E23" i="4"/>
  <c r="G23" i="4"/>
  <c r="I23" i="4" s="1"/>
  <c r="Y25" i="4"/>
  <c r="D26" i="4"/>
  <c r="E26" i="4" s="1"/>
  <c r="G26" i="4"/>
  <c r="H26" i="4" s="1"/>
  <c r="Y28" i="4"/>
  <c r="Y29" i="4" s="1"/>
  <c r="Y30" i="4" s="1"/>
  <c r="Y31" i="4" s="1"/>
  <c r="D29" i="4"/>
  <c r="E29" i="4" s="1"/>
  <c r="G29" i="4"/>
  <c r="I29" i="4"/>
  <c r="F2" i="3" l="1"/>
  <c r="F3" i="3" s="1"/>
  <c r="F4" i="3" s="1"/>
  <c r="J2" i="3"/>
  <c r="J3" i="3" s="1"/>
  <c r="D12" i="3"/>
  <c r="E12" i="3" s="1"/>
  <c r="I12" i="3"/>
  <c r="J12" i="3" s="1"/>
  <c r="D13" i="3"/>
  <c r="E13" i="3" s="1"/>
  <c r="L13" i="3"/>
  <c r="N13" i="3" s="1"/>
  <c r="AG13" i="3"/>
  <c r="AG14" i="3" s="1"/>
  <c r="AG15" i="3" s="1"/>
  <c r="D14" i="3"/>
  <c r="E14" i="3" s="1"/>
  <c r="L14" i="3"/>
  <c r="M14" i="3"/>
  <c r="R15" i="3"/>
  <c r="W15" i="3" s="1"/>
  <c r="X15" i="3" s="1"/>
  <c r="T15" i="3"/>
  <c r="D16" i="3"/>
  <c r="E16" i="3" s="1"/>
  <c r="L18" i="3"/>
  <c r="N18" i="3"/>
  <c r="R18" i="3"/>
  <c r="W18" i="3" s="1"/>
  <c r="X18" i="3" s="1"/>
  <c r="AG18" i="3"/>
  <c r="W20" i="3"/>
  <c r="X20" i="3" s="1"/>
  <c r="T20" i="3"/>
  <c r="V20" i="3"/>
  <c r="AG20" i="3"/>
  <c r="D21" i="3"/>
  <c r="E21" i="3" s="1"/>
  <c r="I21" i="3"/>
  <c r="J21" i="3" s="1"/>
  <c r="D6" i="2" l="1"/>
  <c r="E6" i="2" s="1"/>
  <c r="D7" i="2"/>
  <c r="E7" i="2" s="1"/>
  <c r="G7" i="2"/>
  <c r="I7" i="2" s="1"/>
  <c r="D8" i="2"/>
  <c r="E8" i="2" s="1"/>
  <c r="G8" i="2"/>
  <c r="H8" i="2" s="1"/>
  <c r="N8" i="2"/>
  <c r="D9" i="2"/>
  <c r="E9" i="2"/>
  <c r="G10" i="2"/>
  <c r="H10" i="2"/>
  <c r="O12" i="2"/>
  <c r="O13" i="2" s="1"/>
  <c r="O14" i="2" s="1"/>
  <c r="O15" i="2" s="1"/>
  <c r="D13" i="2"/>
  <c r="E13" i="2" s="1"/>
  <c r="G13" i="2"/>
  <c r="H13" i="2"/>
  <c r="N13" i="2"/>
  <c r="D15" i="2"/>
  <c r="E15" i="2" s="1"/>
  <c r="G15" i="2"/>
  <c r="I15" i="2"/>
  <c r="N15" i="2"/>
  <c r="G16" i="1" l="1"/>
  <c r="H16" i="1" s="1"/>
  <c r="P16" i="1"/>
  <c r="D16" i="1"/>
  <c r="E16" i="1" s="1"/>
  <c r="Q15" i="1"/>
  <c r="Q16" i="1" s="1"/>
  <c r="G13" i="1"/>
  <c r="H13" i="1" s="1"/>
  <c r="G12" i="1"/>
  <c r="I12" i="1" s="1"/>
  <c r="D11" i="1"/>
  <c r="E11" i="1" s="1"/>
  <c r="D10" i="1"/>
  <c r="E10" i="1" s="1"/>
  <c r="P9" i="1"/>
  <c r="G9" i="1"/>
  <c r="H9" i="1" s="1"/>
  <c r="D9" i="1"/>
  <c r="E9" i="1" s="1"/>
  <c r="G8" i="1"/>
  <c r="I8" i="1" s="1"/>
  <c r="D8" i="1"/>
  <c r="E8" i="1" s="1"/>
  <c r="D7" i="1"/>
  <c r="E7" i="1" s="1"/>
</calcChain>
</file>

<file path=xl/sharedStrings.xml><?xml version="1.0" encoding="utf-8"?>
<sst xmlns="http://schemas.openxmlformats.org/spreadsheetml/2006/main" count="880" uniqueCount="193">
  <si>
    <t>Reloj (minutos)</t>
  </si>
  <si>
    <t>Evento</t>
  </si>
  <si>
    <t>RND</t>
  </si>
  <si>
    <t>tiempo entre llegadas</t>
  </si>
  <si>
    <t>próxima llegada</t>
  </si>
  <si>
    <t>llegada_auto</t>
  </si>
  <si>
    <t>tiempo de atención</t>
  </si>
  <si>
    <t>1</t>
  </si>
  <si>
    <t>2</t>
  </si>
  <si>
    <t>fin_atención(i)</t>
  </si>
  <si>
    <t>Estado</t>
  </si>
  <si>
    <t>Cola</t>
  </si>
  <si>
    <t>SURTIDOR(N)</t>
  </si>
  <si>
    <t>Cantidad de autos que ingresan</t>
  </si>
  <si>
    <t>Cantidad de autos rechazados</t>
  </si>
  <si>
    <t>AC
Tiempo ocioso de surtidores</t>
  </si>
  <si>
    <t>AC
Tiempos de espera</t>
  </si>
  <si>
    <t>Cantidad de autos con acceso al surtidor</t>
  </si>
  <si>
    <t>3</t>
  </si>
  <si>
    <t>4</t>
  </si>
  <si>
    <t>5</t>
  </si>
  <si>
    <t>Hora llegada</t>
  </si>
  <si>
    <t>CLIENTES</t>
  </si>
  <si>
    <t>Inicialización</t>
  </si>
  <si>
    <t>Libre</t>
  </si>
  <si>
    <t>llegada_auto_1</t>
  </si>
  <si>
    <t>Ocupado</t>
  </si>
  <si>
    <t>SA(2)</t>
  </si>
  <si>
    <t>llegada_auto_2</t>
  </si>
  <si>
    <t>SA(1)</t>
  </si>
  <si>
    <t>llegada_auto_3</t>
  </si>
  <si>
    <t>EA(1)</t>
  </si>
  <si>
    <t>llegada_auto_4</t>
  </si>
  <si>
    <t>EA(2)</t>
  </si>
  <si>
    <t>fin_atención_1_Cli_2</t>
  </si>
  <si>
    <t>fin_atención_2_Cli_1</t>
  </si>
  <si>
    <t>fin_atención_2_Cli_4</t>
  </si>
  <si>
    <t>fin_atención_1_Cli_3</t>
  </si>
  <si>
    <t>llegada_auto_5</t>
  </si>
  <si>
    <t>Finalización</t>
  </si>
  <si>
    <t>llegada_cliente Cli_5</t>
  </si>
  <si>
    <t>fin_atención(1) Cli_4</t>
  </si>
  <si>
    <t>llegada_cliente Cli_4</t>
  </si>
  <si>
    <t>fin_atención(1) Cli_3</t>
  </si>
  <si>
    <t>fin_atención(2) Cli_1</t>
  </si>
  <si>
    <t>fin_atención(1) Cli_2</t>
  </si>
  <si>
    <t>EA</t>
  </si>
  <si>
    <t>llegada_cliente Cli_3</t>
  </si>
  <si>
    <t>llegada_cliente Cli_2</t>
  </si>
  <si>
    <t>llegada_cliente Cli_1</t>
  </si>
  <si>
    <t>CLIENTE</t>
  </si>
  <si>
    <t>AC Minutos Ociosos de Empleados</t>
  </si>
  <si>
    <t>Cantidad de Clientes con Atención Finalizada</t>
  </si>
  <si>
    <t>EMPLEADO(n)</t>
  </si>
  <si>
    <t>llegada_cliente</t>
  </si>
  <si>
    <t>SAD</t>
  </si>
  <si>
    <t>EAC</t>
  </si>
  <si>
    <t>SAC</t>
  </si>
  <si>
    <t>fin_panadería_2 Cli 4</t>
  </si>
  <si>
    <t>SAP(2)</t>
  </si>
  <si>
    <t>Despensa</t>
  </si>
  <si>
    <t>llegada_cliente 5</t>
  </si>
  <si>
    <t>fin_panadería_1  Cli 3</t>
  </si>
  <si>
    <t>SAP(1)</t>
  </si>
  <si>
    <t>fin_caja</t>
  </si>
  <si>
    <t>fin_panadería_2 Cli 2</t>
  </si>
  <si>
    <t>EAP</t>
  </si>
  <si>
    <t>Panadería</t>
  </si>
  <si>
    <t>llegada_cliente 4</t>
  </si>
  <si>
    <t>fin_despensa</t>
  </si>
  <si>
    <t>llegada_cliente 3</t>
  </si>
  <si>
    <t>llegada_cliente 2</t>
  </si>
  <si>
    <t>llegada_cliente 1</t>
  </si>
  <si>
    <t>fin atención</t>
  </si>
  <si>
    <t>tiempo atención</t>
  </si>
  <si>
    <t>T3</t>
  </si>
  <si>
    <t>RND3</t>
  </si>
  <si>
    <t>T2</t>
  </si>
  <si>
    <t>RND2</t>
  </si>
  <si>
    <t>T1</t>
  </si>
  <si>
    <t>RND1</t>
  </si>
  <si>
    <t>Cantidad Artículos</t>
  </si>
  <si>
    <t>RND Cantidad Artículos</t>
  </si>
  <si>
    <t>Destino</t>
  </si>
  <si>
    <t>RND Destino</t>
  </si>
  <si>
    <t>Cola Max Panadería</t>
  </si>
  <si>
    <t>Cola Max Despensa</t>
  </si>
  <si>
    <t>AC Tiempo Ocioso Caja</t>
  </si>
  <si>
    <t>AC
 Artículos
 Vendidos</t>
  </si>
  <si>
    <t>Caja</t>
  </si>
  <si>
    <t>Panadería (n)</t>
  </si>
  <si>
    <t>fin_panadería(i)</t>
  </si>
  <si>
    <t>P() AC</t>
  </si>
  <si>
    <t>P()</t>
  </si>
  <si>
    <t>Cantidad</t>
  </si>
  <si>
    <t>Cre</t>
  </si>
  <si>
    <t>ER</t>
  </si>
  <si>
    <t>Con</t>
  </si>
  <si>
    <t>SR</t>
  </si>
  <si>
    <t>fin_reparto(4) Art_5</t>
  </si>
  <si>
    <t>Crédito</t>
  </si>
  <si>
    <t>fin_venta(1) Cli_8</t>
  </si>
  <si>
    <t>llegada_cliente Cli_9</t>
  </si>
  <si>
    <t>fin_reparto(3) Art_3</t>
  </si>
  <si>
    <t>Contado</t>
  </si>
  <si>
    <t>fin_venta(2)  Cli_7</t>
  </si>
  <si>
    <t>llegada_cliente Cli_8</t>
  </si>
  <si>
    <t>fin_reparto(2) Art_2</t>
  </si>
  <si>
    <t>fin_reparto(1) Art_1</t>
  </si>
  <si>
    <t>llegada_cliente Cli_7</t>
  </si>
  <si>
    <t>fin_venta(1)  Cli_6</t>
  </si>
  <si>
    <t>fin_reparto(1) Art_4</t>
  </si>
  <si>
    <t>llegada_cliente Cli_6</t>
  </si>
  <si>
    <t>fin_venta(2) Cli_5</t>
  </si>
  <si>
    <t>fin_venta(1) Cli_4</t>
  </si>
  <si>
    <t>fin_venta(2) Cli_3</t>
  </si>
  <si>
    <t>fin_venta(1)  Cli_2</t>
  </si>
  <si>
    <t>fin_venta(2)  Cli_1</t>
  </si>
  <si>
    <t>HIR</t>
  </si>
  <si>
    <t>Tipo</t>
  </si>
  <si>
    <t>N</t>
  </si>
  <si>
    <t>8</t>
  </si>
  <si>
    <t>7</t>
  </si>
  <si>
    <t>6</t>
  </si>
  <si>
    <t>9</t>
  </si>
  <si>
    <t>Artículos en Reparto</t>
  </si>
  <si>
    <t>Cola de artículos crédito</t>
  </si>
  <si>
    <t>Cola de artículos contado</t>
  </si>
  <si>
    <t>Cola de Clientes</t>
  </si>
  <si>
    <t>tiempo de venta</t>
  </si>
  <si>
    <t>ARTÍCULO</t>
  </si>
  <si>
    <t>Cantidad Artículos Crédito Entregados</t>
  </si>
  <si>
    <t>AC
 Tiempos de Reparto (crédito)</t>
  </si>
  <si>
    <t>FURGON</t>
  </si>
  <si>
    <t>VENDEDOR(n)</t>
  </si>
  <si>
    <t>fin_reparto(i)</t>
  </si>
  <si>
    <t>Tipo de Artículo</t>
  </si>
  <si>
    <t>RND Tipo Artículo</t>
  </si>
  <si>
    <t>fin_venta(i)</t>
  </si>
  <si>
    <t>Tipo de compra</t>
  </si>
  <si>
    <t>SAC(3)</t>
  </si>
  <si>
    <t>SAC(2)</t>
  </si>
  <si>
    <t>SAC(1)</t>
  </si>
  <si>
    <t>fin_cobro(3)  Cli_2</t>
  </si>
  <si>
    <t>fin_cobro(2)  Cli_1</t>
  </si>
  <si>
    <t>NO</t>
  </si>
  <si>
    <t>fin_actualización Cli_2</t>
  </si>
  <si>
    <t>SAV</t>
  </si>
  <si>
    <t>fin_actualización Cli_1</t>
  </si>
  <si>
    <t>EAV</t>
  </si>
  <si>
    <t>SI</t>
  </si>
  <si>
    <t>fin_informe Cli_1</t>
  </si>
  <si>
    <t>SAI</t>
  </si>
  <si>
    <t>Hora Ini Esp</t>
  </si>
  <si>
    <t>Cantidad de personas con acceso a cajas</t>
  </si>
  <si>
    <t>AC Tiempos de Espera</t>
  </si>
  <si>
    <t>CAJAS(n)</t>
  </si>
  <si>
    <t>VENTANILLA</t>
  </si>
  <si>
    <t>INFORMES</t>
  </si>
  <si>
    <t>fin_cobro(i)</t>
  </si>
  <si>
    <t>fin actualización</t>
  </si>
  <si>
    <t>fin_informe</t>
  </si>
  <si>
    <t>Conoce procedim.</t>
  </si>
  <si>
    <t>RND Conoce procedim.</t>
  </si>
  <si>
    <t>Factura vencida</t>
  </si>
  <si>
    <t>RND Factura vencida</t>
  </si>
  <si>
    <t>llegada cliente</t>
  </si>
  <si>
    <t>Reloj (segundos)</t>
  </si>
  <si>
    <t>No</t>
  </si>
  <si>
    <t>Al día</t>
  </si>
  <si>
    <t>Si</t>
  </si>
  <si>
    <t>Vencida</t>
  </si>
  <si>
    <t>Conoce procedimiento</t>
  </si>
  <si>
    <t>P()AC</t>
  </si>
  <si>
    <t>Estado factura</t>
  </si>
  <si>
    <t>tiempo de recepción</t>
  </si>
  <si>
    <t>Reloj</t>
  </si>
  <si>
    <t>AVISOS</t>
  </si>
  <si>
    <t>PERSONAS</t>
  </si>
  <si>
    <t>Cantidad de avisos clasificados</t>
  </si>
  <si>
    <t>AC
Ingresos y Egresos</t>
  </si>
  <si>
    <t>RECEPTOR(n)</t>
  </si>
  <si>
    <t>Clasificación</t>
  </si>
  <si>
    <t>RND Clasificación</t>
  </si>
  <si>
    <t>fin_clasificación (i)</t>
  </si>
  <si>
    <t>Cantidad de Avisos</t>
  </si>
  <si>
    <t>RND Cantidad de Avisos</t>
  </si>
  <si>
    <t>fin_recepción(i)</t>
  </si>
  <si>
    <t>llegada_persona</t>
  </si>
  <si>
    <t>Clasificación
Incorrecta</t>
  </si>
  <si>
    <t>Cantidad de
Avisos</t>
  </si>
  <si>
    <t>se hace de esta forma xq dice "distribucion unif por articulo", si realizamos un solo tiempo y lo multiplicamos por la cantidad de artuculos, vamos a tener un margen de error con respecto al tiempo. Entonces aca calculamos el tiempo que tardan en cobrar por cada articulo</t>
  </si>
  <si>
    <t>Metricas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</si>
</sst>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0" fontId="1" fillId="0" borderId="0" xfId="0" applyFont="1"/>
    <xf numFmtId="2" fontId="5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Font="1" applyAlignment="1">
      <alignment horizontal="left"/>
    </xf>
    <xf numFmtId="0" fontId="0" fillId="0" borderId="0" xfId="0" applyFill="1" applyAlignme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0" fontId="3" fillId="8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2" fillId="4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49" fontId="2" fillId="15" borderId="0" xfId="0" applyNumberFormat="1" applyFont="1" applyFill="1" applyAlignment="1">
      <alignment horizontal="center" wrapText="1"/>
    </xf>
    <xf numFmtId="0" fontId="2" fillId="15" borderId="0" xfId="0" applyFont="1" applyFill="1" applyAlignment="1">
      <alignment horizontal="center"/>
    </xf>
    <xf numFmtId="49" fontId="2" fillId="7" borderId="0" xfId="0" applyNumberFormat="1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18"/>
  <sheetViews>
    <sheetView topLeftCell="E1" zoomScaleNormal="100" workbookViewId="0">
      <selection activeCell="D16" sqref="D16"/>
    </sheetView>
  </sheetViews>
  <sheetFormatPr baseColWidth="10" defaultRowHeight="15" x14ac:dyDescent="0.25"/>
  <cols>
    <col min="1" max="1" width="22.7109375" customWidth="1"/>
  </cols>
  <sheetData>
    <row r="3" spans="1:20" ht="15" customHeight="1" x14ac:dyDescent="0.25">
      <c r="C3" s="44" t="s">
        <v>54</v>
      </c>
      <c r="D3" s="44"/>
      <c r="E3" s="44"/>
      <c r="F3" s="45" t="s">
        <v>9</v>
      </c>
      <c r="G3" s="45"/>
      <c r="H3" s="45"/>
      <c r="I3" s="45"/>
      <c r="J3" s="41" t="s">
        <v>53</v>
      </c>
      <c r="K3" s="41"/>
      <c r="L3" s="41"/>
      <c r="M3" s="42" t="s">
        <v>52</v>
      </c>
      <c r="N3" s="43" t="s">
        <v>51</v>
      </c>
      <c r="O3" s="43"/>
      <c r="P3" s="40" t="s">
        <v>50</v>
      </c>
      <c r="Q3" s="40"/>
      <c r="R3" s="40"/>
      <c r="S3" s="40"/>
      <c r="T3" s="40"/>
    </row>
    <row r="4" spans="1:20" s="20" customFormat="1" ht="45" customHeight="1" x14ac:dyDescent="0.25">
      <c r="A4" s="39" t="s">
        <v>1</v>
      </c>
      <c r="B4" s="38" t="s">
        <v>0</v>
      </c>
      <c r="C4" s="38" t="s">
        <v>2</v>
      </c>
      <c r="D4" s="38" t="s">
        <v>3</v>
      </c>
      <c r="E4" s="46" t="s">
        <v>4</v>
      </c>
      <c r="F4" s="38" t="s">
        <v>2</v>
      </c>
      <c r="G4" s="38" t="s">
        <v>6</v>
      </c>
      <c r="H4" s="46" t="s">
        <v>7</v>
      </c>
      <c r="I4" s="46" t="s">
        <v>8</v>
      </c>
      <c r="J4" s="20" t="s">
        <v>7</v>
      </c>
      <c r="K4" s="20" t="s">
        <v>8</v>
      </c>
      <c r="L4" s="38" t="s">
        <v>11</v>
      </c>
      <c r="M4" s="42"/>
      <c r="N4" s="43"/>
      <c r="O4" s="43"/>
      <c r="P4" s="20" t="s">
        <v>7</v>
      </c>
      <c r="Q4" s="20" t="s">
        <v>8</v>
      </c>
      <c r="R4" s="20" t="s">
        <v>18</v>
      </c>
      <c r="S4" s="20" t="s">
        <v>19</v>
      </c>
      <c r="T4" s="20" t="s">
        <v>20</v>
      </c>
    </row>
    <row r="5" spans="1:20" s="18" customFormat="1" x14ac:dyDescent="0.25">
      <c r="A5" s="39"/>
      <c r="B5" s="38"/>
      <c r="C5" s="38"/>
      <c r="D5" s="38"/>
      <c r="E5" s="46"/>
      <c r="F5" s="38"/>
      <c r="G5" s="38"/>
      <c r="H5" s="46"/>
      <c r="I5" s="46"/>
      <c r="J5" s="19" t="s">
        <v>10</v>
      </c>
      <c r="K5" s="19" t="s">
        <v>10</v>
      </c>
      <c r="L5" s="38"/>
      <c r="M5" s="42"/>
      <c r="N5" s="19">
        <v>1</v>
      </c>
      <c r="O5" s="19">
        <v>2</v>
      </c>
      <c r="P5" s="19" t="s">
        <v>10</v>
      </c>
      <c r="Q5" s="19" t="s">
        <v>10</v>
      </c>
      <c r="R5" s="19" t="s">
        <v>10</v>
      </c>
      <c r="S5" s="19" t="s">
        <v>10</v>
      </c>
      <c r="T5" s="19" t="s">
        <v>10</v>
      </c>
    </row>
    <row r="6" spans="1:20" s="12" customFormat="1" x14ac:dyDescent="0.25">
      <c r="A6" s="12" t="s">
        <v>23</v>
      </c>
      <c r="B6" s="15">
        <v>0</v>
      </c>
      <c r="C6" s="15">
        <v>0.44</v>
      </c>
      <c r="D6" s="15">
        <f>-1*LN(1-C6)</f>
        <v>0.57981849525294205</v>
      </c>
      <c r="E6" s="9">
        <f>B6+D6</f>
        <v>0.57981849525294205</v>
      </c>
      <c r="J6" s="13" t="s">
        <v>24</v>
      </c>
      <c r="K6" s="13" t="s">
        <v>24</v>
      </c>
      <c r="L6" s="13">
        <v>0</v>
      </c>
      <c r="M6" s="13">
        <v>0</v>
      </c>
      <c r="N6" s="17">
        <v>0</v>
      </c>
      <c r="O6" s="17">
        <v>0</v>
      </c>
    </row>
    <row r="7" spans="1:20" x14ac:dyDescent="0.25">
      <c r="A7" t="s">
        <v>49</v>
      </c>
      <c r="B7">
        <v>0.57999999999999996</v>
      </c>
      <c r="C7" s="2">
        <v>0.16</v>
      </c>
      <c r="D7" s="2">
        <f>-1*LN(1-C7)</f>
        <v>0.1743533871447778</v>
      </c>
      <c r="E7" s="9">
        <f>B7+D7</f>
        <v>0.75435338714477773</v>
      </c>
      <c r="F7">
        <v>0.95</v>
      </c>
      <c r="G7">
        <f>0.5+F7*(1.5-0.5)</f>
        <v>1.45</v>
      </c>
      <c r="I7">
        <f>B7+G7</f>
        <v>2.0299999999999998</v>
      </c>
      <c r="J7" s="1" t="s">
        <v>24</v>
      </c>
      <c r="K7" s="1" t="s">
        <v>26</v>
      </c>
      <c r="L7" s="1">
        <v>0</v>
      </c>
      <c r="M7" s="1">
        <v>0</v>
      </c>
      <c r="N7" s="10">
        <v>0.57999999999999996</v>
      </c>
      <c r="O7" s="10">
        <v>0.57999999999999996</v>
      </c>
      <c r="P7" s="1" t="s">
        <v>27</v>
      </c>
      <c r="Q7" s="1"/>
      <c r="R7" s="1"/>
      <c r="S7" s="1"/>
    </row>
    <row r="8" spans="1:20" x14ac:dyDescent="0.25">
      <c r="A8" t="s">
        <v>48</v>
      </c>
      <c r="B8">
        <v>0.75</v>
      </c>
      <c r="C8" s="2">
        <v>0.13</v>
      </c>
      <c r="D8" s="2">
        <f>-1*LN(1-C8)</f>
        <v>0.13926206733350766</v>
      </c>
      <c r="E8" s="9">
        <f>B8+D8</f>
        <v>0.88926206733350766</v>
      </c>
      <c r="F8">
        <v>0.17</v>
      </c>
      <c r="G8">
        <f>0.5+F8*(1.5-0.5)</f>
        <v>0.67</v>
      </c>
      <c r="H8">
        <f>B8+G8</f>
        <v>1.42</v>
      </c>
      <c r="I8">
        <v>2.0299999999999998</v>
      </c>
      <c r="J8" s="1" t="s">
        <v>26</v>
      </c>
      <c r="K8" s="1" t="s">
        <v>26</v>
      </c>
      <c r="L8" s="1">
        <v>0</v>
      </c>
      <c r="M8" s="1">
        <v>0</v>
      </c>
      <c r="N8" s="10">
        <f>N7+(B8-B7)</f>
        <v>0.75</v>
      </c>
      <c r="O8" s="10">
        <v>0.57999999999999996</v>
      </c>
      <c r="P8" s="1" t="s">
        <v>27</v>
      </c>
      <c r="Q8" s="1" t="s">
        <v>29</v>
      </c>
      <c r="R8" s="1"/>
      <c r="S8" s="1"/>
    </row>
    <row r="9" spans="1:20" x14ac:dyDescent="0.25">
      <c r="A9" t="s">
        <v>47</v>
      </c>
      <c r="B9">
        <v>0.89</v>
      </c>
      <c r="C9" s="2">
        <v>0.85</v>
      </c>
      <c r="D9" s="2">
        <f>-1*LN(1-C9)</f>
        <v>1.8971199848858811</v>
      </c>
      <c r="E9" s="4">
        <f>B9+D9</f>
        <v>2.787119984885881</v>
      </c>
      <c r="H9" s="16">
        <v>1.42</v>
      </c>
      <c r="I9">
        <v>2.0299999999999998</v>
      </c>
      <c r="J9" s="1" t="s">
        <v>26</v>
      </c>
      <c r="K9" s="1" t="s">
        <v>26</v>
      </c>
      <c r="L9" s="1">
        <v>1</v>
      </c>
      <c r="M9" s="1">
        <v>0</v>
      </c>
      <c r="N9" s="10">
        <v>0.75</v>
      </c>
      <c r="O9" s="10">
        <v>0.57999999999999996</v>
      </c>
      <c r="P9" s="1" t="s">
        <v>27</v>
      </c>
      <c r="Q9" s="1" t="s">
        <v>29</v>
      </c>
      <c r="R9" s="1" t="s">
        <v>46</v>
      </c>
      <c r="S9" s="1"/>
    </row>
    <row r="10" spans="1:20" x14ac:dyDescent="0.25">
      <c r="A10" t="s">
        <v>45</v>
      </c>
      <c r="B10">
        <v>1.42</v>
      </c>
      <c r="C10" s="2"/>
      <c r="D10" s="2"/>
      <c r="E10" s="2">
        <v>2.79</v>
      </c>
      <c r="F10">
        <v>0.42</v>
      </c>
      <c r="G10">
        <f>0.5+F10*(1.5-0.5)</f>
        <v>0.91999999999999993</v>
      </c>
      <c r="H10">
        <f>B10+G10</f>
        <v>2.34</v>
      </c>
      <c r="I10" s="16">
        <v>2.0299999999999998</v>
      </c>
      <c r="J10" s="1" t="s">
        <v>26</v>
      </c>
      <c r="K10" s="1" t="s">
        <v>26</v>
      </c>
      <c r="L10" s="1">
        <v>0</v>
      </c>
      <c r="M10" s="1">
        <v>1</v>
      </c>
      <c r="N10" s="10">
        <v>0.75</v>
      </c>
      <c r="O10" s="10">
        <v>0.57999999999999996</v>
      </c>
      <c r="P10" s="1" t="s">
        <v>27</v>
      </c>
      <c r="Q10" s="11"/>
      <c r="R10" s="1" t="s">
        <v>29</v>
      </c>
      <c r="S10" s="1"/>
    </row>
    <row r="11" spans="1:20" x14ac:dyDescent="0.25">
      <c r="A11" t="s">
        <v>44</v>
      </c>
      <c r="B11">
        <v>2.0299999999999998</v>
      </c>
      <c r="C11" s="2"/>
      <c r="D11" s="2"/>
      <c r="E11" s="2">
        <v>2.79</v>
      </c>
      <c r="H11" s="16">
        <v>2.34</v>
      </c>
      <c r="J11" s="1" t="s">
        <v>26</v>
      </c>
      <c r="K11" s="1" t="s">
        <v>24</v>
      </c>
      <c r="L11" s="1">
        <v>0</v>
      </c>
      <c r="M11" s="1">
        <v>2</v>
      </c>
      <c r="N11" s="10">
        <v>0.75</v>
      </c>
      <c r="O11" s="10">
        <v>0.57999999999999996</v>
      </c>
      <c r="P11" s="11"/>
      <c r="Q11" s="1"/>
      <c r="R11" s="1" t="s">
        <v>29</v>
      </c>
      <c r="S11" s="1"/>
    </row>
    <row r="12" spans="1:20" x14ac:dyDescent="0.25">
      <c r="A12" t="s">
        <v>43</v>
      </c>
      <c r="B12">
        <v>2.34</v>
      </c>
      <c r="C12" s="2"/>
      <c r="D12" s="2"/>
      <c r="E12" s="9">
        <v>2.79</v>
      </c>
      <c r="J12" s="1" t="s">
        <v>24</v>
      </c>
      <c r="K12" s="1" t="s">
        <v>24</v>
      </c>
      <c r="L12" s="1">
        <v>0</v>
      </c>
      <c r="M12" s="1">
        <v>3</v>
      </c>
      <c r="N12" s="10">
        <v>0.75</v>
      </c>
      <c r="O12" s="10">
        <f>O11+(B12-B11)</f>
        <v>0.89</v>
      </c>
      <c r="P12" s="1"/>
      <c r="Q12" s="1"/>
      <c r="R12" s="11"/>
      <c r="S12" s="1"/>
    </row>
    <row r="13" spans="1:20" x14ac:dyDescent="0.25">
      <c r="A13" t="s">
        <v>42</v>
      </c>
      <c r="B13">
        <v>2.79</v>
      </c>
      <c r="C13" s="2">
        <v>0.87</v>
      </c>
      <c r="D13" s="2">
        <f>-1*LN(1-C13)</f>
        <v>2.0402208285265546</v>
      </c>
      <c r="E13" s="2">
        <f>B13+D13</f>
        <v>4.8302208285265547</v>
      </c>
      <c r="F13">
        <v>0.84</v>
      </c>
      <c r="G13">
        <f>0.5+F13*(1.5-0.5)</f>
        <v>1.3399999999999999</v>
      </c>
      <c r="H13" s="16">
        <f>B13+G13</f>
        <v>4.13</v>
      </c>
      <c r="J13" s="1" t="s">
        <v>26</v>
      </c>
      <c r="K13" s="1" t="s">
        <v>24</v>
      </c>
      <c r="L13" s="1">
        <v>0</v>
      </c>
      <c r="M13" s="1">
        <v>3</v>
      </c>
      <c r="N13" s="10">
        <f>N12+(B13-B12)</f>
        <v>1.2000000000000002</v>
      </c>
      <c r="O13" s="10">
        <f>O12+(B13-B12)</f>
        <v>1.3400000000000003</v>
      </c>
      <c r="P13" s="1"/>
      <c r="Q13" s="1"/>
      <c r="R13" s="1"/>
      <c r="S13" s="1" t="s">
        <v>29</v>
      </c>
    </row>
    <row r="14" spans="1:20" x14ac:dyDescent="0.25">
      <c r="A14" t="s">
        <v>41</v>
      </c>
      <c r="B14">
        <v>4.13</v>
      </c>
      <c r="C14" s="2"/>
      <c r="D14" s="2"/>
      <c r="E14" s="9">
        <v>4.83</v>
      </c>
      <c r="J14" s="1" t="s">
        <v>24</v>
      </c>
      <c r="K14" s="1" t="s">
        <v>24</v>
      </c>
      <c r="L14" s="1">
        <v>0</v>
      </c>
      <c r="M14" s="1">
        <v>4</v>
      </c>
      <c r="N14" s="10">
        <v>1.2</v>
      </c>
      <c r="O14" s="10">
        <f>O13+(B14-B13)</f>
        <v>2.68</v>
      </c>
      <c r="P14" s="1"/>
      <c r="Q14" s="1"/>
      <c r="R14" s="1"/>
      <c r="S14" s="11"/>
    </row>
    <row r="15" spans="1:20" x14ac:dyDescent="0.25">
      <c r="A15" t="s">
        <v>40</v>
      </c>
      <c r="B15">
        <v>4.83</v>
      </c>
      <c r="C15" s="2">
        <v>0.91</v>
      </c>
      <c r="D15" s="2">
        <f>-1*LN(1-C15)</f>
        <v>2.4079456086518722</v>
      </c>
      <c r="E15" s="2">
        <f>B15+D15</f>
        <v>7.2379456086518719</v>
      </c>
      <c r="F15">
        <v>0.75</v>
      </c>
      <c r="G15">
        <f>0.5+F15*(1.5-0.5)</f>
        <v>1.25</v>
      </c>
      <c r="I15">
        <f>B15+G15</f>
        <v>6.08</v>
      </c>
      <c r="J15" s="1" t="s">
        <v>24</v>
      </c>
      <c r="K15" s="1" t="s">
        <v>26</v>
      </c>
      <c r="L15" s="1">
        <v>0</v>
      </c>
      <c r="M15" s="1">
        <v>4</v>
      </c>
      <c r="N15" s="10">
        <f>N14+(B15-B14)</f>
        <v>1.9000000000000001</v>
      </c>
      <c r="O15" s="10">
        <f>O14+(B15-B14)</f>
        <v>3.3800000000000003</v>
      </c>
      <c r="P15" s="1"/>
      <c r="Q15" s="1"/>
      <c r="R15" s="1"/>
      <c r="S15" s="1"/>
      <c r="T15" s="1" t="s">
        <v>27</v>
      </c>
    </row>
    <row r="16" spans="1:20" s="12" customFormat="1" x14ac:dyDescent="0.25">
      <c r="A16" s="12" t="s">
        <v>39</v>
      </c>
      <c r="B16" s="15">
        <v>5</v>
      </c>
      <c r="C16" s="13"/>
      <c r="D16" s="13"/>
      <c r="E16" s="14">
        <v>7.24</v>
      </c>
      <c r="F16" s="13"/>
      <c r="G16" s="13"/>
      <c r="H16" s="13"/>
      <c r="I16" s="14">
        <v>6.08</v>
      </c>
      <c r="J16" s="13" t="s">
        <v>24</v>
      </c>
      <c r="K16" s="13" t="s">
        <v>26</v>
      </c>
      <c r="L16" s="13">
        <v>0</v>
      </c>
      <c r="M16" s="13">
        <v>4</v>
      </c>
      <c r="N16" s="17">
        <f>N15+(B16-B15)</f>
        <v>2.0700000000000003</v>
      </c>
      <c r="O16" s="13">
        <v>3.38</v>
      </c>
      <c r="P16" s="13"/>
      <c r="Q16" s="13"/>
      <c r="R16" s="13"/>
      <c r="S16" s="13"/>
      <c r="T16" s="1" t="s">
        <v>27</v>
      </c>
    </row>
    <row r="17" spans="14:15" x14ac:dyDescent="0.25">
      <c r="N17" s="2"/>
      <c r="O17" s="2"/>
    </row>
    <row r="18" spans="14:15" x14ac:dyDescent="0.25">
      <c r="N18" s="2"/>
      <c r="O18" s="2"/>
    </row>
  </sheetData>
  <mergeCells count="16">
    <mergeCell ref="C4:C5"/>
    <mergeCell ref="A4:A5"/>
    <mergeCell ref="P3:T3"/>
    <mergeCell ref="B4:B5"/>
    <mergeCell ref="J3:L3"/>
    <mergeCell ref="L4:L5"/>
    <mergeCell ref="M3:M5"/>
    <mergeCell ref="N3:O4"/>
    <mergeCell ref="C3:E3"/>
    <mergeCell ref="F3:I3"/>
    <mergeCell ref="I4:I5"/>
    <mergeCell ref="H4:H5"/>
    <mergeCell ref="G4:G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C26"/>
  <sheetViews>
    <sheetView tabSelected="1" zoomScaleNormal="100" workbookViewId="0">
      <selection activeCell="R21" sqref="R21"/>
    </sheetView>
  </sheetViews>
  <sheetFormatPr baseColWidth="10" defaultRowHeight="15" x14ac:dyDescent="0.25"/>
  <cols>
    <col min="1" max="1" width="19" customWidth="1"/>
    <col min="2" max="2" width="9.5703125" customWidth="1"/>
    <col min="3" max="3" width="7.140625" customWidth="1"/>
    <col min="4" max="4" width="9.28515625" customWidth="1"/>
    <col min="5" max="5" width="8.5703125" customWidth="1"/>
    <col min="6" max="6" width="7.42578125" customWidth="1"/>
    <col min="7" max="7" width="9.7109375" customWidth="1"/>
    <col min="8" max="8" width="8.28515625" customWidth="1"/>
    <col min="9" max="9" width="7.85546875" customWidth="1"/>
    <col min="10" max="10" width="8.42578125" customWidth="1"/>
    <col min="11" max="11" width="6.42578125" customWidth="1"/>
    <col min="12" max="12" width="8.7109375" customWidth="1"/>
    <col min="13" max="13" width="6.5703125" customWidth="1"/>
    <col min="20" max="20" width="7" customWidth="1"/>
    <col min="22" max="22" width="6.85546875" customWidth="1"/>
    <col min="24" max="24" width="7.7109375" customWidth="1"/>
    <col min="26" max="26" width="7" customWidth="1"/>
    <col min="28" max="28" width="8.42578125" customWidth="1"/>
  </cols>
  <sheetData>
    <row r="4" spans="1:29" s="18" customFormat="1" x14ac:dyDescent="0.25">
      <c r="A4" s="39" t="s">
        <v>1</v>
      </c>
      <c r="B4" s="38" t="s">
        <v>0</v>
      </c>
      <c r="C4" s="51" t="s">
        <v>5</v>
      </c>
      <c r="D4" s="51"/>
      <c r="E4" s="51"/>
      <c r="F4" s="52" t="s">
        <v>9</v>
      </c>
      <c r="G4" s="52"/>
      <c r="H4" s="52"/>
      <c r="I4" s="52"/>
      <c r="J4" s="50" t="s">
        <v>12</v>
      </c>
      <c r="K4" s="50"/>
      <c r="L4" s="50"/>
      <c r="M4" s="50"/>
      <c r="N4" s="38" t="s">
        <v>13</v>
      </c>
      <c r="O4" s="38" t="s">
        <v>14</v>
      </c>
      <c r="P4" s="48" t="s">
        <v>15</v>
      </c>
      <c r="Q4" s="49"/>
      <c r="R4" s="38" t="s">
        <v>16</v>
      </c>
      <c r="S4" s="38" t="s">
        <v>17</v>
      </c>
      <c r="T4" s="47" t="s">
        <v>22</v>
      </c>
      <c r="U4" s="47"/>
      <c r="V4" s="47"/>
      <c r="W4" s="47"/>
      <c r="X4" s="47"/>
      <c r="Y4" s="47"/>
      <c r="Z4" s="47"/>
      <c r="AA4" s="47"/>
      <c r="AB4" s="47"/>
      <c r="AC4" s="47"/>
    </row>
    <row r="5" spans="1:29" s="35" customFormat="1" ht="33" customHeight="1" x14ac:dyDescent="0.25">
      <c r="A5" s="39"/>
      <c r="B5" s="38"/>
      <c r="C5" s="38" t="s">
        <v>2</v>
      </c>
      <c r="D5" s="38" t="s">
        <v>3</v>
      </c>
      <c r="E5" s="46" t="s">
        <v>4</v>
      </c>
      <c r="F5" s="38" t="s">
        <v>2</v>
      </c>
      <c r="G5" s="38" t="s">
        <v>6</v>
      </c>
      <c r="H5" s="46" t="s">
        <v>7</v>
      </c>
      <c r="I5" s="46" t="s">
        <v>8</v>
      </c>
      <c r="J5" s="38" t="s">
        <v>7</v>
      </c>
      <c r="K5" s="38"/>
      <c r="L5" s="38" t="s">
        <v>8</v>
      </c>
      <c r="M5" s="38"/>
      <c r="N5" s="38"/>
      <c r="O5" s="38"/>
      <c r="P5" s="49"/>
      <c r="Q5" s="49"/>
      <c r="R5" s="38"/>
      <c r="S5" s="38"/>
      <c r="T5" s="38" t="s">
        <v>7</v>
      </c>
      <c r="U5" s="38"/>
      <c r="V5" s="38" t="s">
        <v>8</v>
      </c>
      <c r="W5" s="38"/>
      <c r="X5" s="38" t="s">
        <v>18</v>
      </c>
      <c r="Y5" s="38"/>
      <c r="Z5" s="38" t="s">
        <v>19</v>
      </c>
      <c r="AA5" s="38"/>
      <c r="AB5" s="38" t="s">
        <v>20</v>
      </c>
      <c r="AC5" s="38"/>
    </row>
    <row r="6" spans="1:29" s="18" customFormat="1" x14ac:dyDescent="0.25">
      <c r="A6" s="39"/>
      <c r="B6" s="38"/>
      <c r="C6" s="38"/>
      <c r="D6" s="38"/>
      <c r="E6" s="46"/>
      <c r="F6" s="38"/>
      <c r="G6" s="38"/>
      <c r="H6" s="46"/>
      <c r="I6" s="46"/>
      <c r="J6" s="35" t="s">
        <v>10</v>
      </c>
      <c r="K6" s="35" t="s">
        <v>11</v>
      </c>
      <c r="L6" s="35" t="s">
        <v>10</v>
      </c>
      <c r="M6" s="35" t="s">
        <v>11</v>
      </c>
      <c r="N6" s="38"/>
      <c r="O6" s="38"/>
      <c r="P6" s="36">
        <v>1</v>
      </c>
      <c r="Q6" s="36">
        <v>2</v>
      </c>
      <c r="R6" s="38"/>
      <c r="S6" s="38"/>
      <c r="T6" s="18" t="s">
        <v>10</v>
      </c>
      <c r="U6" s="18" t="s">
        <v>21</v>
      </c>
      <c r="V6" s="18" t="s">
        <v>10</v>
      </c>
      <c r="W6" s="18" t="s">
        <v>21</v>
      </c>
      <c r="X6" s="18" t="s">
        <v>10</v>
      </c>
      <c r="Y6" s="18" t="s">
        <v>21</v>
      </c>
      <c r="Z6" s="18" t="s">
        <v>10</v>
      </c>
      <c r="AA6" s="18" t="s">
        <v>21</v>
      </c>
      <c r="AB6" s="18" t="s">
        <v>10</v>
      </c>
      <c r="AC6" s="18" t="s">
        <v>21</v>
      </c>
    </row>
    <row r="7" spans="1:29" s="6" customFormat="1" x14ac:dyDescent="0.25">
      <c r="A7" s="6" t="s">
        <v>23</v>
      </c>
      <c r="B7" s="7">
        <v>0</v>
      </c>
      <c r="C7" s="7">
        <v>0.04</v>
      </c>
      <c r="D7" s="7">
        <f>-3*LN(1-C7)</f>
        <v>0.12246598356076549</v>
      </c>
      <c r="E7" s="9">
        <f>B7+D7</f>
        <v>0.12246598356076549</v>
      </c>
      <c r="F7" s="7"/>
      <c r="G7" s="7"/>
      <c r="H7" s="7"/>
      <c r="I7" s="7"/>
      <c r="J7" s="8" t="s">
        <v>24</v>
      </c>
      <c r="K7" s="8">
        <v>0</v>
      </c>
      <c r="L7" s="8" t="s">
        <v>24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29" s="3" customFormat="1" x14ac:dyDescent="0.25">
      <c r="A8" s="3" t="s">
        <v>25</v>
      </c>
      <c r="B8" s="4">
        <v>0.12</v>
      </c>
      <c r="C8" s="4">
        <v>0.31</v>
      </c>
      <c r="D8" s="4">
        <f>-3*LN(1-C8)</f>
        <v>1.1131910441724961</v>
      </c>
      <c r="E8" s="9">
        <f>B8+D8</f>
        <v>1.233191044172496</v>
      </c>
      <c r="F8" s="4">
        <v>0.74</v>
      </c>
      <c r="G8" s="4">
        <f>3+F8*(7-3)</f>
        <v>5.96</v>
      </c>
      <c r="H8" s="4"/>
      <c r="I8" s="4">
        <f>B8+G8</f>
        <v>6.08</v>
      </c>
      <c r="J8" s="5" t="s">
        <v>24</v>
      </c>
      <c r="K8" s="5">
        <v>0</v>
      </c>
      <c r="L8" s="5" t="s">
        <v>26</v>
      </c>
      <c r="M8" s="5">
        <v>0</v>
      </c>
      <c r="N8" s="5">
        <v>1</v>
      </c>
      <c r="O8" s="5">
        <v>0</v>
      </c>
      <c r="P8" s="5">
        <v>0.12</v>
      </c>
      <c r="Q8" s="5">
        <v>0.12</v>
      </c>
      <c r="R8" s="5">
        <v>0</v>
      </c>
      <c r="S8" s="5">
        <v>1</v>
      </c>
      <c r="T8" s="5" t="s">
        <v>27</v>
      </c>
      <c r="U8" s="5"/>
      <c r="V8" s="5"/>
      <c r="W8" s="5"/>
      <c r="X8" s="5"/>
      <c r="Y8" s="5"/>
      <c r="Z8" s="5"/>
      <c r="AA8" s="5"/>
    </row>
    <row r="9" spans="1:29" x14ac:dyDescent="0.25">
      <c r="A9" t="s">
        <v>28</v>
      </c>
      <c r="B9" s="2">
        <v>1.23</v>
      </c>
      <c r="C9" s="2">
        <v>0.26</v>
      </c>
      <c r="D9" s="4">
        <f>-3*LN(1-C9)</f>
        <v>0.90331527835176484</v>
      </c>
      <c r="E9" s="9">
        <f>B9+D9</f>
        <v>2.1333152783517648</v>
      </c>
      <c r="F9" s="2">
        <v>0.86</v>
      </c>
      <c r="G9" s="4">
        <f>3+F9*(7-3)</f>
        <v>6.4399999999999995</v>
      </c>
      <c r="H9" s="2">
        <f>B9+G9</f>
        <v>7.67</v>
      </c>
      <c r="I9" s="2">
        <v>6.08</v>
      </c>
      <c r="J9" s="1" t="s">
        <v>26</v>
      </c>
      <c r="K9" s="1">
        <v>0</v>
      </c>
      <c r="L9" s="5" t="s">
        <v>26</v>
      </c>
      <c r="M9" s="1">
        <v>0</v>
      </c>
      <c r="N9" s="1">
        <v>2</v>
      </c>
      <c r="O9" s="1">
        <v>0</v>
      </c>
      <c r="P9" s="10">
        <f>(B9-B8)+P8</f>
        <v>1.23</v>
      </c>
      <c r="Q9" s="1">
        <v>0.12</v>
      </c>
      <c r="R9" s="1">
        <v>0</v>
      </c>
      <c r="S9" s="1">
        <v>2</v>
      </c>
      <c r="T9" s="5" t="s">
        <v>27</v>
      </c>
      <c r="U9" s="1"/>
      <c r="V9" s="1" t="s">
        <v>29</v>
      </c>
      <c r="W9" s="1"/>
      <c r="X9" s="1"/>
      <c r="Y9" s="1"/>
      <c r="Z9" s="1"/>
      <c r="AA9" s="1"/>
    </row>
    <row r="10" spans="1:29" x14ac:dyDescent="0.25">
      <c r="A10" t="s">
        <v>30</v>
      </c>
      <c r="B10" s="2">
        <v>2.13</v>
      </c>
      <c r="C10" s="2">
        <v>0.32</v>
      </c>
      <c r="D10" s="4">
        <f>-3*LN(1-C10)</f>
        <v>1.1569874424359543</v>
      </c>
      <c r="E10" s="9">
        <f>B10+D10</f>
        <v>3.2869874424359544</v>
      </c>
      <c r="F10" s="2"/>
      <c r="G10" s="2"/>
      <c r="H10" s="2">
        <v>7.67</v>
      </c>
      <c r="I10" s="2">
        <v>6.08</v>
      </c>
      <c r="J10" s="1" t="s">
        <v>26</v>
      </c>
      <c r="K10" s="1">
        <v>1</v>
      </c>
      <c r="L10" s="5" t="s">
        <v>26</v>
      </c>
      <c r="M10" s="1">
        <v>0</v>
      </c>
      <c r="N10" s="1">
        <v>3</v>
      </c>
      <c r="O10" s="1">
        <v>0</v>
      </c>
      <c r="P10" s="1">
        <v>1.23</v>
      </c>
      <c r="Q10" s="1">
        <v>0.12</v>
      </c>
      <c r="R10" s="1">
        <v>0</v>
      </c>
      <c r="S10" s="1">
        <v>2</v>
      </c>
      <c r="T10" s="5" t="s">
        <v>27</v>
      </c>
      <c r="U10" s="1"/>
      <c r="V10" s="1" t="s">
        <v>29</v>
      </c>
      <c r="W10" s="1"/>
      <c r="X10" s="1" t="s">
        <v>31</v>
      </c>
      <c r="Y10" s="1">
        <v>2.13</v>
      </c>
      <c r="Z10" s="1"/>
      <c r="AA10" s="1"/>
    </row>
    <row r="11" spans="1:29" x14ac:dyDescent="0.25">
      <c r="A11" t="s">
        <v>32</v>
      </c>
      <c r="B11" s="2">
        <v>3.29</v>
      </c>
      <c r="C11" s="2">
        <v>0.98</v>
      </c>
      <c r="D11" s="4">
        <f>-3*LN(1-C11)</f>
        <v>11.736069016284436</v>
      </c>
      <c r="E11" s="4">
        <f>B11+D11</f>
        <v>15.026069016284435</v>
      </c>
      <c r="F11" s="2"/>
      <c r="G11" s="2"/>
      <c r="H11" s="2">
        <v>7.67</v>
      </c>
      <c r="I11" s="9">
        <v>6.08</v>
      </c>
      <c r="J11" s="1" t="s">
        <v>26</v>
      </c>
      <c r="K11" s="1">
        <v>1</v>
      </c>
      <c r="L11" s="1" t="s">
        <v>26</v>
      </c>
      <c r="M11" s="1">
        <v>1</v>
      </c>
      <c r="N11" s="1">
        <v>4</v>
      </c>
      <c r="O11" s="1">
        <v>0</v>
      </c>
      <c r="P11" s="1">
        <v>1.23</v>
      </c>
      <c r="Q11" s="1">
        <v>0.12</v>
      </c>
      <c r="R11" s="1">
        <v>0</v>
      </c>
      <c r="S11" s="1">
        <v>2</v>
      </c>
      <c r="T11" s="5" t="s">
        <v>27</v>
      </c>
      <c r="U11" s="1"/>
      <c r="V11" s="1" t="s">
        <v>29</v>
      </c>
      <c r="W11" s="1"/>
      <c r="X11" s="1" t="s">
        <v>31</v>
      </c>
      <c r="Y11" s="1">
        <v>2.13</v>
      </c>
      <c r="Z11" s="1" t="s">
        <v>33</v>
      </c>
      <c r="AA11" s="1">
        <v>3.29</v>
      </c>
    </row>
    <row r="12" spans="1:29" x14ac:dyDescent="0.25">
      <c r="A12" t="s">
        <v>35</v>
      </c>
      <c r="B12" s="2">
        <v>6.08</v>
      </c>
      <c r="C12" s="2"/>
      <c r="D12" s="2"/>
      <c r="E12" s="2">
        <v>15.03</v>
      </c>
      <c r="F12" s="2">
        <v>0.49</v>
      </c>
      <c r="G12" s="2">
        <f>3+F12*(7-3)</f>
        <v>4.96</v>
      </c>
      <c r="H12" s="9">
        <v>7.67</v>
      </c>
      <c r="I12" s="2">
        <f>B12+G12</f>
        <v>11.04</v>
      </c>
      <c r="J12" s="1" t="s">
        <v>26</v>
      </c>
      <c r="K12" s="1">
        <v>1</v>
      </c>
      <c r="L12" s="1" t="s">
        <v>26</v>
      </c>
      <c r="M12" s="1">
        <v>0</v>
      </c>
      <c r="N12" s="1">
        <v>4</v>
      </c>
      <c r="O12" s="1">
        <v>0</v>
      </c>
      <c r="P12" s="1">
        <v>1.23</v>
      </c>
      <c r="Q12" s="1">
        <v>0.12</v>
      </c>
      <c r="R12" s="10">
        <f>B12-AA11</f>
        <v>2.79</v>
      </c>
      <c r="S12" s="1">
        <v>3</v>
      </c>
      <c r="T12" s="11"/>
      <c r="U12" s="11"/>
      <c r="V12" s="1" t="s">
        <v>29</v>
      </c>
      <c r="W12" s="1"/>
      <c r="X12" s="1" t="s">
        <v>31</v>
      </c>
      <c r="Y12" s="1">
        <v>2.13</v>
      </c>
      <c r="Z12" s="1" t="s">
        <v>27</v>
      </c>
      <c r="AA12" s="1"/>
    </row>
    <row r="13" spans="1:29" x14ac:dyDescent="0.25">
      <c r="A13" t="s">
        <v>34</v>
      </c>
      <c r="B13" s="2">
        <v>7.67</v>
      </c>
      <c r="C13" s="2"/>
      <c r="D13" s="2"/>
      <c r="E13" s="2">
        <v>15.03</v>
      </c>
      <c r="F13" s="2">
        <v>0.25</v>
      </c>
      <c r="G13" s="2">
        <f>3+F13*(7-3)</f>
        <v>4</v>
      </c>
      <c r="H13" s="2">
        <f>B13+G13</f>
        <v>11.67</v>
      </c>
      <c r="I13" s="9">
        <v>11.04</v>
      </c>
      <c r="J13" s="1" t="s">
        <v>26</v>
      </c>
      <c r="K13" s="1">
        <v>0</v>
      </c>
      <c r="L13" s="1" t="s">
        <v>26</v>
      </c>
      <c r="M13" s="1">
        <v>0</v>
      </c>
      <c r="N13" s="1">
        <v>4</v>
      </c>
      <c r="O13" s="1">
        <v>0</v>
      </c>
      <c r="P13" s="1">
        <v>1.23</v>
      </c>
      <c r="Q13" s="1">
        <v>0.12</v>
      </c>
      <c r="R13" s="10">
        <f>B13-Y12+R12</f>
        <v>8.33</v>
      </c>
      <c r="S13" s="1">
        <v>4</v>
      </c>
      <c r="T13" s="1"/>
      <c r="U13" s="1"/>
      <c r="V13" s="11"/>
      <c r="W13" s="11"/>
      <c r="X13" s="1" t="s">
        <v>29</v>
      </c>
      <c r="Y13" s="1"/>
      <c r="Z13" s="1" t="s">
        <v>27</v>
      </c>
      <c r="AA13" s="1"/>
    </row>
    <row r="14" spans="1:29" x14ac:dyDescent="0.25">
      <c r="A14" t="s">
        <v>36</v>
      </c>
      <c r="B14" s="2">
        <v>11.04</v>
      </c>
      <c r="C14" s="2"/>
      <c r="D14" s="2"/>
      <c r="E14" s="2">
        <v>15.03</v>
      </c>
      <c r="F14" s="2"/>
      <c r="G14" s="2"/>
      <c r="H14" s="9">
        <v>11.67</v>
      </c>
      <c r="I14" s="2"/>
      <c r="J14" s="1" t="s">
        <v>26</v>
      </c>
      <c r="K14" s="1">
        <v>0</v>
      </c>
      <c r="L14" s="1" t="s">
        <v>24</v>
      </c>
      <c r="M14" s="1">
        <v>0</v>
      </c>
      <c r="N14" s="1">
        <v>4</v>
      </c>
      <c r="O14" s="1">
        <v>0</v>
      </c>
      <c r="P14" s="1">
        <v>1.23</v>
      </c>
      <c r="Q14" s="1">
        <v>0.12</v>
      </c>
      <c r="R14" s="1">
        <v>8.33</v>
      </c>
      <c r="S14" s="1">
        <v>4</v>
      </c>
      <c r="T14" s="1"/>
      <c r="U14" s="1"/>
      <c r="V14" s="1"/>
      <c r="W14" s="1"/>
      <c r="X14" s="1" t="s">
        <v>29</v>
      </c>
      <c r="Y14" s="1"/>
      <c r="Z14" s="11"/>
      <c r="AA14" s="11"/>
    </row>
    <row r="15" spans="1:29" x14ac:dyDescent="0.25">
      <c r="A15" t="s">
        <v>37</v>
      </c>
      <c r="B15" s="2">
        <v>11.67</v>
      </c>
      <c r="C15" s="2"/>
      <c r="D15" s="2"/>
      <c r="E15" s="9">
        <v>15.03</v>
      </c>
      <c r="F15" s="2"/>
      <c r="G15" s="2"/>
      <c r="H15" s="2"/>
      <c r="I15" s="2"/>
      <c r="J15" s="1" t="s">
        <v>24</v>
      </c>
      <c r="K15" s="1">
        <v>0</v>
      </c>
      <c r="L15" s="1" t="s">
        <v>24</v>
      </c>
      <c r="M15" s="1">
        <v>0</v>
      </c>
      <c r="N15" s="1">
        <v>4</v>
      </c>
      <c r="O15" s="1">
        <v>0</v>
      </c>
      <c r="P15" s="1">
        <v>1.23</v>
      </c>
      <c r="Q15" s="10">
        <f>(B15-B14)+Q14</f>
        <v>0.75000000000000078</v>
      </c>
      <c r="R15" s="1">
        <v>8.33</v>
      </c>
      <c r="S15" s="1">
        <v>4</v>
      </c>
      <c r="T15" s="1"/>
      <c r="U15" s="1"/>
      <c r="V15" s="1"/>
      <c r="W15" s="1"/>
      <c r="X15" s="11"/>
      <c r="Y15" s="11"/>
      <c r="Z15" s="1"/>
      <c r="AA15" s="1"/>
    </row>
    <row r="16" spans="1:29" x14ac:dyDescent="0.25">
      <c r="A16" t="s">
        <v>38</v>
      </c>
      <c r="B16" s="2">
        <v>15.03</v>
      </c>
      <c r="C16" s="2">
        <v>0.84</v>
      </c>
      <c r="D16" s="2">
        <f>-3*LN(1-C16)</f>
        <v>5.4977443912449298</v>
      </c>
      <c r="E16" s="2">
        <f>B16+D16</f>
        <v>20.52774439124493</v>
      </c>
      <c r="F16" s="2">
        <v>0.55000000000000004</v>
      </c>
      <c r="G16" s="2">
        <f>3+F16*(7-3)</f>
        <v>5.2</v>
      </c>
      <c r="H16" s="2">
        <f>B16+G16</f>
        <v>20.23</v>
      </c>
      <c r="I16" s="2"/>
      <c r="J16" s="1" t="s">
        <v>26</v>
      </c>
      <c r="K16" s="1">
        <v>0</v>
      </c>
      <c r="L16" s="1" t="s">
        <v>24</v>
      </c>
      <c r="M16" s="1">
        <v>0</v>
      </c>
      <c r="N16" s="1">
        <v>5</v>
      </c>
      <c r="O16" s="1">
        <v>0</v>
      </c>
      <c r="P16" s="10">
        <f>(B16-B15)+P15</f>
        <v>4.59</v>
      </c>
      <c r="Q16" s="10">
        <f>(B16-B15)+Q15</f>
        <v>4.1100000000000003</v>
      </c>
      <c r="R16" s="1">
        <v>8.33</v>
      </c>
      <c r="S16" s="1">
        <v>5</v>
      </c>
      <c r="T16" s="1"/>
      <c r="U16" s="1"/>
      <c r="V16" s="1"/>
      <c r="W16" s="1"/>
      <c r="X16" s="1"/>
      <c r="Y16" s="1"/>
      <c r="Z16" s="1"/>
      <c r="AA16" s="1"/>
      <c r="AB16" t="s">
        <v>29</v>
      </c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P21" s="1"/>
      <c r="Q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T22" s="1"/>
      <c r="U22" s="1"/>
      <c r="V22" s="1"/>
      <c r="W22" s="1"/>
      <c r="X22" s="1"/>
      <c r="Y22" s="1"/>
      <c r="Z22" s="1"/>
      <c r="AA22" s="1"/>
    </row>
    <row r="23" spans="2:27" x14ac:dyDescent="0.25">
      <c r="T23" s="1"/>
      <c r="U23" s="1"/>
      <c r="V23" s="1"/>
      <c r="W23" s="1"/>
      <c r="X23" s="1"/>
      <c r="Y23" s="1"/>
      <c r="Z23" s="1"/>
      <c r="AA23" s="1"/>
    </row>
    <row r="24" spans="2:27" x14ac:dyDescent="0.25">
      <c r="T24" s="1"/>
      <c r="U24" s="1"/>
      <c r="V24" s="1"/>
      <c r="W24" s="1"/>
      <c r="X24" s="1"/>
      <c r="Y24" s="1"/>
      <c r="Z24" s="1"/>
      <c r="AA24" s="1"/>
    </row>
    <row r="25" spans="2:27" x14ac:dyDescent="0.25">
      <c r="T25" s="1"/>
      <c r="U25" s="1"/>
      <c r="V25" s="1"/>
      <c r="W25" s="1"/>
      <c r="X25" s="1"/>
      <c r="Y25" s="1"/>
      <c r="Z25" s="1"/>
      <c r="AA25" s="1"/>
    </row>
    <row r="26" spans="2:27" x14ac:dyDescent="0.25">
      <c r="T26" s="1"/>
      <c r="U26" s="1"/>
      <c r="V26" s="1"/>
      <c r="W26" s="1"/>
      <c r="X26" s="1"/>
      <c r="Y26" s="1"/>
      <c r="Z26" s="1"/>
      <c r="AA26" s="1"/>
    </row>
  </sheetData>
  <mergeCells count="25">
    <mergeCell ref="A4:A6"/>
    <mergeCell ref="D5:D6"/>
    <mergeCell ref="C5:C6"/>
    <mergeCell ref="J4:M4"/>
    <mergeCell ref="C4:E4"/>
    <mergeCell ref="F4:I4"/>
    <mergeCell ref="E5:E6"/>
    <mergeCell ref="J5:K5"/>
    <mergeCell ref="L5:M5"/>
    <mergeCell ref="I5:I6"/>
    <mergeCell ref="H5:H6"/>
    <mergeCell ref="G5:G6"/>
    <mergeCell ref="F5:F6"/>
    <mergeCell ref="B4:B6"/>
    <mergeCell ref="N4:N6"/>
    <mergeCell ref="O4:O6"/>
    <mergeCell ref="P4:Q5"/>
    <mergeCell ref="R4:R6"/>
    <mergeCell ref="S4:S6"/>
    <mergeCell ref="V5:W5"/>
    <mergeCell ref="X5:Y5"/>
    <mergeCell ref="Z5:AA5"/>
    <mergeCell ref="AB5:AC5"/>
    <mergeCell ref="T4:AC4"/>
    <mergeCell ref="T5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9"/>
  <sheetViews>
    <sheetView zoomScaleNormal="100" workbookViewId="0">
      <selection activeCell="AL5" sqref="AL5"/>
    </sheetView>
  </sheetViews>
  <sheetFormatPr baseColWidth="10" defaultRowHeight="15" x14ac:dyDescent="0.25"/>
  <cols>
    <col min="1" max="1" width="21.5703125" customWidth="1"/>
    <col min="2" max="2" width="10" customWidth="1"/>
    <col min="3" max="3" width="5.5703125" customWidth="1"/>
    <col min="4" max="4" width="10.140625" customWidth="1"/>
    <col min="5" max="5" width="9.7109375" customWidth="1"/>
    <col min="6" max="6" width="8" customWidth="1"/>
    <col min="7" max="7" width="10.42578125" customWidth="1"/>
    <col min="8" max="8" width="6.28515625" customWidth="1"/>
    <col min="9" max="9" width="8.7109375" customWidth="1"/>
    <col min="10" max="10" width="10.85546875" customWidth="1"/>
    <col min="11" max="11" width="5.85546875" customWidth="1"/>
    <col min="12" max="12" width="9.42578125" customWidth="1"/>
    <col min="13" max="13" width="7.5703125" customWidth="1"/>
    <col min="14" max="14" width="7.42578125" customWidth="1"/>
    <col min="15" max="15" width="9.42578125" customWidth="1"/>
    <col min="16" max="16" width="9.5703125" customWidth="1"/>
    <col min="17" max="22" width="6.28515625" customWidth="1"/>
    <col min="23" max="23" width="9" customWidth="1"/>
    <col min="24" max="24" width="9.85546875" customWidth="1"/>
    <col min="25" max="25" width="8.42578125" customWidth="1"/>
    <col min="26" max="26" width="7" customWidth="1"/>
    <col min="29" max="29" width="7" customWidth="1"/>
    <col min="31" max="31" width="7.140625" customWidth="1"/>
    <col min="33" max="33" width="13.42578125" customWidth="1"/>
    <col min="36" max="40" width="9" customWidth="1"/>
  </cols>
  <sheetData>
    <row r="1" spans="1:40" x14ac:dyDescent="0.25">
      <c r="D1" s="26" t="s">
        <v>94</v>
      </c>
      <c r="E1" s="26" t="s">
        <v>93</v>
      </c>
      <c r="F1" s="26" t="s">
        <v>92</v>
      </c>
      <c r="H1" s="26" t="s">
        <v>83</v>
      </c>
      <c r="I1" s="26" t="s">
        <v>93</v>
      </c>
      <c r="J1" s="26" t="s">
        <v>92</v>
      </c>
    </row>
    <row r="2" spans="1:40" x14ac:dyDescent="0.25">
      <c r="D2">
        <v>1</v>
      </c>
      <c r="E2" s="2">
        <v>0.4</v>
      </c>
      <c r="F2" s="2">
        <f>E2</f>
        <v>0.4</v>
      </c>
      <c r="H2" t="s">
        <v>67</v>
      </c>
      <c r="I2" s="2">
        <v>0.7</v>
      </c>
      <c r="J2" s="2">
        <f>I2</f>
        <v>0.7</v>
      </c>
    </row>
    <row r="3" spans="1:40" x14ac:dyDescent="0.25">
      <c r="D3">
        <v>2</v>
      </c>
      <c r="E3" s="2">
        <v>0.35</v>
      </c>
      <c r="F3" s="2">
        <f>E3+F2</f>
        <v>0.75</v>
      </c>
      <c r="H3" t="s">
        <v>60</v>
      </c>
      <c r="I3" s="2">
        <v>0.3</v>
      </c>
      <c r="J3" s="2">
        <f>I3+J2</f>
        <v>1</v>
      </c>
      <c r="O3" s="58" t="s">
        <v>191</v>
      </c>
      <c r="P3" s="58"/>
      <c r="Q3" s="58"/>
      <c r="R3" s="58"/>
      <c r="S3" s="58"/>
      <c r="T3" s="58"/>
      <c r="U3" s="58"/>
      <c r="V3" s="58"/>
      <c r="W3" s="58"/>
      <c r="X3" s="58"/>
    </row>
    <row r="4" spans="1:40" ht="15" customHeight="1" x14ac:dyDescent="0.25">
      <c r="D4">
        <v>3</v>
      </c>
      <c r="E4" s="2">
        <v>0.25</v>
      </c>
      <c r="F4" s="2">
        <f>E4+F3</f>
        <v>1</v>
      </c>
      <c r="O4" s="58"/>
      <c r="P4" s="58"/>
      <c r="Q4" s="58"/>
      <c r="R4" s="58"/>
      <c r="S4" s="58"/>
      <c r="T4" s="58"/>
      <c r="U4" s="58"/>
      <c r="V4" s="58"/>
      <c r="W4" s="58"/>
      <c r="X4" s="58"/>
    </row>
    <row r="5" spans="1:40" ht="15" customHeight="1" x14ac:dyDescent="0.25">
      <c r="O5" s="58"/>
      <c r="P5" s="58"/>
      <c r="Q5" s="58"/>
      <c r="R5" s="58"/>
      <c r="S5" s="58"/>
      <c r="T5" s="58"/>
      <c r="U5" s="58"/>
      <c r="V5" s="58"/>
      <c r="W5" s="58"/>
      <c r="X5" s="58"/>
      <c r="AF5" s="57" t="s">
        <v>192</v>
      </c>
      <c r="AG5" s="57"/>
      <c r="AH5" s="57"/>
      <c r="AI5" s="57"/>
    </row>
    <row r="6" spans="1:40" x14ac:dyDescent="0.25">
      <c r="O6" s="58"/>
      <c r="P6" s="58"/>
      <c r="Q6" s="58"/>
      <c r="R6" s="58"/>
      <c r="S6" s="58"/>
      <c r="T6" s="58"/>
      <c r="U6" s="58"/>
      <c r="V6" s="58"/>
      <c r="W6" s="58"/>
      <c r="X6" s="58"/>
    </row>
    <row r="8" spans="1:40" s="18" customFormat="1" ht="18.75" customHeight="1" x14ac:dyDescent="0.25">
      <c r="A8" s="39" t="s">
        <v>1</v>
      </c>
      <c r="B8" s="38" t="s">
        <v>0</v>
      </c>
      <c r="C8" s="51" t="s">
        <v>54</v>
      </c>
      <c r="D8" s="51"/>
      <c r="E8" s="51"/>
      <c r="F8" s="19"/>
      <c r="G8" s="19"/>
      <c r="H8" s="51" t="s">
        <v>69</v>
      </c>
      <c r="I8" s="51"/>
      <c r="J8" s="51"/>
      <c r="K8" s="59" t="s">
        <v>91</v>
      </c>
      <c r="L8" s="59"/>
      <c r="M8" s="59"/>
      <c r="N8" s="59"/>
      <c r="O8" s="51" t="s">
        <v>64</v>
      </c>
      <c r="P8" s="51"/>
      <c r="Q8" s="51"/>
      <c r="R8" s="51"/>
      <c r="S8" s="51"/>
      <c r="T8" s="51"/>
      <c r="U8" s="51"/>
      <c r="V8" s="51"/>
      <c r="W8" s="51"/>
      <c r="X8" s="51"/>
      <c r="Y8" s="55" t="s">
        <v>60</v>
      </c>
      <c r="Z8" s="55"/>
      <c r="AA8" s="47" t="s">
        <v>90</v>
      </c>
      <c r="AB8" s="47"/>
      <c r="AC8" s="47"/>
      <c r="AD8" s="53" t="s">
        <v>89</v>
      </c>
      <c r="AE8" s="53"/>
      <c r="AF8" s="56" t="s">
        <v>88</v>
      </c>
      <c r="AG8" s="56" t="s">
        <v>87</v>
      </c>
      <c r="AH8" s="56" t="s">
        <v>86</v>
      </c>
      <c r="AI8" s="56" t="s">
        <v>85</v>
      </c>
      <c r="AJ8" s="49" t="s">
        <v>22</v>
      </c>
      <c r="AK8" s="49"/>
      <c r="AL8" s="49"/>
      <c r="AM8" s="49"/>
      <c r="AN8" s="49"/>
    </row>
    <row r="9" spans="1:40" s="20" customFormat="1" ht="15" customHeight="1" x14ac:dyDescent="0.25">
      <c r="A9" s="39"/>
      <c r="B9" s="38"/>
      <c r="C9" s="38" t="s">
        <v>2</v>
      </c>
      <c r="D9" s="38" t="s">
        <v>3</v>
      </c>
      <c r="E9" s="54" t="s">
        <v>4</v>
      </c>
      <c r="F9" s="38" t="s">
        <v>84</v>
      </c>
      <c r="G9" s="38" t="s">
        <v>83</v>
      </c>
      <c r="H9" s="38" t="s">
        <v>2</v>
      </c>
      <c r="I9" s="38" t="s">
        <v>74</v>
      </c>
      <c r="J9" s="54" t="s">
        <v>73</v>
      </c>
      <c r="K9" s="38" t="s">
        <v>2</v>
      </c>
      <c r="L9" s="38" t="s">
        <v>74</v>
      </c>
      <c r="M9" s="54" t="s">
        <v>7</v>
      </c>
      <c r="N9" s="54" t="s">
        <v>8</v>
      </c>
      <c r="O9" s="38" t="s">
        <v>82</v>
      </c>
      <c r="P9" s="38" t="s">
        <v>81</v>
      </c>
      <c r="Q9" s="38" t="s">
        <v>80</v>
      </c>
      <c r="R9" s="38" t="s">
        <v>79</v>
      </c>
      <c r="S9" s="38" t="s">
        <v>78</v>
      </c>
      <c r="T9" s="38" t="s">
        <v>77</v>
      </c>
      <c r="U9" s="38" t="s">
        <v>76</v>
      </c>
      <c r="V9" s="38" t="s">
        <v>75</v>
      </c>
      <c r="W9" s="38" t="s">
        <v>74</v>
      </c>
      <c r="X9" s="54" t="s">
        <v>73</v>
      </c>
      <c r="Y9" s="38" t="s">
        <v>10</v>
      </c>
      <c r="Z9" s="38" t="s">
        <v>11</v>
      </c>
      <c r="AA9" s="20" t="s">
        <v>10</v>
      </c>
      <c r="AB9" s="20" t="s">
        <v>10</v>
      </c>
      <c r="AC9" s="38" t="s">
        <v>11</v>
      </c>
      <c r="AD9" s="38" t="s">
        <v>10</v>
      </c>
      <c r="AE9" s="38" t="s">
        <v>11</v>
      </c>
      <c r="AF9" s="56"/>
      <c r="AG9" s="56"/>
      <c r="AH9" s="56"/>
      <c r="AI9" s="56"/>
      <c r="AJ9" s="20" t="s">
        <v>7</v>
      </c>
      <c r="AK9" s="20" t="s">
        <v>8</v>
      </c>
      <c r="AL9" s="20" t="s">
        <v>18</v>
      </c>
      <c r="AM9" s="20" t="s">
        <v>19</v>
      </c>
      <c r="AN9" s="20" t="s">
        <v>20</v>
      </c>
    </row>
    <row r="10" spans="1:40" s="18" customFormat="1" ht="30.75" customHeight="1" x14ac:dyDescent="0.25">
      <c r="A10" s="39"/>
      <c r="B10" s="38"/>
      <c r="C10" s="38"/>
      <c r="D10" s="38"/>
      <c r="E10" s="54"/>
      <c r="F10" s="38"/>
      <c r="G10" s="38"/>
      <c r="H10" s="38"/>
      <c r="I10" s="38"/>
      <c r="J10" s="54"/>
      <c r="K10" s="38"/>
      <c r="L10" s="38"/>
      <c r="M10" s="54"/>
      <c r="N10" s="54"/>
      <c r="O10" s="38"/>
      <c r="P10" s="38"/>
      <c r="Q10" s="38"/>
      <c r="R10" s="38"/>
      <c r="S10" s="38"/>
      <c r="T10" s="38"/>
      <c r="U10" s="38"/>
      <c r="V10" s="38"/>
      <c r="W10" s="38"/>
      <c r="X10" s="54"/>
      <c r="Y10" s="38"/>
      <c r="Z10" s="38"/>
      <c r="AA10" s="19">
        <v>1</v>
      </c>
      <c r="AB10" s="19">
        <v>2</v>
      </c>
      <c r="AC10" s="38"/>
      <c r="AD10" s="38"/>
      <c r="AE10" s="38"/>
      <c r="AF10" s="56"/>
      <c r="AG10" s="56"/>
      <c r="AH10" s="56"/>
      <c r="AI10" s="56"/>
      <c r="AJ10" s="19" t="s">
        <v>10</v>
      </c>
      <c r="AK10" s="19" t="s">
        <v>10</v>
      </c>
      <c r="AL10" s="19" t="s">
        <v>10</v>
      </c>
      <c r="AM10" s="19" t="s">
        <v>10</v>
      </c>
      <c r="AN10" s="19" t="s">
        <v>10</v>
      </c>
    </row>
    <row r="11" spans="1:40" s="6" customFormat="1" x14ac:dyDescent="0.25">
      <c r="A11" s="8" t="s">
        <v>23</v>
      </c>
      <c r="B11" s="25">
        <v>0</v>
      </c>
      <c r="C11" s="25"/>
      <c r="D11" s="25">
        <v>5</v>
      </c>
      <c r="E11" s="22">
        <v>5</v>
      </c>
      <c r="F11" s="2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 t="s">
        <v>24</v>
      </c>
      <c r="Z11" s="8">
        <v>0</v>
      </c>
      <c r="AA11" s="8" t="s">
        <v>24</v>
      </c>
      <c r="AB11" s="8" t="s">
        <v>24</v>
      </c>
      <c r="AC11" s="8">
        <v>0</v>
      </c>
      <c r="AD11" s="8" t="s">
        <v>24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/>
      <c r="AK11" s="8"/>
      <c r="AL11" s="8"/>
      <c r="AM11" s="8"/>
      <c r="AN11" s="8"/>
    </row>
    <row r="12" spans="1:40" x14ac:dyDescent="0.25">
      <c r="A12" s="1" t="s">
        <v>72</v>
      </c>
      <c r="B12" s="10">
        <v>5</v>
      </c>
      <c r="C12" s="10">
        <v>0.11</v>
      </c>
      <c r="D12" s="10">
        <f>-5*LN(1-C12)</f>
        <v>0.58266908127975758</v>
      </c>
      <c r="E12" s="22">
        <f>B12+D12</f>
        <v>5.5826690812797573</v>
      </c>
      <c r="F12" s="10">
        <v>0.75</v>
      </c>
      <c r="G12" s="1" t="s">
        <v>60</v>
      </c>
      <c r="H12" s="1">
        <v>0.41</v>
      </c>
      <c r="I12" s="1">
        <f>2.5+H12*(3.5-2.5)</f>
        <v>2.91</v>
      </c>
      <c r="J12" s="10">
        <f>B12+I12</f>
        <v>7.91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26</v>
      </c>
      <c r="Z12" s="1">
        <v>0</v>
      </c>
      <c r="AA12" s="1" t="s">
        <v>24</v>
      </c>
      <c r="AB12" s="1" t="s">
        <v>24</v>
      </c>
      <c r="AC12" s="1">
        <v>0</v>
      </c>
      <c r="AD12" s="1" t="s">
        <v>24</v>
      </c>
      <c r="AE12" s="1">
        <v>0</v>
      </c>
      <c r="AF12" s="1">
        <v>0</v>
      </c>
      <c r="AG12" s="10">
        <v>5</v>
      </c>
      <c r="AH12" s="1">
        <v>0</v>
      </c>
      <c r="AI12" s="1">
        <v>0</v>
      </c>
      <c r="AJ12" s="1" t="s">
        <v>55</v>
      </c>
      <c r="AK12" s="1"/>
      <c r="AL12" s="1"/>
      <c r="AM12" s="1"/>
      <c r="AN12" s="1"/>
    </row>
    <row r="13" spans="1:40" x14ac:dyDescent="0.25">
      <c r="A13" s="1" t="s">
        <v>71</v>
      </c>
      <c r="B13" s="10">
        <v>5.58</v>
      </c>
      <c r="C13" s="10">
        <v>0.32</v>
      </c>
      <c r="D13" s="10">
        <f>-5*LN(1-C13)</f>
        <v>1.928312404059924</v>
      </c>
      <c r="E13" s="22">
        <f>B13+D13</f>
        <v>7.5083124040599243</v>
      </c>
      <c r="F13" s="10">
        <v>0.28999999999999998</v>
      </c>
      <c r="G13" s="1" t="s">
        <v>67</v>
      </c>
      <c r="H13" s="1"/>
      <c r="I13" s="1"/>
      <c r="J13" s="1">
        <v>7.91</v>
      </c>
      <c r="K13" s="1">
        <v>0.94</v>
      </c>
      <c r="L13" s="1">
        <f>3+K13*(5-3)</f>
        <v>4.88</v>
      </c>
      <c r="M13" s="1"/>
      <c r="N13" s="10">
        <f>B13+L13</f>
        <v>10.46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26</v>
      </c>
      <c r="Z13" s="1">
        <v>0</v>
      </c>
      <c r="AA13" s="1" t="s">
        <v>24</v>
      </c>
      <c r="AB13" s="1" t="s">
        <v>26</v>
      </c>
      <c r="AC13" s="1">
        <v>0</v>
      </c>
      <c r="AD13" s="1" t="s">
        <v>24</v>
      </c>
      <c r="AE13" s="1">
        <v>0</v>
      </c>
      <c r="AF13" s="1">
        <v>0</v>
      </c>
      <c r="AG13" s="10">
        <f>AG12+(B13-B12)</f>
        <v>5.58</v>
      </c>
      <c r="AH13" s="1">
        <v>0</v>
      </c>
      <c r="AI13" s="1">
        <v>0</v>
      </c>
      <c r="AJ13" s="1" t="s">
        <v>55</v>
      </c>
      <c r="AK13" s="1" t="s">
        <v>59</v>
      </c>
      <c r="AL13" s="1"/>
      <c r="AM13" s="1"/>
      <c r="AN13" s="1"/>
    </row>
    <row r="14" spans="1:40" x14ac:dyDescent="0.25">
      <c r="A14" s="1" t="s">
        <v>70</v>
      </c>
      <c r="B14" s="10">
        <v>7.51</v>
      </c>
      <c r="C14" s="10">
        <v>0.23</v>
      </c>
      <c r="D14" s="10">
        <f>-5*LN(1-C14)</f>
        <v>1.3068238206720375</v>
      </c>
      <c r="E14" s="24">
        <f>B14+D14</f>
        <v>8.8168238206720382</v>
      </c>
      <c r="F14" s="10">
        <v>0.51</v>
      </c>
      <c r="G14" s="1" t="s">
        <v>67</v>
      </c>
      <c r="H14" s="1"/>
      <c r="I14" s="37"/>
      <c r="J14" s="21">
        <v>7.91</v>
      </c>
      <c r="K14" s="1">
        <v>0.91</v>
      </c>
      <c r="L14" s="1">
        <f>3+K14*(5-3)</f>
        <v>4.82</v>
      </c>
      <c r="M14" s="10">
        <f>B14+L14</f>
        <v>12.33</v>
      </c>
      <c r="N14" s="1">
        <v>10.46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26</v>
      </c>
      <c r="Z14" s="1">
        <v>0</v>
      </c>
      <c r="AA14" s="1" t="s">
        <v>26</v>
      </c>
      <c r="AB14" s="1" t="s">
        <v>26</v>
      </c>
      <c r="AC14" s="1">
        <v>0</v>
      </c>
      <c r="AD14" s="1" t="s">
        <v>24</v>
      </c>
      <c r="AE14" s="1">
        <v>0</v>
      </c>
      <c r="AF14" s="1">
        <v>0</v>
      </c>
      <c r="AG14" s="10">
        <f>AG13+(B14-B13)</f>
        <v>7.51</v>
      </c>
      <c r="AH14" s="1">
        <v>0</v>
      </c>
      <c r="AI14" s="1">
        <v>0</v>
      </c>
      <c r="AJ14" s="1" t="s">
        <v>55</v>
      </c>
      <c r="AK14" s="1" t="s">
        <v>59</v>
      </c>
      <c r="AL14" s="1" t="s">
        <v>63</v>
      </c>
      <c r="AM14" s="1"/>
      <c r="AN14" s="1"/>
    </row>
    <row r="15" spans="1:40" x14ac:dyDescent="0.25">
      <c r="A15" s="1" t="s">
        <v>69</v>
      </c>
      <c r="B15" s="10">
        <v>7.91</v>
      </c>
      <c r="C15" s="10"/>
      <c r="D15" s="10"/>
      <c r="E15" s="22">
        <v>8.82</v>
      </c>
      <c r="F15" s="10"/>
      <c r="G15" s="1"/>
      <c r="H15" s="1"/>
      <c r="I15" s="37"/>
      <c r="J15" s="1"/>
      <c r="K15" s="1"/>
      <c r="L15" s="1"/>
      <c r="M15" s="1">
        <v>12.33</v>
      </c>
      <c r="N15" s="1">
        <v>10.46</v>
      </c>
      <c r="O15" s="1">
        <v>0.45</v>
      </c>
      <c r="P15" s="1">
        <v>2</v>
      </c>
      <c r="Q15" s="10">
        <v>0.35</v>
      </c>
      <c r="R15" s="10">
        <f>0.4+Q15*1.2</f>
        <v>0.82000000000000006</v>
      </c>
      <c r="S15" s="10">
        <v>0.74</v>
      </c>
      <c r="T15" s="10">
        <f>0.4+S15*1.2</f>
        <v>1.288</v>
      </c>
      <c r="U15" s="1"/>
      <c r="V15" s="1"/>
      <c r="W15" s="10">
        <f>R15+T15</f>
        <v>2.1080000000000001</v>
      </c>
      <c r="X15" s="10">
        <f>B15+W15</f>
        <v>10.018000000000001</v>
      </c>
      <c r="Y15" s="1" t="s">
        <v>24</v>
      </c>
      <c r="Z15" s="1">
        <v>0</v>
      </c>
      <c r="AA15" s="1" t="s">
        <v>26</v>
      </c>
      <c r="AB15" s="1" t="s">
        <v>26</v>
      </c>
      <c r="AC15" s="1">
        <v>0</v>
      </c>
      <c r="AD15" s="1" t="s">
        <v>26</v>
      </c>
      <c r="AE15" s="1">
        <v>0</v>
      </c>
      <c r="AF15" s="1">
        <v>2</v>
      </c>
      <c r="AG15" s="10">
        <f>AG14+(B15-B14)</f>
        <v>7.91</v>
      </c>
      <c r="AH15" s="1">
        <v>0</v>
      </c>
      <c r="AI15" s="1">
        <v>0</v>
      </c>
      <c r="AJ15" s="1" t="s">
        <v>57</v>
      </c>
      <c r="AK15" s="1" t="s">
        <v>59</v>
      </c>
      <c r="AL15" s="1" t="s">
        <v>63</v>
      </c>
      <c r="AM15" s="1"/>
      <c r="AN15" s="1"/>
    </row>
    <row r="16" spans="1:40" x14ac:dyDescent="0.25">
      <c r="A16" s="1" t="s">
        <v>68</v>
      </c>
      <c r="B16" s="10">
        <v>8.82</v>
      </c>
      <c r="C16" s="10">
        <v>0.67</v>
      </c>
      <c r="D16" s="10">
        <f>-5*LN(1-C16)</f>
        <v>5.5433131226080565</v>
      </c>
      <c r="E16" s="10">
        <f>B16+D16</f>
        <v>14.363313122608057</v>
      </c>
      <c r="F16" s="10">
        <v>0.1</v>
      </c>
      <c r="G16" s="1" t="s">
        <v>67</v>
      </c>
      <c r="H16" s="1"/>
      <c r="I16" s="1"/>
      <c r="J16" s="1"/>
      <c r="K16" s="1"/>
      <c r="L16" s="1"/>
      <c r="M16" s="1">
        <v>12.33</v>
      </c>
      <c r="N16" s="1">
        <v>10.46</v>
      </c>
      <c r="O16" s="1"/>
      <c r="P16" s="1"/>
      <c r="Q16" s="1"/>
      <c r="R16" s="1"/>
      <c r="S16" s="1"/>
      <c r="T16" s="1"/>
      <c r="U16" s="1"/>
      <c r="V16" s="1"/>
      <c r="W16" s="1"/>
      <c r="X16" s="21">
        <v>10.02</v>
      </c>
      <c r="Y16" s="1" t="s">
        <v>24</v>
      </c>
      <c r="Z16" s="1">
        <v>0</v>
      </c>
      <c r="AA16" s="1" t="s">
        <v>26</v>
      </c>
      <c r="AB16" s="1" t="s">
        <v>26</v>
      </c>
      <c r="AC16" s="1">
        <v>1</v>
      </c>
      <c r="AD16" s="1" t="s">
        <v>26</v>
      </c>
      <c r="AE16" s="1">
        <v>0</v>
      </c>
      <c r="AF16" s="1">
        <v>2</v>
      </c>
      <c r="AG16" s="1">
        <v>7.91</v>
      </c>
      <c r="AH16" s="1">
        <v>0</v>
      </c>
      <c r="AI16" s="1">
        <v>1</v>
      </c>
      <c r="AJ16" s="1" t="s">
        <v>57</v>
      </c>
      <c r="AK16" s="1" t="s">
        <v>59</v>
      </c>
      <c r="AL16" s="1" t="s">
        <v>63</v>
      </c>
      <c r="AM16" s="1" t="s">
        <v>66</v>
      </c>
      <c r="AN16" s="1"/>
    </row>
    <row r="17" spans="1:40" x14ac:dyDescent="0.25">
      <c r="A17" s="1" t="s">
        <v>64</v>
      </c>
      <c r="B17" s="10">
        <v>10.02</v>
      </c>
      <c r="C17" s="10"/>
      <c r="D17" s="10"/>
      <c r="E17" s="10">
        <v>14.36</v>
      </c>
      <c r="F17" s="10"/>
      <c r="G17" s="1"/>
      <c r="H17" s="1"/>
      <c r="I17" s="1"/>
      <c r="J17" s="1"/>
      <c r="K17" s="1"/>
      <c r="L17" s="1"/>
      <c r="M17" s="1">
        <v>12.33</v>
      </c>
      <c r="N17" s="21">
        <v>10.46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24</v>
      </c>
      <c r="Z17" s="1">
        <v>0</v>
      </c>
      <c r="AA17" s="1" t="s">
        <v>26</v>
      </c>
      <c r="AB17" s="1" t="s">
        <v>26</v>
      </c>
      <c r="AC17" s="1">
        <v>1</v>
      </c>
      <c r="AD17" s="1" t="s">
        <v>24</v>
      </c>
      <c r="AE17" s="1">
        <v>0</v>
      </c>
      <c r="AF17" s="1">
        <v>2</v>
      </c>
      <c r="AG17" s="1">
        <v>7.91</v>
      </c>
      <c r="AH17" s="1">
        <v>0</v>
      </c>
      <c r="AI17" s="1">
        <v>1</v>
      </c>
      <c r="AJ17" s="23"/>
      <c r="AK17" s="1" t="s">
        <v>59</v>
      </c>
      <c r="AL17" s="1" t="s">
        <v>63</v>
      </c>
      <c r="AM17" s="1" t="s">
        <v>66</v>
      </c>
      <c r="AN17" s="1"/>
    </row>
    <row r="18" spans="1:40" x14ac:dyDescent="0.25">
      <c r="A18" s="1" t="s">
        <v>65</v>
      </c>
      <c r="B18" s="10">
        <v>10.46</v>
      </c>
      <c r="C18" s="10"/>
      <c r="D18" s="10"/>
      <c r="E18" s="10">
        <v>14.36</v>
      </c>
      <c r="F18" s="10"/>
      <c r="G18" s="1"/>
      <c r="H18" s="1"/>
      <c r="I18" s="1"/>
      <c r="J18" s="1"/>
      <c r="K18" s="1">
        <v>0.84</v>
      </c>
      <c r="L18" s="1">
        <f>3+K18*(5-3)</f>
        <v>4.68</v>
      </c>
      <c r="M18" s="1">
        <v>12.33</v>
      </c>
      <c r="N18" s="10">
        <f>B18+L18</f>
        <v>15.14</v>
      </c>
      <c r="O18" s="1">
        <v>0.25</v>
      </c>
      <c r="P18" s="1">
        <v>1</v>
      </c>
      <c r="Q18" s="1">
        <v>0.88</v>
      </c>
      <c r="R18" s="10">
        <f>0.4+Q18*1.2</f>
        <v>1.456</v>
      </c>
      <c r="S18" s="1"/>
      <c r="T18" s="1"/>
      <c r="U18" s="1"/>
      <c r="V18" s="1"/>
      <c r="W18" s="10">
        <f>R18</f>
        <v>1.456</v>
      </c>
      <c r="X18" s="22">
        <f>B18+W18</f>
        <v>11.916</v>
      </c>
      <c r="Y18" s="1" t="s">
        <v>24</v>
      </c>
      <c r="Z18" s="1">
        <v>0</v>
      </c>
      <c r="AA18" s="1" t="s">
        <v>26</v>
      </c>
      <c r="AB18" s="1" t="s">
        <v>26</v>
      </c>
      <c r="AC18" s="1">
        <v>0</v>
      </c>
      <c r="AD18" s="1" t="s">
        <v>26</v>
      </c>
      <c r="AE18" s="1">
        <v>0</v>
      </c>
      <c r="AF18" s="1">
        <v>3</v>
      </c>
      <c r="AG18" s="10">
        <f>AG17+(B18-B17)</f>
        <v>8.3500000000000014</v>
      </c>
      <c r="AH18" s="1">
        <v>0</v>
      </c>
      <c r="AI18" s="1">
        <v>1</v>
      </c>
      <c r="AJ18" s="1"/>
      <c r="AK18" s="1" t="s">
        <v>57</v>
      </c>
      <c r="AL18" s="1" t="s">
        <v>63</v>
      </c>
      <c r="AM18" s="1" t="s">
        <v>59</v>
      </c>
      <c r="AN18" s="1"/>
    </row>
    <row r="19" spans="1:40" x14ac:dyDescent="0.25">
      <c r="A19" s="1" t="s">
        <v>64</v>
      </c>
      <c r="B19" s="10">
        <v>11.92</v>
      </c>
      <c r="C19" s="10"/>
      <c r="D19" s="10"/>
      <c r="E19" s="10">
        <v>14.36</v>
      </c>
      <c r="F19" s="10"/>
      <c r="G19" s="1"/>
      <c r="H19" s="1"/>
      <c r="I19" s="1"/>
      <c r="J19" s="1"/>
      <c r="K19" s="1"/>
      <c r="L19" s="1"/>
      <c r="M19" s="21">
        <v>12.33</v>
      </c>
      <c r="N19" s="1">
        <v>15.14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24</v>
      </c>
      <c r="Z19" s="1">
        <v>0</v>
      </c>
      <c r="AA19" s="1" t="s">
        <v>26</v>
      </c>
      <c r="AB19" s="1" t="s">
        <v>26</v>
      </c>
      <c r="AC19" s="1">
        <v>0</v>
      </c>
      <c r="AD19" s="1" t="s">
        <v>24</v>
      </c>
      <c r="AE19" s="1">
        <v>0</v>
      </c>
      <c r="AF19" s="1">
        <v>3</v>
      </c>
      <c r="AG19" s="1">
        <v>8.35</v>
      </c>
      <c r="AH19" s="1">
        <v>0</v>
      </c>
      <c r="AI19" s="1">
        <v>1</v>
      </c>
      <c r="AJ19" s="1"/>
      <c r="AK19" s="23"/>
      <c r="AL19" s="1" t="s">
        <v>63</v>
      </c>
      <c r="AM19" s="1" t="s">
        <v>59</v>
      </c>
      <c r="AN19" s="1"/>
    </row>
    <row r="20" spans="1:40" x14ac:dyDescent="0.25">
      <c r="A20" s="1" t="s">
        <v>62</v>
      </c>
      <c r="B20" s="10">
        <v>12.33</v>
      </c>
      <c r="C20" s="10"/>
      <c r="D20" s="10"/>
      <c r="E20" s="22">
        <v>14.36</v>
      </c>
      <c r="F20" s="10"/>
      <c r="G20" s="1"/>
      <c r="H20" s="1"/>
      <c r="I20" s="1"/>
      <c r="J20" s="1"/>
      <c r="K20" s="1"/>
      <c r="L20" s="1"/>
      <c r="M20" s="1"/>
      <c r="N20" s="1">
        <v>15.14</v>
      </c>
      <c r="O20" s="1">
        <v>0.81</v>
      </c>
      <c r="P20" s="1">
        <v>3</v>
      </c>
      <c r="Q20" s="1">
        <v>0.66</v>
      </c>
      <c r="R20" s="10">
        <f>0.4+Q20*1.2</f>
        <v>1.1920000000000002</v>
      </c>
      <c r="S20" s="1">
        <v>0.37</v>
      </c>
      <c r="T20" s="10">
        <f>0.4+S20*1.2</f>
        <v>0.84400000000000008</v>
      </c>
      <c r="U20" s="1">
        <v>0.34</v>
      </c>
      <c r="V20" s="10">
        <f>0.4+U20*1.2</f>
        <v>0.80800000000000005</v>
      </c>
      <c r="W20" s="10">
        <f>R20+T20+V20</f>
        <v>2.8440000000000003</v>
      </c>
      <c r="X20" s="10">
        <f>B20+W20</f>
        <v>15.173999999999999</v>
      </c>
      <c r="Y20" s="1" t="s">
        <v>24</v>
      </c>
      <c r="Z20" s="1">
        <v>0</v>
      </c>
      <c r="AA20" s="1" t="s">
        <v>24</v>
      </c>
      <c r="AB20" s="1" t="s">
        <v>26</v>
      </c>
      <c r="AC20" s="1">
        <v>0</v>
      </c>
      <c r="AD20" s="1" t="s">
        <v>26</v>
      </c>
      <c r="AE20" s="1">
        <v>0</v>
      </c>
      <c r="AF20" s="1">
        <v>6</v>
      </c>
      <c r="AG20" s="10">
        <f>AG19+(B20-B19)</f>
        <v>8.76</v>
      </c>
      <c r="AH20" s="1">
        <v>0</v>
      </c>
      <c r="AI20" s="1">
        <v>1</v>
      </c>
      <c r="AJ20" s="1"/>
      <c r="AK20" s="1"/>
      <c r="AL20" s="1" t="s">
        <v>57</v>
      </c>
      <c r="AM20" s="1" t="s">
        <v>59</v>
      </c>
      <c r="AN20" s="1"/>
    </row>
    <row r="21" spans="1:40" x14ac:dyDescent="0.25">
      <c r="A21" s="1" t="s">
        <v>61</v>
      </c>
      <c r="B21" s="10">
        <v>14.36</v>
      </c>
      <c r="C21" s="10">
        <v>0.86</v>
      </c>
      <c r="D21" s="10">
        <f>-5*LN(1-C21)</f>
        <v>9.830564281864163</v>
      </c>
      <c r="E21" s="10">
        <f>B21+D21</f>
        <v>24.190564281864162</v>
      </c>
      <c r="F21" s="10">
        <v>0.87</v>
      </c>
      <c r="G21" s="1" t="s">
        <v>60</v>
      </c>
      <c r="H21" s="1">
        <v>0.55000000000000004</v>
      </c>
      <c r="I21" s="1">
        <f>2.5+H21*(3.5-2.5)</f>
        <v>3.05</v>
      </c>
      <c r="J21" s="10">
        <f>B21+I21</f>
        <v>17.41</v>
      </c>
      <c r="K21" s="1"/>
      <c r="L21" s="1"/>
      <c r="M21" s="1"/>
      <c r="N21" s="21">
        <v>15.14</v>
      </c>
      <c r="O21" s="1"/>
      <c r="P21" s="1"/>
      <c r="Q21" s="1"/>
      <c r="R21" s="1"/>
      <c r="S21" s="1"/>
      <c r="T21" s="1"/>
      <c r="U21" s="1"/>
      <c r="V21" s="1"/>
      <c r="W21" s="1"/>
      <c r="X21" s="1">
        <v>15.17</v>
      </c>
      <c r="Y21" s="1" t="s">
        <v>26</v>
      </c>
      <c r="Z21" s="1">
        <v>0</v>
      </c>
      <c r="AA21" s="1" t="s">
        <v>24</v>
      </c>
      <c r="AB21" s="1" t="s">
        <v>26</v>
      </c>
      <c r="AC21" s="1">
        <v>0</v>
      </c>
      <c r="AD21" s="1" t="s">
        <v>26</v>
      </c>
      <c r="AE21" s="1">
        <v>0</v>
      </c>
      <c r="AF21" s="1">
        <v>6</v>
      </c>
      <c r="AG21" s="1">
        <v>8.76</v>
      </c>
      <c r="AH21" s="1">
        <v>0</v>
      </c>
      <c r="AI21" s="1">
        <v>1</v>
      </c>
      <c r="AJ21" s="1"/>
      <c r="AK21" s="1"/>
      <c r="AL21" s="1" t="s">
        <v>57</v>
      </c>
      <c r="AM21" s="1" t="s">
        <v>59</v>
      </c>
      <c r="AN21" s="1" t="s">
        <v>55</v>
      </c>
    </row>
    <row r="22" spans="1:40" x14ac:dyDescent="0.25">
      <c r="A22" s="1" t="s">
        <v>58</v>
      </c>
      <c r="B22" s="10">
        <v>15.14</v>
      </c>
      <c r="C22" s="10"/>
      <c r="D22" s="10"/>
      <c r="E22" s="10">
        <v>24.19</v>
      </c>
      <c r="F22" s="10"/>
      <c r="G22" s="1"/>
      <c r="H22" s="1"/>
      <c r="I22" s="1"/>
      <c r="J22" s="1">
        <v>17.41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1">
        <v>15.17</v>
      </c>
      <c r="Y22" s="1" t="s">
        <v>26</v>
      </c>
      <c r="Z22" s="1">
        <v>0</v>
      </c>
      <c r="AA22" s="1" t="s">
        <v>24</v>
      </c>
      <c r="AB22" s="1" t="s">
        <v>24</v>
      </c>
      <c r="AC22" s="1">
        <v>0</v>
      </c>
      <c r="AD22" s="1" t="s">
        <v>26</v>
      </c>
      <c r="AE22" s="1">
        <v>1</v>
      </c>
      <c r="AF22" s="1">
        <v>6</v>
      </c>
      <c r="AG22" s="1">
        <v>8.76</v>
      </c>
      <c r="AH22" s="1">
        <v>0</v>
      </c>
      <c r="AI22" s="1">
        <v>1</v>
      </c>
      <c r="AJ22" s="1"/>
      <c r="AK22" s="1"/>
      <c r="AL22" s="1" t="s">
        <v>57</v>
      </c>
      <c r="AM22" s="1" t="s">
        <v>56</v>
      </c>
      <c r="AN22" s="1" t="s">
        <v>55</v>
      </c>
    </row>
    <row r="23" spans="1:40" x14ac:dyDescent="0.25">
      <c r="A23" s="1"/>
      <c r="B23" s="10"/>
      <c r="C23" s="10"/>
      <c r="D23" s="10"/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 s="1"/>
      <c r="B24" s="10"/>
      <c r="C24" s="10"/>
      <c r="D24" s="10"/>
      <c r="E24" s="10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1"/>
      <c r="B25" s="10"/>
      <c r="C25" s="10"/>
      <c r="D25" s="10"/>
      <c r="E25" s="10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"/>
      <c r="B26" s="10"/>
      <c r="C26" s="10"/>
      <c r="D26" s="10"/>
      <c r="E26" s="10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 s="1"/>
      <c r="B27" s="10"/>
      <c r="C27" s="10"/>
      <c r="D27" s="10"/>
      <c r="E27" s="10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B28" s="2"/>
      <c r="C28" s="2"/>
      <c r="D28" s="2"/>
      <c r="E28" s="2"/>
      <c r="F28" s="2"/>
    </row>
    <row r="29" spans="1:40" x14ac:dyDescent="0.25">
      <c r="B29" s="2"/>
      <c r="C29" s="2"/>
      <c r="D29" s="2"/>
      <c r="E29" s="2"/>
      <c r="F29" s="2"/>
    </row>
  </sheetData>
  <mergeCells count="43">
    <mergeCell ref="AF5:AI5"/>
    <mergeCell ref="O3:X6"/>
    <mergeCell ref="B8:B10"/>
    <mergeCell ref="A8:A10"/>
    <mergeCell ref="S9:S10"/>
    <mergeCell ref="R9:R10"/>
    <mergeCell ref="L9:L10"/>
    <mergeCell ref="K9:K10"/>
    <mergeCell ref="J9:J10"/>
    <mergeCell ref="I9:I10"/>
    <mergeCell ref="P9:P10"/>
    <mergeCell ref="O9:O10"/>
    <mergeCell ref="C8:E8"/>
    <mergeCell ref="H8:J8"/>
    <mergeCell ref="K8:N8"/>
    <mergeCell ref="O8:X8"/>
    <mergeCell ref="Q9:Q10"/>
    <mergeCell ref="V9:V10"/>
    <mergeCell ref="U9:U10"/>
    <mergeCell ref="T9:T10"/>
    <mergeCell ref="D9:D10"/>
    <mergeCell ref="C9:C10"/>
    <mergeCell ref="F9:F10"/>
    <mergeCell ref="E9:E10"/>
    <mergeCell ref="N9:N10"/>
    <mergeCell ref="M9:M10"/>
    <mergeCell ref="H9:H10"/>
    <mergeCell ref="G9:G10"/>
    <mergeCell ref="AI8:AI10"/>
    <mergeCell ref="AJ8:AN8"/>
    <mergeCell ref="AF8:AF10"/>
    <mergeCell ref="AG8:AG10"/>
    <mergeCell ref="AH8:AH10"/>
    <mergeCell ref="AD9:AD10"/>
    <mergeCell ref="AD8:AE8"/>
    <mergeCell ref="AE9:AE10"/>
    <mergeCell ref="X9:X10"/>
    <mergeCell ref="W9:W10"/>
    <mergeCell ref="Y8:Z8"/>
    <mergeCell ref="Z9:Z10"/>
    <mergeCell ref="Y9:Y10"/>
    <mergeCell ref="AC9:AC10"/>
    <mergeCell ref="AA8:AC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3"/>
  <sheetViews>
    <sheetView zoomScaleNormal="100" workbookViewId="0">
      <selection activeCell="F3" sqref="F3"/>
    </sheetView>
  </sheetViews>
  <sheetFormatPr baseColWidth="10" defaultRowHeight="15" x14ac:dyDescent="0.25"/>
  <cols>
    <col min="1" max="1" width="22.5703125" customWidth="1"/>
    <col min="2" max="2" width="11.42578125" customWidth="1"/>
    <col min="3" max="7" width="10" customWidth="1"/>
    <col min="9" max="9" width="14.28515625" customWidth="1"/>
    <col min="13" max="13" width="1.5703125" customWidth="1"/>
    <col min="22" max="22" width="1" customWidth="1"/>
    <col min="25" max="25" width="1" customWidth="1"/>
    <col min="26" max="26" width="8.140625" customWidth="1"/>
  </cols>
  <sheetData>
    <row r="1" spans="1:39" ht="30" x14ac:dyDescent="0.25">
      <c r="A1" s="19" t="s">
        <v>174</v>
      </c>
      <c r="B1" s="19" t="s">
        <v>93</v>
      </c>
      <c r="C1" s="19" t="s">
        <v>173</v>
      </c>
      <c r="D1" s="19"/>
      <c r="E1" s="19"/>
      <c r="F1" s="19"/>
      <c r="G1" s="19"/>
      <c r="I1" s="20" t="s">
        <v>172</v>
      </c>
      <c r="J1" s="19" t="s">
        <v>93</v>
      </c>
      <c r="K1" s="19" t="s">
        <v>92</v>
      </c>
    </row>
    <row r="2" spans="1:39" x14ac:dyDescent="0.25">
      <c r="A2" t="s">
        <v>171</v>
      </c>
      <c r="B2" s="10">
        <v>0.4</v>
      </c>
      <c r="C2" s="10">
        <v>0.4</v>
      </c>
      <c r="D2" s="10"/>
      <c r="E2" s="10"/>
      <c r="F2" s="10"/>
      <c r="G2" s="10"/>
      <c r="H2" s="1"/>
      <c r="I2" s="1" t="s">
        <v>170</v>
      </c>
      <c r="J2" s="10">
        <v>0.8</v>
      </c>
      <c r="K2" s="10">
        <v>0.8</v>
      </c>
    </row>
    <row r="3" spans="1:39" x14ac:dyDescent="0.25">
      <c r="A3" t="s">
        <v>169</v>
      </c>
      <c r="B3" s="10">
        <v>0.6</v>
      </c>
      <c r="C3" s="10">
        <v>1</v>
      </c>
      <c r="D3" s="10"/>
      <c r="E3" s="10"/>
      <c r="F3" s="10"/>
      <c r="G3" s="10"/>
      <c r="H3" s="1"/>
      <c r="I3" s="1" t="s">
        <v>168</v>
      </c>
      <c r="J3" s="10">
        <v>0.2</v>
      </c>
      <c r="K3" s="10">
        <v>1</v>
      </c>
    </row>
    <row r="6" spans="1:39" x14ac:dyDescent="0.25">
      <c r="P6" s="29"/>
      <c r="Q6" s="29"/>
      <c r="R6" s="31"/>
      <c r="S6" s="31"/>
      <c r="T6" s="31"/>
      <c r="U6" s="31"/>
    </row>
    <row r="7" spans="1:39" s="18" customFormat="1" ht="15" customHeight="1" x14ac:dyDescent="0.25">
      <c r="A7" s="39" t="s">
        <v>1</v>
      </c>
      <c r="B7" s="38" t="s">
        <v>167</v>
      </c>
      <c r="C7" s="46" t="s">
        <v>166</v>
      </c>
      <c r="D7" s="38" t="s">
        <v>165</v>
      </c>
      <c r="E7" s="38" t="s">
        <v>164</v>
      </c>
      <c r="F7" s="38" t="s">
        <v>163</v>
      </c>
      <c r="G7" s="38" t="s">
        <v>162</v>
      </c>
      <c r="H7" s="46" t="s">
        <v>161</v>
      </c>
      <c r="I7" s="46" t="s">
        <v>160</v>
      </c>
      <c r="J7" s="62" t="s">
        <v>159</v>
      </c>
      <c r="K7" s="62"/>
      <c r="L7" s="62"/>
      <c r="N7" s="50" t="s">
        <v>158</v>
      </c>
      <c r="O7" s="50"/>
      <c r="P7" s="60" t="s">
        <v>157</v>
      </c>
      <c r="Q7" s="60"/>
      <c r="R7" s="61" t="s">
        <v>156</v>
      </c>
      <c r="S7" s="61"/>
      <c r="T7" s="61"/>
      <c r="U7" s="61"/>
      <c r="W7" s="38" t="s">
        <v>155</v>
      </c>
      <c r="X7" s="38" t="s">
        <v>154</v>
      </c>
      <c r="Z7" s="63" t="s">
        <v>22</v>
      </c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</row>
    <row r="8" spans="1:39" s="20" customFormat="1" ht="31.5" customHeight="1" x14ac:dyDescent="0.25">
      <c r="A8" s="39"/>
      <c r="B8" s="38"/>
      <c r="C8" s="46"/>
      <c r="D8" s="38"/>
      <c r="E8" s="38"/>
      <c r="F8" s="38"/>
      <c r="G8" s="38"/>
      <c r="H8" s="46"/>
      <c r="I8" s="46"/>
      <c r="J8" s="46" t="s">
        <v>7</v>
      </c>
      <c r="K8" s="46" t="s">
        <v>8</v>
      </c>
      <c r="L8" s="46" t="s">
        <v>18</v>
      </c>
      <c r="M8" s="18"/>
      <c r="N8" s="38" t="s">
        <v>10</v>
      </c>
      <c r="O8" s="38" t="s">
        <v>11</v>
      </c>
      <c r="P8" s="38" t="s">
        <v>10</v>
      </c>
      <c r="Q8" s="38" t="s">
        <v>11</v>
      </c>
      <c r="R8" s="20" t="s">
        <v>7</v>
      </c>
      <c r="S8" s="20" t="s">
        <v>8</v>
      </c>
      <c r="T8" s="20" t="s">
        <v>18</v>
      </c>
      <c r="U8" s="38" t="s">
        <v>11</v>
      </c>
      <c r="W8" s="38"/>
      <c r="X8" s="38"/>
      <c r="Z8" s="38" t="s">
        <v>7</v>
      </c>
      <c r="AA8" s="38"/>
      <c r="AB8" s="38" t="s">
        <v>8</v>
      </c>
      <c r="AC8" s="38"/>
      <c r="AD8" s="38" t="s">
        <v>18</v>
      </c>
      <c r="AE8" s="38"/>
      <c r="AF8" s="38" t="s">
        <v>19</v>
      </c>
      <c r="AG8" s="38"/>
      <c r="AH8" s="38" t="s">
        <v>20</v>
      </c>
      <c r="AI8" s="38"/>
      <c r="AJ8" s="38" t="s">
        <v>123</v>
      </c>
      <c r="AK8" s="38"/>
      <c r="AL8" s="38" t="s">
        <v>122</v>
      </c>
      <c r="AM8" s="38"/>
    </row>
    <row r="9" spans="1:39" s="18" customFormat="1" x14ac:dyDescent="0.25">
      <c r="A9" s="39"/>
      <c r="B9" s="38"/>
      <c r="C9" s="46"/>
      <c r="D9" s="38"/>
      <c r="E9" s="38"/>
      <c r="F9" s="38"/>
      <c r="G9" s="38"/>
      <c r="H9" s="46"/>
      <c r="I9" s="46"/>
      <c r="J9" s="46"/>
      <c r="K9" s="46"/>
      <c r="L9" s="46"/>
      <c r="N9" s="38"/>
      <c r="O9" s="38"/>
      <c r="P9" s="38"/>
      <c r="Q9" s="38"/>
      <c r="R9" s="19" t="s">
        <v>10</v>
      </c>
      <c r="S9" s="19" t="s">
        <v>10</v>
      </c>
      <c r="T9" s="19" t="s">
        <v>10</v>
      </c>
      <c r="U9" s="38"/>
      <c r="W9" s="38"/>
      <c r="X9" s="38"/>
      <c r="Z9" s="19" t="s">
        <v>10</v>
      </c>
      <c r="AA9" s="19" t="s">
        <v>153</v>
      </c>
      <c r="AB9" s="19" t="s">
        <v>10</v>
      </c>
      <c r="AC9" s="19" t="s">
        <v>153</v>
      </c>
      <c r="AD9" s="19" t="s">
        <v>10</v>
      </c>
      <c r="AE9" s="19" t="s">
        <v>153</v>
      </c>
      <c r="AF9" s="19" t="s">
        <v>10</v>
      </c>
      <c r="AG9" s="19" t="s">
        <v>153</v>
      </c>
      <c r="AH9" s="19" t="s">
        <v>10</v>
      </c>
      <c r="AI9" s="19" t="s">
        <v>153</v>
      </c>
      <c r="AJ9" s="19" t="s">
        <v>10</v>
      </c>
      <c r="AK9" s="19" t="s">
        <v>153</v>
      </c>
      <c r="AL9" s="19" t="s">
        <v>10</v>
      </c>
      <c r="AM9" s="19" t="s">
        <v>153</v>
      </c>
    </row>
    <row r="10" spans="1:39" s="8" customFormat="1" x14ac:dyDescent="0.25">
      <c r="A10" s="30" t="s">
        <v>23</v>
      </c>
      <c r="B10" s="8">
        <v>0</v>
      </c>
      <c r="C10" s="8">
        <v>60</v>
      </c>
      <c r="N10" s="8" t="s">
        <v>24</v>
      </c>
      <c r="O10" s="8">
        <v>0</v>
      </c>
      <c r="P10" s="8" t="s">
        <v>24</v>
      </c>
      <c r="Q10" s="8">
        <v>0</v>
      </c>
      <c r="R10" s="8" t="s">
        <v>24</v>
      </c>
      <c r="S10" s="8" t="s">
        <v>24</v>
      </c>
      <c r="T10" s="8" t="s">
        <v>24</v>
      </c>
      <c r="U10" s="8">
        <v>0</v>
      </c>
      <c r="W10" s="8">
        <v>0</v>
      </c>
      <c r="X10" s="8">
        <v>0</v>
      </c>
    </row>
    <row r="11" spans="1:39" s="1" customFormat="1" x14ac:dyDescent="0.25">
      <c r="A11" s="28" t="s">
        <v>49</v>
      </c>
      <c r="B11" s="1">
        <v>60</v>
      </c>
      <c r="C11" s="1">
        <v>120</v>
      </c>
      <c r="D11" s="1">
        <v>0.35</v>
      </c>
      <c r="E11" s="1" t="s">
        <v>150</v>
      </c>
      <c r="F11" s="1">
        <v>0.85</v>
      </c>
      <c r="G11" s="1" t="s">
        <v>145</v>
      </c>
      <c r="H11" s="21">
        <f>B11+20</f>
        <v>80</v>
      </c>
      <c r="N11" s="1" t="s">
        <v>26</v>
      </c>
      <c r="O11" s="1">
        <v>0</v>
      </c>
      <c r="P11" s="1" t="s">
        <v>24</v>
      </c>
      <c r="Q11" s="1">
        <v>0</v>
      </c>
      <c r="R11" s="1" t="s">
        <v>24</v>
      </c>
      <c r="S11" s="1" t="s">
        <v>24</v>
      </c>
      <c r="T11" s="1" t="s">
        <v>24</v>
      </c>
      <c r="U11" s="1">
        <v>0</v>
      </c>
      <c r="W11" s="1">
        <v>0</v>
      </c>
      <c r="X11" s="1">
        <v>0</v>
      </c>
      <c r="Z11" s="1" t="s">
        <v>152</v>
      </c>
    </row>
    <row r="12" spans="1:39" s="1" customFormat="1" x14ac:dyDescent="0.25">
      <c r="A12" s="28" t="s">
        <v>151</v>
      </c>
      <c r="B12" s="1">
        <v>80</v>
      </c>
      <c r="C12" s="21">
        <v>120</v>
      </c>
      <c r="I12" s="1">
        <f>B12+40</f>
        <v>120</v>
      </c>
      <c r="N12" s="1" t="s">
        <v>24</v>
      </c>
      <c r="O12" s="1">
        <v>0</v>
      </c>
      <c r="P12" s="1" t="s">
        <v>26</v>
      </c>
      <c r="Q12" s="1">
        <v>0</v>
      </c>
      <c r="R12" s="1" t="s">
        <v>24</v>
      </c>
      <c r="S12" s="1" t="s">
        <v>24</v>
      </c>
      <c r="T12" s="1" t="s">
        <v>24</v>
      </c>
      <c r="U12" s="1">
        <v>0</v>
      </c>
      <c r="W12" s="1">
        <v>0</v>
      </c>
      <c r="X12" s="1">
        <v>0</v>
      </c>
      <c r="Z12" s="1" t="s">
        <v>147</v>
      </c>
    </row>
    <row r="13" spans="1:39" s="1" customFormat="1" x14ac:dyDescent="0.25">
      <c r="A13" s="28" t="s">
        <v>48</v>
      </c>
      <c r="B13" s="1">
        <v>120</v>
      </c>
      <c r="C13" s="1">
        <v>180</v>
      </c>
      <c r="D13" s="1">
        <v>0.21</v>
      </c>
      <c r="E13" s="1" t="s">
        <v>150</v>
      </c>
      <c r="F13" s="1">
        <v>0.64</v>
      </c>
      <c r="G13" s="1" t="s">
        <v>150</v>
      </c>
      <c r="I13" s="21">
        <v>120</v>
      </c>
      <c r="N13" s="1" t="s">
        <v>24</v>
      </c>
      <c r="O13" s="1">
        <v>0</v>
      </c>
      <c r="P13" s="1" t="s">
        <v>26</v>
      </c>
      <c r="Q13" s="1">
        <v>1</v>
      </c>
      <c r="R13" s="1" t="s">
        <v>24</v>
      </c>
      <c r="S13" s="1" t="s">
        <v>24</v>
      </c>
      <c r="T13" s="1" t="s">
        <v>24</v>
      </c>
      <c r="U13" s="1">
        <v>0</v>
      </c>
      <c r="W13" s="1">
        <v>0</v>
      </c>
      <c r="X13" s="1">
        <v>0</v>
      </c>
      <c r="Z13" s="1" t="s">
        <v>147</v>
      </c>
      <c r="AB13" s="1" t="s">
        <v>149</v>
      </c>
      <c r="AC13" s="1">
        <v>120</v>
      </c>
    </row>
    <row r="14" spans="1:39" s="1" customFormat="1" x14ac:dyDescent="0.25">
      <c r="A14" s="28" t="s">
        <v>148</v>
      </c>
      <c r="B14" s="1">
        <v>120</v>
      </c>
      <c r="C14" s="1">
        <v>180</v>
      </c>
      <c r="I14" s="21">
        <f>B14+40</f>
        <v>160</v>
      </c>
      <c r="K14" s="1">
        <f>B14+180</f>
        <v>300</v>
      </c>
      <c r="N14" s="1" t="s">
        <v>24</v>
      </c>
      <c r="O14" s="1">
        <v>0</v>
      </c>
      <c r="P14" s="1" t="s">
        <v>26</v>
      </c>
      <c r="Q14" s="1">
        <v>0</v>
      </c>
      <c r="R14" s="1" t="s">
        <v>24</v>
      </c>
      <c r="S14" s="1" t="s">
        <v>26</v>
      </c>
      <c r="T14" s="1" t="s">
        <v>24</v>
      </c>
      <c r="U14" s="1">
        <v>0</v>
      </c>
      <c r="W14" s="1">
        <v>0</v>
      </c>
      <c r="X14" s="1">
        <v>1</v>
      </c>
      <c r="Z14" s="1" t="s">
        <v>141</v>
      </c>
      <c r="AB14" s="1" t="s">
        <v>147</v>
      </c>
    </row>
    <row r="15" spans="1:39" s="1" customFormat="1" x14ac:dyDescent="0.25">
      <c r="A15" s="28" t="s">
        <v>146</v>
      </c>
      <c r="B15" s="1">
        <v>160</v>
      </c>
      <c r="C15" s="21">
        <v>180</v>
      </c>
      <c r="K15" s="1">
        <v>300</v>
      </c>
      <c r="L15" s="1">
        <f>B15+180</f>
        <v>340</v>
      </c>
      <c r="N15" s="1" t="s">
        <v>24</v>
      </c>
      <c r="O15" s="1">
        <v>0</v>
      </c>
      <c r="P15" s="1" t="s">
        <v>24</v>
      </c>
      <c r="Q15" s="1">
        <v>0</v>
      </c>
      <c r="R15" s="1" t="s">
        <v>24</v>
      </c>
      <c r="S15" s="1" t="s">
        <v>26</v>
      </c>
      <c r="T15" s="1" t="s">
        <v>26</v>
      </c>
      <c r="U15" s="1">
        <v>0</v>
      </c>
      <c r="W15" s="1">
        <v>0</v>
      </c>
      <c r="X15" s="1">
        <v>2</v>
      </c>
      <c r="Z15" s="1" t="s">
        <v>141</v>
      </c>
      <c r="AB15" s="1" t="s">
        <v>140</v>
      </c>
    </row>
    <row r="16" spans="1:39" s="1" customFormat="1" x14ac:dyDescent="0.25">
      <c r="A16" s="28" t="s">
        <v>47</v>
      </c>
      <c r="B16" s="1">
        <v>180</v>
      </c>
      <c r="C16" s="21">
        <v>240</v>
      </c>
      <c r="D16" s="1">
        <v>0.52</v>
      </c>
      <c r="E16" s="1" t="s">
        <v>145</v>
      </c>
      <c r="J16" s="1">
        <f>B16+180</f>
        <v>360</v>
      </c>
      <c r="K16" s="1">
        <v>300</v>
      </c>
      <c r="L16" s="1">
        <v>340</v>
      </c>
      <c r="N16" s="1" t="s">
        <v>24</v>
      </c>
      <c r="O16" s="1">
        <v>0</v>
      </c>
      <c r="P16" s="1" t="s">
        <v>24</v>
      </c>
      <c r="Q16" s="1">
        <v>0</v>
      </c>
      <c r="R16" s="1" t="s">
        <v>26</v>
      </c>
      <c r="S16" s="1" t="s">
        <v>26</v>
      </c>
      <c r="T16" s="1" t="s">
        <v>26</v>
      </c>
      <c r="U16" s="1">
        <v>0</v>
      </c>
      <c r="W16" s="1">
        <v>0</v>
      </c>
      <c r="X16" s="1">
        <v>3</v>
      </c>
      <c r="Z16" s="1" t="s">
        <v>141</v>
      </c>
      <c r="AB16" s="1" t="s">
        <v>140</v>
      </c>
      <c r="AD16" s="1" t="s">
        <v>142</v>
      </c>
    </row>
    <row r="17" spans="1:35" s="1" customFormat="1" x14ac:dyDescent="0.25">
      <c r="A17" s="28" t="s">
        <v>42</v>
      </c>
      <c r="B17" s="1">
        <v>240</v>
      </c>
      <c r="C17" s="21">
        <v>300</v>
      </c>
      <c r="D17" s="1">
        <v>0.75</v>
      </c>
      <c r="E17" s="1" t="s">
        <v>145</v>
      </c>
      <c r="J17" s="1">
        <v>360</v>
      </c>
      <c r="K17" s="1">
        <v>300</v>
      </c>
      <c r="L17" s="1">
        <v>340</v>
      </c>
      <c r="N17" s="1" t="s">
        <v>24</v>
      </c>
      <c r="O17" s="1">
        <v>0</v>
      </c>
      <c r="P17" s="1" t="s">
        <v>24</v>
      </c>
      <c r="Q17" s="1">
        <v>0</v>
      </c>
      <c r="R17" s="1" t="s">
        <v>26</v>
      </c>
      <c r="S17" s="1" t="s">
        <v>26</v>
      </c>
      <c r="T17" s="1" t="s">
        <v>26</v>
      </c>
      <c r="U17" s="1">
        <v>1</v>
      </c>
      <c r="W17" s="1">
        <v>0</v>
      </c>
      <c r="X17" s="1">
        <v>3</v>
      </c>
      <c r="Z17" s="1" t="s">
        <v>141</v>
      </c>
      <c r="AB17" s="1" t="s">
        <v>140</v>
      </c>
      <c r="AD17" s="1" t="s">
        <v>142</v>
      </c>
      <c r="AF17" s="1" t="s">
        <v>56</v>
      </c>
      <c r="AG17" s="1">
        <v>240</v>
      </c>
    </row>
    <row r="18" spans="1:35" s="1" customFormat="1" x14ac:dyDescent="0.25">
      <c r="A18" s="28" t="s">
        <v>40</v>
      </c>
      <c r="B18" s="1">
        <v>300</v>
      </c>
      <c r="C18" s="1">
        <v>360</v>
      </c>
      <c r="D18" s="1">
        <v>0.84</v>
      </c>
      <c r="E18" s="1" t="s">
        <v>145</v>
      </c>
      <c r="J18" s="1">
        <v>360</v>
      </c>
      <c r="K18" s="21">
        <v>300</v>
      </c>
      <c r="L18" s="1">
        <v>340</v>
      </c>
      <c r="N18" s="1" t="s">
        <v>24</v>
      </c>
      <c r="O18" s="1">
        <v>0</v>
      </c>
      <c r="P18" s="1" t="s">
        <v>24</v>
      </c>
      <c r="Q18" s="1">
        <v>0</v>
      </c>
      <c r="R18" s="1" t="s">
        <v>26</v>
      </c>
      <c r="S18" s="1" t="s">
        <v>26</v>
      </c>
      <c r="T18" s="1" t="s">
        <v>26</v>
      </c>
      <c r="U18" s="1">
        <v>2</v>
      </c>
      <c r="W18" s="1">
        <v>0</v>
      </c>
      <c r="X18" s="1">
        <v>3</v>
      </c>
      <c r="Z18" s="1" t="s">
        <v>141</v>
      </c>
      <c r="AB18" s="1" t="s">
        <v>140</v>
      </c>
      <c r="AD18" s="1" t="s">
        <v>142</v>
      </c>
      <c r="AF18" s="1" t="s">
        <v>56</v>
      </c>
      <c r="AG18" s="1">
        <v>240</v>
      </c>
      <c r="AH18" s="1" t="s">
        <v>56</v>
      </c>
      <c r="AI18" s="1">
        <v>300</v>
      </c>
    </row>
    <row r="19" spans="1:35" s="1" customFormat="1" x14ac:dyDescent="0.25">
      <c r="A19" s="28" t="s">
        <v>144</v>
      </c>
      <c r="B19" s="1">
        <v>300</v>
      </c>
      <c r="C19" s="1">
        <v>360</v>
      </c>
      <c r="J19" s="1">
        <v>360</v>
      </c>
      <c r="K19" s="1">
        <f>B19+180</f>
        <v>480</v>
      </c>
      <c r="L19" s="21">
        <v>340</v>
      </c>
      <c r="N19" s="1" t="s">
        <v>24</v>
      </c>
      <c r="O19" s="1">
        <v>0</v>
      </c>
      <c r="P19" s="1" t="s">
        <v>24</v>
      </c>
      <c r="Q19" s="1">
        <v>0</v>
      </c>
      <c r="R19" s="1" t="s">
        <v>26</v>
      </c>
      <c r="S19" s="1" t="s">
        <v>26</v>
      </c>
      <c r="T19" s="1" t="s">
        <v>26</v>
      </c>
      <c r="U19" s="1">
        <v>1</v>
      </c>
      <c r="W19" s="1">
        <f>W18+(B19-AG18)</f>
        <v>60</v>
      </c>
      <c r="X19" s="1">
        <v>4</v>
      </c>
      <c r="Z19" s="11"/>
      <c r="AA19" s="11"/>
      <c r="AB19" s="1" t="s">
        <v>140</v>
      </c>
      <c r="AD19" s="1" t="s">
        <v>142</v>
      </c>
      <c r="AF19" s="1" t="s">
        <v>141</v>
      </c>
      <c r="AH19" s="1" t="s">
        <v>56</v>
      </c>
      <c r="AI19" s="1">
        <v>300</v>
      </c>
    </row>
    <row r="20" spans="1:35" s="1" customFormat="1" x14ac:dyDescent="0.25">
      <c r="A20" s="28" t="s">
        <v>143</v>
      </c>
      <c r="B20" s="1">
        <v>340</v>
      </c>
      <c r="C20" s="1">
        <v>360</v>
      </c>
      <c r="J20" s="1">
        <v>360</v>
      </c>
      <c r="K20" s="1">
        <v>480</v>
      </c>
      <c r="L20" s="1">
        <f>B20+180</f>
        <v>520</v>
      </c>
      <c r="N20" s="1" t="s">
        <v>24</v>
      </c>
      <c r="O20" s="1">
        <v>0</v>
      </c>
      <c r="P20" s="1" t="s">
        <v>24</v>
      </c>
      <c r="Q20" s="1">
        <v>0</v>
      </c>
      <c r="R20" s="1" t="s">
        <v>26</v>
      </c>
      <c r="S20" s="1" t="s">
        <v>26</v>
      </c>
      <c r="T20" s="1" t="s">
        <v>26</v>
      </c>
      <c r="U20" s="1">
        <v>0</v>
      </c>
      <c r="W20" s="1">
        <f>W19+(B20-AI19)</f>
        <v>100</v>
      </c>
      <c r="X20" s="1">
        <v>5</v>
      </c>
      <c r="AB20" s="11"/>
      <c r="AC20" s="11"/>
      <c r="AD20" s="1" t="s">
        <v>142</v>
      </c>
      <c r="AF20" s="1" t="s">
        <v>141</v>
      </c>
      <c r="AH20" s="1" t="s">
        <v>140</v>
      </c>
    </row>
    <row r="21" spans="1:35" s="1" customFormat="1" x14ac:dyDescent="0.25">
      <c r="A21" s="28"/>
    </row>
    <row r="22" spans="1:35" s="1" customFormat="1" x14ac:dyDescent="0.25">
      <c r="A22" s="28"/>
    </row>
    <row r="23" spans="1:35" s="1" customFormat="1" x14ac:dyDescent="0.25">
      <c r="A23" s="28"/>
    </row>
  </sheetData>
  <mergeCells count="31">
    <mergeCell ref="AF8:AG8"/>
    <mergeCell ref="AH8:AI8"/>
    <mergeCell ref="AJ8:AK8"/>
    <mergeCell ref="AL8:AM8"/>
    <mergeCell ref="Z7:AM7"/>
    <mergeCell ref="AD8:AE8"/>
    <mergeCell ref="B7:B9"/>
    <mergeCell ref="Q8:Q9"/>
    <mergeCell ref="P8:P9"/>
    <mergeCell ref="O8:O9"/>
    <mergeCell ref="N8:N9"/>
    <mergeCell ref="L8:L9"/>
    <mergeCell ref="K8:K9"/>
    <mergeCell ref="J8:J9"/>
    <mergeCell ref="I7:I9"/>
    <mergeCell ref="A7:A9"/>
    <mergeCell ref="W7:W9"/>
    <mergeCell ref="X7:X9"/>
    <mergeCell ref="Z8:AA8"/>
    <mergeCell ref="AB8:AC8"/>
    <mergeCell ref="G7:G9"/>
    <mergeCell ref="F7:F9"/>
    <mergeCell ref="E7:E9"/>
    <mergeCell ref="D7:D9"/>
    <mergeCell ref="C7:C9"/>
    <mergeCell ref="N7:O7"/>
    <mergeCell ref="P7:Q7"/>
    <mergeCell ref="R7:U7"/>
    <mergeCell ref="U8:U9"/>
    <mergeCell ref="H7:H9"/>
    <mergeCell ref="J7:L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31"/>
  <sheetViews>
    <sheetView topLeftCell="A13" zoomScaleNormal="100" workbookViewId="0">
      <selection activeCell="E31" sqref="E31"/>
    </sheetView>
  </sheetViews>
  <sheetFormatPr baseColWidth="10" defaultRowHeight="15" x14ac:dyDescent="0.25"/>
  <cols>
    <col min="1" max="1" width="21" customWidth="1"/>
    <col min="2" max="2" width="9.7109375" customWidth="1"/>
    <col min="3" max="3" width="8.7109375" customWidth="1"/>
    <col min="4" max="4" width="8.85546875" customWidth="1"/>
    <col min="5" max="5" width="8.28515625" customWidth="1"/>
    <col min="6" max="6" width="5.85546875" customWidth="1"/>
    <col min="7" max="7" width="8.140625" customWidth="1"/>
    <col min="8" max="8" width="7.42578125" customWidth="1"/>
    <col min="9" max="9" width="7.5703125" customWidth="1"/>
    <col min="10" max="10" width="8" customWidth="1"/>
    <col min="11" max="11" width="8.28515625" customWidth="1"/>
    <col min="12" max="12" width="7.5703125" customWidth="1"/>
    <col min="13" max="13" width="7.42578125" customWidth="1"/>
    <col min="14" max="14" width="6.7109375" customWidth="1"/>
    <col min="15" max="15" width="7.42578125" customWidth="1"/>
    <col min="16" max="16" width="1.7109375" customWidth="1"/>
    <col min="17" max="17" width="8.140625" customWidth="1"/>
    <col min="18" max="18" width="8.28515625" customWidth="1"/>
    <col min="19" max="19" width="8.140625" customWidth="1"/>
    <col min="20" max="20" width="8" customWidth="1"/>
    <col min="21" max="21" width="9" customWidth="1"/>
    <col min="22" max="22" width="9.42578125" customWidth="1"/>
    <col min="23" max="23" width="9" customWidth="1"/>
    <col min="24" max="24" width="1.140625" customWidth="1"/>
    <col min="27" max="27" width="1.28515625" customWidth="1"/>
    <col min="28" max="36" width="8.7109375" customWidth="1"/>
    <col min="37" max="37" width="7.7109375" customWidth="1"/>
    <col min="38" max="38" width="1.5703125" customWidth="1"/>
    <col min="39" max="39" width="6.85546875" customWidth="1"/>
    <col min="40" max="40" width="4.7109375" customWidth="1"/>
    <col min="41" max="41" width="6.28515625" customWidth="1"/>
    <col min="42" max="42" width="6.7109375" customWidth="1"/>
    <col min="43" max="43" width="5.28515625" customWidth="1"/>
    <col min="44" max="44" width="7.140625" customWidth="1"/>
    <col min="45" max="45" width="6.7109375" customWidth="1"/>
    <col min="46" max="46" width="5.140625" customWidth="1"/>
    <col min="47" max="48" width="6.7109375" customWidth="1"/>
    <col min="49" max="49" width="4.7109375" customWidth="1"/>
    <col min="50" max="50" width="7" customWidth="1"/>
    <col min="51" max="51" width="6.7109375" customWidth="1"/>
    <col min="52" max="52" width="5" customWidth="1"/>
    <col min="53" max="62" width="6.28515625" customWidth="1"/>
    <col min="63" max="63" width="7.28515625" customWidth="1"/>
    <col min="64" max="64" width="5.140625" customWidth="1"/>
    <col min="65" max="65" width="5.28515625" customWidth="1"/>
  </cols>
  <sheetData>
    <row r="1" spans="1:65" x14ac:dyDescent="0.25">
      <c r="A1" s="18" t="s">
        <v>139</v>
      </c>
      <c r="B1" s="19" t="s">
        <v>93</v>
      </c>
      <c r="C1" s="19" t="s">
        <v>92</v>
      </c>
    </row>
    <row r="2" spans="1:65" x14ac:dyDescent="0.25">
      <c r="A2" t="s">
        <v>104</v>
      </c>
      <c r="B2" s="10">
        <v>0.2</v>
      </c>
      <c r="C2" s="10">
        <f>B2</f>
        <v>0.2</v>
      </c>
    </row>
    <row r="3" spans="1:65" x14ac:dyDescent="0.25">
      <c r="A3" t="s">
        <v>100</v>
      </c>
      <c r="B3" s="10">
        <v>0.8</v>
      </c>
      <c r="C3" s="10">
        <f>C2+B3</f>
        <v>1</v>
      </c>
    </row>
    <row r="6" spans="1:65" s="18" customFormat="1" ht="15" customHeight="1" x14ac:dyDescent="0.25">
      <c r="C6" s="51" t="s">
        <v>54</v>
      </c>
      <c r="D6" s="51"/>
      <c r="E6" s="51"/>
      <c r="F6" s="52" t="s">
        <v>138</v>
      </c>
      <c r="G6" s="52"/>
      <c r="H6" s="52"/>
      <c r="I6" s="52"/>
      <c r="J6" s="38" t="s">
        <v>137</v>
      </c>
      <c r="K6" s="38" t="s">
        <v>136</v>
      </c>
      <c r="L6" s="51" t="s">
        <v>135</v>
      </c>
      <c r="M6" s="51"/>
      <c r="N6" s="51"/>
      <c r="O6" s="51"/>
      <c r="Q6" s="65" t="s">
        <v>134</v>
      </c>
      <c r="R6" s="65"/>
      <c r="S6" s="65"/>
      <c r="T6" s="64" t="s">
        <v>133</v>
      </c>
      <c r="U6" s="64"/>
      <c r="V6" s="64"/>
      <c r="W6" s="64"/>
      <c r="Y6" s="38" t="s">
        <v>132</v>
      </c>
      <c r="Z6" s="38" t="s">
        <v>131</v>
      </c>
      <c r="AB6" s="63" t="s">
        <v>50</v>
      </c>
      <c r="AC6" s="63"/>
      <c r="AD6" s="63"/>
      <c r="AE6" s="63"/>
      <c r="AF6" s="63"/>
      <c r="AG6" s="63"/>
      <c r="AH6" s="63"/>
      <c r="AI6" s="63"/>
      <c r="AJ6" s="63"/>
      <c r="AK6" s="63"/>
      <c r="AM6" s="66" t="s">
        <v>130</v>
      </c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</row>
    <row r="7" spans="1:65" s="20" customFormat="1" ht="45" customHeight="1" x14ac:dyDescent="0.25">
      <c r="A7" s="39" t="s">
        <v>1</v>
      </c>
      <c r="B7" s="38" t="s">
        <v>0</v>
      </c>
      <c r="C7" s="38" t="s">
        <v>2</v>
      </c>
      <c r="D7" s="38" t="s">
        <v>3</v>
      </c>
      <c r="E7" s="46" t="s">
        <v>4</v>
      </c>
      <c r="F7" s="38" t="s">
        <v>2</v>
      </c>
      <c r="G7" s="38" t="s">
        <v>129</v>
      </c>
      <c r="H7" s="46" t="s">
        <v>7</v>
      </c>
      <c r="I7" s="46" t="s">
        <v>8</v>
      </c>
      <c r="J7" s="38"/>
      <c r="K7" s="38"/>
      <c r="L7" s="46" t="s">
        <v>7</v>
      </c>
      <c r="M7" s="46" t="s">
        <v>8</v>
      </c>
      <c r="N7" s="46" t="s">
        <v>18</v>
      </c>
      <c r="O7" s="46" t="s">
        <v>19</v>
      </c>
      <c r="Q7" s="20" t="s">
        <v>7</v>
      </c>
      <c r="R7" s="20" t="s">
        <v>8</v>
      </c>
      <c r="S7" s="38" t="s">
        <v>128</v>
      </c>
      <c r="T7" s="38" t="s">
        <v>10</v>
      </c>
      <c r="U7" s="38" t="s">
        <v>127</v>
      </c>
      <c r="V7" s="38" t="s">
        <v>126</v>
      </c>
      <c r="W7" s="38" t="s">
        <v>125</v>
      </c>
      <c r="Y7" s="38"/>
      <c r="Z7" s="38"/>
      <c r="AB7" s="20" t="s">
        <v>7</v>
      </c>
      <c r="AC7" s="20" t="s">
        <v>8</v>
      </c>
      <c r="AD7" s="20" t="s">
        <v>18</v>
      </c>
      <c r="AE7" s="20" t="s">
        <v>19</v>
      </c>
      <c r="AF7" s="20" t="s">
        <v>20</v>
      </c>
      <c r="AG7" s="20" t="s">
        <v>123</v>
      </c>
      <c r="AH7" s="20" t="s">
        <v>122</v>
      </c>
      <c r="AI7" s="20" t="s">
        <v>121</v>
      </c>
      <c r="AJ7" s="20" t="s">
        <v>124</v>
      </c>
      <c r="AK7" s="20" t="s">
        <v>120</v>
      </c>
      <c r="AM7" s="38" t="s">
        <v>7</v>
      </c>
      <c r="AN7" s="38"/>
      <c r="AO7" s="38"/>
      <c r="AP7" s="38" t="s">
        <v>8</v>
      </c>
      <c r="AQ7" s="38"/>
      <c r="AR7" s="38"/>
      <c r="AS7" s="38" t="s">
        <v>18</v>
      </c>
      <c r="AT7" s="38"/>
      <c r="AU7" s="38"/>
      <c r="AV7" s="38" t="s">
        <v>19</v>
      </c>
      <c r="AW7" s="38"/>
      <c r="AX7" s="38"/>
      <c r="AY7" s="38" t="s">
        <v>20</v>
      </c>
      <c r="AZ7" s="38"/>
      <c r="BA7" s="38"/>
      <c r="BB7" s="38" t="s">
        <v>123</v>
      </c>
      <c r="BC7" s="38"/>
      <c r="BD7" s="38"/>
      <c r="BE7" s="38" t="s">
        <v>122</v>
      </c>
      <c r="BF7" s="38"/>
      <c r="BG7" s="38"/>
      <c r="BH7" s="38" t="s">
        <v>121</v>
      </c>
      <c r="BI7" s="38"/>
      <c r="BJ7" s="38"/>
      <c r="BK7" s="38" t="s">
        <v>120</v>
      </c>
      <c r="BL7" s="38"/>
      <c r="BM7" s="38"/>
    </row>
    <row r="8" spans="1:65" s="18" customFormat="1" x14ac:dyDescent="0.25">
      <c r="A8" s="39"/>
      <c r="B8" s="38"/>
      <c r="C8" s="38"/>
      <c r="D8" s="38"/>
      <c r="E8" s="46"/>
      <c r="F8" s="38"/>
      <c r="G8" s="38"/>
      <c r="H8" s="46"/>
      <c r="I8" s="46"/>
      <c r="J8" s="38"/>
      <c r="K8" s="38"/>
      <c r="L8" s="46"/>
      <c r="M8" s="46"/>
      <c r="N8" s="46"/>
      <c r="O8" s="46"/>
      <c r="Q8" s="19" t="s">
        <v>10</v>
      </c>
      <c r="R8" s="19" t="s">
        <v>10</v>
      </c>
      <c r="S8" s="38"/>
      <c r="T8" s="38"/>
      <c r="U8" s="38"/>
      <c r="V8" s="38"/>
      <c r="W8" s="38"/>
      <c r="Y8" s="38"/>
      <c r="Z8" s="38"/>
      <c r="AB8" s="19" t="s">
        <v>10</v>
      </c>
      <c r="AC8" s="19" t="s">
        <v>10</v>
      </c>
      <c r="AD8" s="19" t="s">
        <v>10</v>
      </c>
      <c r="AE8" s="19" t="s">
        <v>10</v>
      </c>
      <c r="AF8" s="19" t="s">
        <v>10</v>
      </c>
      <c r="AG8" s="19" t="s">
        <v>10</v>
      </c>
      <c r="AH8" s="19" t="s">
        <v>10</v>
      </c>
      <c r="AI8" s="19" t="s">
        <v>10</v>
      </c>
      <c r="AJ8" s="19" t="s">
        <v>10</v>
      </c>
      <c r="AK8" s="19" t="s">
        <v>10</v>
      </c>
      <c r="AM8" s="18" t="s">
        <v>10</v>
      </c>
      <c r="AN8" s="18" t="s">
        <v>119</v>
      </c>
      <c r="AO8" s="18" t="s">
        <v>118</v>
      </c>
      <c r="AP8" s="18" t="s">
        <v>10</v>
      </c>
      <c r="AQ8" s="18" t="s">
        <v>119</v>
      </c>
      <c r="AR8" s="18" t="s">
        <v>118</v>
      </c>
      <c r="AS8" s="18" t="s">
        <v>10</v>
      </c>
      <c r="AT8" s="18" t="s">
        <v>119</v>
      </c>
      <c r="AU8" s="18" t="s">
        <v>118</v>
      </c>
      <c r="AV8" s="18" t="s">
        <v>10</v>
      </c>
      <c r="AW8" s="18" t="s">
        <v>119</v>
      </c>
      <c r="AX8" s="18" t="s">
        <v>118</v>
      </c>
      <c r="AY8" s="18" t="s">
        <v>10</v>
      </c>
      <c r="AZ8" s="18" t="s">
        <v>119</v>
      </c>
      <c r="BA8" s="18" t="s">
        <v>118</v>
      </c>
      <c r="BB8" s="18" t="s">
        <v>10</v>
      </c>
      <c r="BC8" s="18" t="s">
        <v>119</v>
      </c>
      <c r="BD8" s="18" t="s">
        <v>118</v>
      </c>
      <c r="BE8" s="18" t="s">
        <v>10</v>
      </c>
      <c r="BF8" s="18" t="s">
        <v>119</v>
      </c>
      <c r="BG8" s="18" t="s">
        <v>118</v>
      </c>
      <c r="BH8" s="18" t="s">
        <v>10</v>
      </c>
      <c r="BI8" s="18" t="s">
        <v>119</v>
      </c>
      <c r="BJ8" s="18" t="s">
        <v>118</v>
      </c>
      <c r="BK8" s="18" t="s">
        <v>10</v>
      </c>
      <c r="BL8" s="18" t="s">
        <v>119</v>
      </c>
      <c r="BM8" s="18" t="s">
        <v>118</v>
      </c>
    </row>
    <row r="9" spans="1:65" s="1" customFormat="1" x14ac:dyDescent="0.25">
      <c r="A9" s="29" t="s">
        <v>23</v>
      </c>
      <c r="B9" s="10">
        <v>0</v>
      </c>
      <c r="C9" s="10">
        <v>0.54</v>
      </c>
      <c r="D9" s="10">
        <f>7+C9*4</f>
        <v>9.16</v>
      </c>
      <c r="E9" s="22">
        <f>B9+D9</f>
        <v>9.16</v>
      </c>
      <c r="Q9" s="1" t="s">
        <v>24</v>
      </c>
      <c r="R9" s="1" t="s">
        <v>24</v>
      </c>
      <c r="S9" s="1">
        <v>0</v>
      </c>
      <c r="T9" s="1" t="s">
        <v>24</v>
      </c>
      <c r="U9" s="1">
        <v>0</v>
      </c>
      <c r="V9" s="1">
        <v>0</v>
      </c>
      <c r="W9" s="1">
        <v>0</v>
      </c>
      <c r="Y9" s="1">
        <v>0</v>
      </c>
      <c r="Z9" s="1">
        <v>0</v>
      </c>
    </row>
    <row r="10" spans="1:65" s="1" customFormat="1" x14ac:dyDescent="0.25">
      <c r="A10" s="29" t="s">
        <v>49</v>
      </c>
      <c r="B10" s="10">
        <v>9.16</v>
      </c>
      <c r="C10" s="10">
        <v>0.23</v>
      </c>
      <c r="D10" s="10">
        <f>7+C10*4</f>
        <v>7.92</v>
      </c>
      <c r="E10" s="22">
        <f>B10+D10</f>
        <v>17.079999999999998</v>
      </c>
      <c r="F10" s="1">
        <v>0.98</v>
      </c>
      <c r="G10" s="1">
        <f>8+F10*4</f>
        <v>11.92</v>
      </c>
      <c r="I10" s="10">
        <f>B10+G10</f>
        <v>21.08</v>
      </c>
      <c r="Q10" s="1" t="s">
        <v>24</v>
      </c>
      <c r="R10" s="1" t="s">
        <v>26</v>
      </c>
      <c r="S10" s="1">
        <v>0</v>
      </c>
      <c r="T10" s="1" t="s">
        <v>24</v>
      </c>
      <c r="U10" s="1">
        <v>0</v>
      </c>
      <c r="V10" s="1">
        <v>0</v>
      </c>
      <c r="W10" s="1">
        <v>0</v>
      </c>
      <c r="Y10" s="1">
        <v>0</v>
      </c>
      <c r="Z10" s="1">
        <v>0</v>
      </c>
      <c r="AB10" s="1" t="s">
        <v>27</v>
      </c>
    </row>
    <row r="11" spans="1:65" s="1" customFormat="1" x14ac:dyDescent="0.25">
      <c r="A11" s="29" t="s">
        <v>48</v>
      </c>
      <c r="B11" s="10">
        <v>17.079999999999998</v>
      </c>
      <c r="C11" s="10">
        <v>0.12</v>
      </c>
      <c r="D11" s="10">
        <f>7+C11*4</f>
        <v>7.48</v>
      </c>
      <c r="E11" s="24">
        <f>B11+D11</f>
        <v>24.56</v>
      </c>
      <c r="F11" s="1">
        <v>0.84</v>
      </c>
      <c r="G11" s="1">
        <f>8+F11*4</f>
        <v>11.36</v>
      </c>
      <c r="H11" s="10">
        <f>B11+G11</f>
        <v>28.439999999999998</v>
      </c>
      <c r="I11" s="21">
        <v>21.08</v>
      </c>
      <c r="Q11" s="1" t="s">
        <v>26</v>
      </c>
      <c r="R11" s="1" t="s">
        <v>26</v>
      </c>
      <c r="S11" s="1">
        <v>0</v>
      </c>
      <c r="T11" s="1" t="s">
        <v>24</v>
      </c>
      <c r="U11" s="1">
        <v>0</v>
      </c>
      <c r="V11" s="1">
        <v>0</v>
      </c>
      <c r="W11" s="1">
        <v>0</v>
      </c>
      <c r="Y11" s="1">
        <v>0</v>
      </c>
      <c r="Z11" s="1">
        <v>0</v>
      </c>
      <c r="AB11" s="1" t="s">
        <v>27</v>
      </c>
      <c r="AC11" s="1" t="s">
        <v>29</v>
      </c>
    </row>
    <row r="12" spans="1:65" s="1" customFormat="1" x14ac:dyDescent="0.25">
      <c r="A12" s="29" t="s">
        <v>117</v>
      </c>
      <c r="B12" s="10">
        <v>21.08</v>
      </c>
      <c r="C12" s="10"/>
      <c r="D12" s="10"/>
      <c r="E12" s="22">
        <v>24.56</v>
      </c>
      <c r="H12" s="1">
        <v>28.44</v>
      </c>
      <c r="J12" s="1">
        <v>0.85</v>
      </c>
      <c r="K12" s="1" t="s">
        <v>100</v>
      </c>
      <c r="Q12" s="1" t="s">
        <v>26</v>
      </c>
      <c r="R12" s="1" t="s">
        <v>24</v>
      </c>
      <c r="S12" s="1">
        <v>0</v>
      </c>
      <c r="T12" s="1" t="s">
        <v>24</v>
      </c>
      <c r="U12" s="1">
        <v>0</v>
      </c>
      <c r="V12" s="1">
        <v>1</v>
      </c>
      <c r="W12" s="1">
        <v>0</v>
      </c>
      <c r="Y12" s="1">
        <v>0</v>
      </c>
      <c r="Z12" s="1">
        <v>0</v>
      </c>
      <c r="AB12" s="11"/>
      <c r="AC12" s="1" t="s">
        <v>29</v>
      </c>
      <c r="AM12" s="1" t="s">
        <v>96</v>
      </c>
      <c r="AN12" s="1" t="s">
        <v>95</v>
      </c>
      <c r="AO12" s="1">
        <v>21.08</v>
      </c>
    </row>
    <row r="13" spans="1:65" s="1" customFormat="1" x14ac:dyDescent="0.25">
      <c r="A13" s="29" t="s">
        <v>47</v>
      </c>
      <c r="B13" s="10">
        <v>24.56</v>
      </c>
      <c r="C13" s="10">
        <v>0.08</v>
      </c>
      <c r="D13" s="10">
        <f>7+C13*4</f>
        <v>7.32</v>
      </c>
      <c r="E13" s="10">
        <f>B13+D13</f>
        <v>31.88</v>
      </c>
      <c r="F13" s="1">
        <v>0.42</v>
      </c>
      <c r="G13" s="1">
        <f>8+F13*4</f>
        <v>9.68</v>
      </c>
      <c r="H13" s="21">
        <v>28.44</v>
      </c>
      <c r="I13" s="10">
        <f>B13+G13</f>
        <v>34.239999999999995</v>
      </c>
      <c r="Q13" s="1" t="s">
        <v>26</v>
      </c>
      <c r="R13" s="1" t="s">
        <v>26</v>
      </c>
      <c r="S13" s="1">
        <v>0</v>
      </c>
      <c r="T13" s="1" t="s">
        <v>24</v>
      </c>
      <c r="U13" s="1">
        <v>0</v>
      </c>
      <c r="V13" s="1">
        <v>1</v>
      </c>
      <c r="W13" s="1">
        <v>0</v>
      </c>
      <c r="Y13" s="1">
        <v>0</v>
      </c>
      <c r="Z13" s="1">
        <v>0</v>
      </c>
      <c r="AC13" s="1" t="s">
        <v>29</v>
      </c>
      <c r="AD13" s="1" t="s">
        <v>27</v>
      </c>
      <c r="AM13" s="1" t="s">
        <v>96</v>
      </c>
      <c r="AN13" s="1" t="s">
        <v>95</v>
      </c>
      <c r="AO13" s="1">
        <v>21.08</v>
      </c>
    </row>
    <row r="14" spans="1:65" s="1" customFormat="1" x14ac:dyDescent="0.25">
      <c r="A14" s="29" t="s">
        <v>116</v>
      </c>
      <c r="B14" s="10">
        <v>28.44</v>
      </c>
      <c r="C14" s="10"/>
      <c r="D14" s="10"/>
      <c r="E14" s="22">
        <v>31.88</v>
      </c>
      <c r="I14" s="1">
        <v>34.24</v>
      </c>
      <c r="J14" s="1">
        <v>0.82</v>
      </c>
      <c r="K14" s="1" t="s">
        <v>100</v>
      </c>
      <c r="Q14" s="1" t="s">
        <v>24</v>
      </c>
      <c r="R14" s="1" t="s">
        <v>26</v>
      </c>
      <c r="S14" s="1">
        <v>0</v>
      </c>
      <c r="T14" s="1" t="s">
        <v>24</v>
      </c>
      <c r="U14" s="1">
        <v>0</v>
      </c>
      <c r="V14" s="1">
        <v>2</v>
      </c>
      <c r="W14" s="1">
        <v>0</v>
      </c>
      <c r="Y14" s="1">
        <v>0</v>
      </c>
      <c r="Z14" s="1">
        <v>0</v>
      </c>
      <c r="AC14" s="11"/>
      <c r="AD14" s="1" t="s">
        <v>27</v>
      </c>
      <c r="AM14" s="1" t="s">
        <v>96</v>
      </c>
      <c r="AN14" s="1" t="s">
        <v>95</v>
      </c>
      <c r="AO14" s="1">
        <v>21.08</v>
      </c>
      <c r="AP14" s="1" t="s">
        <v>96</v>
      </c>
      <c r="AQ14" s="1" t="s">
        <v>95</v>
      </c>
      <c r="AR14" s="1">
        <v>28.44</v>
      </c>
    </row>
    <row r="15" spans="1:65" s="1" customFormat="1" x14ac:dyDescent="0.25">
      <c r="A15" s="29" t="s">
        <v>42</v>
      </c>
      <c r="B15" s="10">
        <v>31.88</v>
      </c>
      <c r="C15" s="10">
        <v>0.15</v>
      </c>
      <c r="D15" s="10">
        <f>7+C15*4</f>
        <v>7.6</v>
      </c>
      <c r="E15" s="10">
        <f>B15+D15</f>
        <v>39.479999999999997</v>
      </c>
      <c r="F15" s="1">
        <v>0.24</v>
      </c>
      <c r="G15" s="1">
        <f>8+F15*4</f>
        <v>8.9600000000000009</v>
      </c>
      <c r="H15" s="10">
        <f>B15+G15</f>
        <v>40.840000000000003</v>
      </c>
      <c r="I15" s="21">
        <v>34.24</v>
      </c>
      <c r="Q15" s="1" t="s">
        <v>26</v>
      </c>
      <c r="R15" s="1" t="s">
        <v>26</v>
      </c>
      <c r="S15" s="1">
        <v>0</v>
      </c>
      <c r="T15" s="1" t="s">
        <v>24</v>
      </c>
      <c r="U15" s="1">
        <v>0</v>
      </c>
      <c r="V15" s="1">
        <v>2</v>
      </c>
      <c r="W15" s="1">
        <v>0</v>
      </c>
      <c r="Y15" s="1">
        <v>0</v>
      </c>
      <c r="Z15" s="1">
        <v>0</v>
      </c>
      <c r="AD15" s="1" t="s">
        <v>27</v>
      </c>
      <c r="AE15" s="1" t="s">
        <v>29</v>
      </c>
      <c r="AM15" s="1" t="s">
        <v>96</v>
      </c>
      <c r="AN15" s="1" t="s">
        <v>95</v>
      </c>
      <c r="AO15" s="1">
        <v>21.08</v>
      </c>
      <c r="AP15" s="1" t="s">
        <v>96</v>
      </c>
      <c r="AQ15" s="1" t="s">
        <v>95</v>
      </c>
      <c r="AR15" s="1">
        <v>28.44</v>
      </c>
    </row>
    <row r="16" spans="1:65" s="1" customFormat="1" x14ac:dyDescent="0.25">
      <c r="A16" s="29" t="s">
        <v>115</v>
      </c>
      <c r="B16" s="10">
        <v>34.24</v>
      </c>
      <c r="C16" s="10"/>
      <c r="D16" s="10"/>
      <c r="E16" s="22">
        <v>39.479999999999997</v>
      </c>
      <c r="H16" s="1">
        <v>40.840000000000003</v>
      </c>
      <c r="J16" s="1">
        <v>0.91</v>
      </c>
      <c r="K16" s="1" t="s">
        <v>100</v>
      </c>
      <c r="Q16" s="1" t="s">
        <v>26</v>
      </c>
      <c r="R16" s="1" t="s">
        <v>24</v>
      </c>
      <c r="S16" s="1">
        <v>0</v>
      </c>
      <c r="T16" s="1" t="s">
        <v>24</v>
      </c>
      <c r="U16" s="1">
        <v>0</v>
      </c>
      <c r="V16" s="1">
        <v>3</v>
      </c>
      <c r="W16" s="1">
        <v>0</v>
      </c>
      <c r="Y16" s="1">
        <v>0</v>
      </c>
      <c r="Z16" s="1">
        <v>0</v>
      </c>
      <c r="AD16" s="11"/>
      <c r="AE16" s="1" t="s">
        <v>29</v>
      </c>
      <c r="AM16" s="1" t="s">
        <v>96</v>
      </c>
      <c r="AN16" s="1" t="s">
        <v>95</v>
      </c>
      <c r="AO16" s="1">
        <v>21.08</v>
      </c>
      <c r="AP16" s="1" t="s">
        <v>96</v>
      </c>
      <c r="AQ16" s="1" t="s">
        <v>95</v>
      </c>
      <c r="AR16" s="1">
        <v>28.44</v>
      </c>
      <c r="AS16" s="1" t="s">
        <v>96</v>
      </c>
      <c r="AT16" s="1" t="s">
        <v>95</v>
      </c>
      <c r="AU16" s="1">
        <v>34.24</v>
      </c>
    </row>
    <row r="17" spans="1:62" s="1" customFormat="1" x14ac:dyDescent="0.25">
      <c r="A17" s="29" t="s">
        <v>40</v>
      </c>
      <c r="B17" s="10">
        <v>39.479999999999997</v>
      </c>
      <c r="C17" s="10">
        <v>0.94</v>
      </c>
      <c r="D17" s="10">
        <f>7+C17*4</f>
        <v>10.76</v>
      </c>
      <c r="E17" s="10">
        <f>B17+D17</f>
        <v>50.239999999999995</v>
      </c>
      <c r="F17" s="1">
        <v>0.56000000000000005</v>
      </c>
      <c r="G17" s="1">
        <f>8+F17*4</f>
        <v>10.24</v>
      </c>
      <c r="H17" s="21">
        <v>40.840000000000003</v>
      </c>
      <c r="I17" s="10">
        <f>B17+G17</f>
        <v>49.72</v>
      </c>
      <c r="Q17" s="1" t="s">
        <v>26</v>
      </c>
      <c r="R17" s="1" t="s">
        <v>26</v>
      </c>
      <c r="S17" s="1">
        <v>0</v>
      </c>
      <c r="T17" s="1" t="s">
        <v>24</v>
      </c>
      <c r="U17" s="1">
        <v>0</v>
      </c>
      <c r="V17" s="1">
        <v>3</v>
      </c>
      <c r="W17" s="1">
        <v>0</v>
      </c>
      <c r="Y17" s="1">
        <v>0</v>
      </c>
      <c r="Z17" s="1">
        <v>0</v>
      </c>
      <c r="AE17" s="1" t="s">
        <v>29</v>
      </c>
      <c r="AF17" s="1" t="s">
        <v>27</v>
      </c>
      <c r="AM17" s="1" t="s">
        <v>96</v>
      </c>
      <c r="AN17" s="1" t="s">
        <v>95</v>
      </c>
      <c r="AO17" s="1">
        <v>21.08</v>
      </c>
      <c r="AP17" s="1" t="s">
        <v>96</v>
      </c>
      <c r="AQ17" s="1" t="s">
        <v>95</v>
      </c>
      <c r="AR17" s="1">
        <v>28.44</v>
      </c>
      <c r="AS17" s="1" t="s">
        <v>96</v>
      </c>
      <c r="AT17" s="1" t="s">
        <v>95</v>
      </c>
      <c r="AU17" s="1">
        <v>34.24</v>
      </c>
    </row>
    <row r="18" spans="1:62" s="1" customFormat="1" x14ac:dyDescent="0.25">
      <c r="A18" s="29" t="s">
        <v>114</v>
      </c>
      <c r="B18" s="10">
        <v>40.840000000000003</v>
      </c>
      <c r="C18" s="10"/>
      <c r="D18" s="10"/>
      <c r="E18" s="10">
        <v>50.24</v>
      </c>
      <c r="I18" s="21">
        <v>49.72</v>
      </c>
      <c r="J18" s="1">
        <v>0.16</v>
      </c>
      <c r="K18" s="1" t="s">
        <v>104</v>
      </c>
      <c r="L18" s="10">
        <f>B18+10</f>
        <v>50.84</v>
      </c>
      <c r="Q18" s="1" t="s">
        <v>24</v>
      </c>
      <c r="R18" s="1" t="s">
        <v>26</v>
      </c>
      <c r="S18" s="1">
        <v>0</v>
      </c>
      <c r="T18" s="1" t="s">
        <v>26</v>
      </c>
      <c r="U18" s="1">
        <v>0</v>
      </c>
      <c r="V18" s="1">
        <v>3</v>
      </c>
      <c r="W18" s="1">
        <v>1</v>
      </c>
      <c r="Y18" s="1">
        <v>0</v>
      </c>
      <c r="Z18" s="1">
        <v>0</v>
      </c>
      <c r="AE18" s="11"/>
      <c r="AF18" s="1" t="s">
        <v>27</v>
      </c>
      <c r="AM18" s="1" t="s">
        <v>96</v>
      </c>
      <c r="AN18" s="1" t="s">
        <v>95</v>
      </c>
      <c r="AO18" s="1">
        <v>21.08</v>
      </c>
      <c r="AP18" s="1" t="s">
        <v>96</v>
      </c>
      <c r="AQ18" s="1" t="s">
        <v>95</v>
      </c>
      <c r="AR18" s="1">
        <v>28.44</v>
      </c>
      <c r="AS18" s="1" t="s">
        <v>96</v>
      </c>
      <c r="AT18" s="1" t="s">
        <v>95</v>
      </c>
      <c r="AU18" s="1">
        <v>34.24</v>
      </c>
      <c r="AV18" s="1" t="s">
        <v>98</v>
      </c>
      <c r="AW18" s="1" t="s">
        <v>97</v>
      </c>
      <c r="AX18" s="1">
        <v>40.840000000000003</v>
      </c>
    </row>
    <row r="19" spans="1:62" s="1" customFormat="1" x14ac:dyDescent="0.25">
      <c r="A19" s="29" t="s">
        <v>113</v>
      </c>
      <c r="B19" s="10">
        <v>49.72</v>
      </c>
      <c r="C19" s="10"/>
      <c r="D19" s="10"/>
      <c r="E19" s="22">
        <v>50.24</v>
      </c>
      <c r="J19" s="1">
        <v>0.56999999999999995</v>
      </c>
      <c r="K19" s="1" t="s">
        <v>100</v>
      </c>
      <c r="L19" s="1">
        <v>50.84</v>
      </c>
      <c r="Q19" s="1" t="s">
        <v>24</v>
      </c>
      <c r="R19" s="1" t="s">
        <v>24</v>
      </c>
      <c r="S19" s="1">
        <v>0</v>
      </c>
      <c r="T19" s="1" t="s">
        <v>26</v>
      </c>
      <c r="U19" s="1">
        <v>0</v>
      </c>
      <c r="V19" s="1">
        <v>4</v>
      </c>
      <c r="W19" s="1">
        <v>1</v>
      </c>
      <c r="Y19" s="1">
        <v>0</v>
      </c>
      <c r="Z19" s="1">
        <v>0</v>
      </c>
      <c r="AF19" s="11"/>
      <c r="AM19" s="1" t="s">
        <v>96</v>
      </c>
      <c r="AN19" s="1" t="s">
        <v>95</v>
      </c>
      <c r="AO19" s="1">
        <v>21.08</v>
      </c>
      <c r="AP19" s="1" t="s">
        <v>96</v>
      </c>
      <c r="AQ19" s="1" t="s">
        <v>95</v>
      </c>
      <c r="AR19" s="1">
        <v>28.44</v>
      </c>
      <c r="AS19" s="1" t="s">
        <v>96</v>
      </c>
      <c r="AT19" s="1" t="s">
        <v>95</v>
      </c>
      <c r="AU19" s="1">
        <v>34.24</v>
      </c>
      <c r="AV19" s="1" t="s">
        <v>98</v>
      </c>
      <c r="AW19" s="1" t="s">
        <v>97</v>
      </c>
      <c r="AX19" s="1">
        <v>40.840000000000003</v>
      </c>
      <c r="AY19" s="1" t="s">
        <v>96</v>
      </c>
      <c r="AZ19" s="1" t="s">
        <v>95</v>
      </c>
      <c r="BA19" s="1">
        <v>49.72</v>
      </c>
    </row>
    <row r="20" spans="1:62" s="1" customFormat="1" x14ac:dyDescent="0.25">
      <c r="A20" s="29" t="s">
        <v>112</v>
      </c>
      <c r="B20" s="10">
        <v>50.24</v>
      </c>
      <c r="C20" s="10">
        <v>0.84</v>
      </c>
      <c r="D20" s="10">
        <f>7+C20*4</f>
        <v>10.36</v>
      </c>
      <c r="E20" s="10">
        <f>B20+D20</f>
        <v>60.6</v>
      </c>
      <c r="F20" s="1">
        <v>0.49</v>
      </c>
      <c r="G20" s="1">
        <f>8+F20*4</f>
        <v>9.9600000000000009</v>
      </c>
      <c r="H20" s="10">
        <f>B20+G20</f>
        <v>60.2</v>
      </c>
      <c r="L20" s="21">
        <v>50.84</v>
      </c>
      <c r="Q20" s="1" t="s">
        <v>26</v>
      </c>
      <c r="R20" s="1" t="s">
        <v>24</v>
      </c>
      <c r="S20" s="1">
        <v>0</v>
      </c>
      <c r="T20" s="1" t="s">
        <v>26</v>
      </c>
      <c r="U20" s="1">
        <v>0</v>
      </c>
      <c r="V20" s="1">
        <v>4</v>
      </c>
      <c r="W20" s="1">
        <v>1</v>
      </c>
      <c r="Y20" s="1">
        <v>0</v>
      </c>
      <c r="Z20" s="1">
        <v>0</v>
      </c>
      <c r="AG20" s="1" t="s">
        <v>29</v>
      </c>
      <c r="AM20" s="1" t="s">
        <v>96</v>
      </c>
      <c r="AN20" s="1" t="s">
        <v>95</v>
      </c>
      <c r="AO20" s="1">
        <v>21.08</v>
      </c>
      <c r="AP20" s="1" t="s">
        <v>96</v>
      </c>
      <c r="AQ20" s="1" t="s">
        <v>95</v>
      </c>
      <c r="AR20" s="1">
        <v>28.44</v>
      </c>
      <c r="AS20" s="1" t="s">
        <v>96</v>
      </c>
      <c r="AT20" s="1" t="s">
        <v>95</v>
      </c>
      <c r="AU20" s="1">
        <v>34.24</v>
      </c>
      <c r="AV20" s="1" t="s">
        <v>98</v>
      </c>
      <c r="AW20" s="1" t="s">
        <v>97</v>
      </c>
      <c r="AX20" s="1">
        <v>40.840000000000003</v>
      </c>
      <c r="AY20" s="1" t="s">
        <v>96</v>
      </c>
      <c r="AZ20" s="1" t="s">
        <v>95</v>
      </c>
      <c r="BA20" s="1">
        <v>49.72</v>
      </c>
    </row>
    <row r="21" spans="1:62" s="1" customFormat="1" x14ac:dyDescent="0.25">
      <c r="A21" s="29" t="s">
        <v>111</v>
      </c>
      <c r="B21" s="10">
        <v>50.84</v>
      </c>
      <c r="C21" s="10"/>
      <c r="D21" s="10"/>
      <c r="E21" s="10">
        <v>60.6</v>
      </c>
      <c r="H21" s="22">
        <v>60.2</v>
      </c>
      <c r="L21" s="10">
        <f>B21+10</f>
        <v>60.84</v>
      </c>
      <c r="M21" s="10">
        <f>B21+20</f>
        <v>70.84</v>
      </c>
      <c r="N21" s="10">
        <f>B21+30</f>
        <v>80.84</v>
      </c>
      <c r="O21" s="10">
        <f>B21+40</f>
        <v>90.84</v>
      </c>
      <c r="Q21" s="1" t="s">
        <v>26</v>
      </c>
      <c r="R21" s="1" t="s">
        <v>24</v>
      </c>
      <c r="S21" s="1">
        <v>0</v>
      </c>
      <c r="T21" s="1" t="s">
        <v>26</v>
      </c>
      <c r="U21" s="1">
        <v>0</v>
      </c>
      <c r="V21" s="1">
        <v>0</v>
      </c>
      <c r="W21" s="1">
        <v>4</v>
      </c>
      <c r="Y21" s="1">
        <v>0</v>
      </c>
      <c r="Z21" s="1">
        <v>0</v>
      </c>
      <c r="AG21" s="1" t="s">
        <v>29</v>
      </c>
      <c r="AM21" s="1" t="s">
        <v>98</v>
      </c>
      <c r="AN21" s="1" t="s">
        <v>95</v>
      </c>
      <c r="AO21" s="1">
        <v>21.08</v>
      </c>
      <c r="AP21" s="1" t="s">
        <v>98</v>
      </c>
      <c r="AQ21" s="1" t="s">
        <v>95</v>
      </c>
      <c r="AR21" s="1">
        <v>28.44</v>
      </c>
      <c r="AS21" s="1" t="s">
        <v>98</v>
      </c>
      <c r="AT21" s="1" t="s">
        <v>95</v>
      </c>
      <c r="AU21" s="1">
        <v>34.24</v>
      </c>
      <c r="AV21" s="11"/>
      <c r="AW21" s="11"/>
      <c r="AX21" s="11"/>
      <c r="AY21" s="1" t="s">
        <v>98</v>
      </c>
      <c r="AZ21" s="1" t="s">
        <v>95</v>
      </c>
      <c r="BA21" s="1">
        <v>49.72</v>
      </c>
    </row>
    <row r="22" spans="1:62" s="1" customFormat="1" x14ac:dyDescent="0.25">
      <c r="A22" s="29" t="s">
        <v>110</v>
      </c>
      <c r="B22" s="10">
        <v>60.2</v>
      </c>
      <c r="C22" s="10"/>
      <c r="D22" s="10"/>
      <c r="E22" s="22">
        <v>60.6</v>
      </c>
      <c r="J22" s="1">
        <v>0.12</v>
      </c>
      <c r="K22" s="1" t="s">
        <v>104</v>
      </c>
      <c r="L22" s="1">
        <v>60.84</v>
      </c>
      <c r="M22" s="1">
        <v>70.84</v>
      </c>
      <c r="N22" s="1">
        <v>80.84</v>
      </c>
      <c r="O22" s="1">
        <v>90.84</v>
      </c>
      <c r="Q22" s="1" t="s">
        <v>24</v>
      </c>
      <c r="R22" s="1" t="s">
        <v>24</v>
      </c>
      <c r="S22" s="1">
        <v>0</v>
      </c>
      <c r="T22" s="1" t="s">
        <v>26</v>
      </c>
      <c r="U22" s="1">
        <v>1</v>
      </c>
      <c r="V22" s="1">
        <v>0</v>
      </c>
      <c r="W22" s="1">
        <v>4</v>
      </c>
      <c r="Y22" s="1">
        <v>0</v>
      </c>
      <c r="Z22" s="1">
        <v>0</v>
      </c>
      <c r="AG22" s="11"/>
      <c r="AM22" s="1" t="s">
        <v>98</v>
      </c>
      <c r="AN22" s="1" t="s">
        <v>95</v>
      </c>
      <c r="AO22" s="1">
        <v>21.08</v>
      </c>
      <c r="AP22" s="1" t="s">
        <v>98</v>
      </c>
      <c r="AQ22" s="1" t="s">
        <v>95</v>
      </c>
      <c r="AR22" s="1">
        <v>28.44</v>
      </c>
      <c r="AS22" s="1" t="s">
        <v>98</v>
      </c>
      <c r="AT22" s="1" t="s">
        <v>95</v>
      </c>
      <c r="AU22" s="1">
        <v>34.24</v>
      </c>
      <c r="AY22" s="1" t="s">
        <v>98</v>
      </c>
      <c r="AZ22" s="1" t="s">
        <v>95</v>
      </c>
      <c r="BA22" s="1">
        <v>49.72</v>
      </c>
      <c r="BB22" s="1" t="s">
        <v>96</v>
      </c>
      <c r="BC22" s="1" t="s">
        <v>97</v>
      </c>
      <c r="BD22" s="10">
        <v>60.2</v>
      </c>
      <c r="BE22" s="10"/>
      <c r="BF22" s="10"/>
      <c r="BG22" s="10"/>
      <c r="BH22" s="10"/>
      <c r="BI22" s="10"/>
      <c r="BJ22" s="10"/>
    </row>
    <row r="23" spans="1:62" s="1" customFormat="1" x14ac:dyDescent="0.25">
      <c r="A23" s="29" t="s">
        <v>109</v>
      </c>
      <c r="B23" s="10">
        <v>60.6</v>
      </c>
      <c r="C23" s="10">
        <v>0.99</v>
      </c>
      <c r="D23" s="10">
        <f>7+C23*4</f>
        <v>10.96</v>
      </c>
      <c r="E23" s="10">
        <f>B23+D23</f>
        <v>71.56</v>
      </c>
      <c r="F23" s="1">
        <v>0.99</v>
      </c>
      <c r="G23" s="1">
        <f>8+F23*4</f>
        <v>11.96</v>
      </c>
      <c r="I23" s="10">
        <f>B23+G23</f>
        <v>72.56</v>
      </c>
      <c r="L23" s="21">
        <v>60.84</v>
      </c>
      <c r="M23" s="1">
        <v>70.84</v>
      </c>
      <c r="N23" s="1">
        <v>80.84</v>
      </c>
      <c r="O23" s="1">
        <v>90.84</v>
      </c>
      <c r="Q23" s="1" t="s">
        <v>24</v>
      </c>
      <c r="R23" s="1" t="s">
        <v>26</v>
      </c>
      <c r="S23" s="1">
        <v>0</v>
      </c>
      <c r="T23" s="1" t="s">
        <v>26</v>
      </c>
      <c r="U23" s="1">
        <v>1</v>
      </c>
      <c r="V23" s="1">
        <v>0</v>
      </c>
      <c r="W23" s="1">
        <v>4</v>
      </c>
      <c r="Y23" s="1">
        <v>0</v>
      </c>
      <c r="Z23" s="1">
        <v>0</v>
      </c>
      <c r="AH23" s="27" t="s">
        <v>27</v>
      </c>
      <c r="AI23" s="27"/>
      <c r="AJ23" s="27"/>
      <c r="AM23" s="1" t="s">
        <v>98</v>
      </c>
      <c r="AN23" s="1" t="s">
        <v>95</v>
      </c>
      <c r="AO23" s="1">
        <v>21.08</v>
      </c>
      <c r="AP23" s="1" t="s">
        <v>98</v>
      </c>
      <c r="AQ23" s="1" t="s">
        <v>95</v>
      </c>
      <c r="AR23" s="1">
        <v>28.44</v>
      </c>
      <c r="AS23" s="1" t="s">
        <v>98</v>
      </c>
      <c r="AT23" s="1" t="s">
        <v>95</v>
      </c>
      <c r="AU23" s="1">
        <v>34.24</v>
      </c>
      <c r="AY23" s="1" t="s">
        <v>98</v>
      </c>
      <c r="AZ23" s="1" t="s">
        <v>95</v>
      </c>
      <c r="BA23" s="1">
        <v>49.72</v>
      </c>
      <c r="BB23" s="1" t="s">
        <v>96</v>
      </c>
      <c r="BC23" s="1" t="s">
        <v>97</v>
      </c>
      <c r="BD23" s="10">
        <v>60.2</v>
      </c>
      <c r="BE23" s="10"/>
      <c r="BF23" s="10"/>
      <c r="BG23" s="10"/>
      <c r="BH23" s="10"/>
      <c r="BI23" s="10"/>
      <c r="BJ23" s="10"/>
    </row>
    <row r="24" spans="1:62" s="1" customFormat="1" x14ac:dyDescent="0.25">
      <c r="A24" s="28" t="s">
        <v>108</v>
      </c>
      <c r="B24" s="1">
        <v>60.84</v>
      </c>
      <c r="E24" s="1">
        <v>71.56</v>
      </c>
      <c r="I24" s="1">
        <v>72.56</v>
      </c>
      <c r="M24" s="21">
        <v>70.84</v>
      </c>
      <c r="N24" s="1">
        <v>80.84</v>
      </c>
      <c r="O24" s="1">
        <v>90.84</v>
      </c>
      <c r="Q24" s="1" t="s">
        <v>24</v>
      </c>
      <c r="R24" s="1" t="s">
        <v>26</v>
      </c>
      <c r="S24" s="1">
        <v>0</v>
      </c>
      <c r="T24" s="1" t="s">
        <v>26</v>
      </c>
      <c r="U24" s="1">
        <v>1</v>
      </c>
      <c r="V24" s="1">
        <v>0</v>
      </c>
      <c r="W24" s="1">
        <v>3</v>
      </c>
      <c r="Y24" s="1">
        <f>Y23+(B24-AO23)</f>
        <v>39.760000000000005</v>
      </c>
      <c r="Z24" s="1">
        <v>1</v>
      </c>
      <c r="AH24" s="27" t="s">
        <v>27</v>
      </c>
      <c r="AI24" s="27"/>
      <c r="AJ24" s="27"/>
      <c r="AM24" s="11"/>
      <c r="AN24" s="11"/>
      <c r="AO24" s="11"/>
      <c r="AP24" s="1" t="s">
        <v>98</v>
      </c>
      <c r="AQ24" s="1" t="s">
        <v>95</v>
      </c>
      <c r="AR24" s="1">
        <v>28.44</v>
      </c>
      <c r="AS24" s="1" t="s">
        <v>98</v>
      </c>
      <c r="AT24" s="1" t="s">
        <v>95</v>
      </c>
      <c r="AU24" s="1">
        <v>34.24</v>
      </c>
      <c r="AY24" s="1" t="s">
        <v>98</v>
      </c>
      <c r="AZ24" s="1" t="s">
        <v>95</v>
      </c>
      <c r="BA24" s="1">
        <v>49.72</v>
      </c>
      <c r="BB24" s="1" t="s">
        <v>96</v>
      </c>
      <c r="BC24" s="1" t="s">
        <v>97</v>
      </c>
      <c r="BD24" s="10">
        <v>60.2</v>
      </c>
      <c r="BE24" s="10"/>
      <c r="BF24" s="10"/>
      <c r="BG24" s="10"/>
      <c r="BH24" s="10"/>
      <c r="BI24" s="10"/>
      <c r="BJ24" s="10"/>
    </row>
    <row r="25" spans="1:62" x14ac:dyDescent="0.25">
      <c r="A25" s="29" t="s">
        <v>107</v>
      </c>
      <c r="B25" s="10">
        <v>70.84</v>
      </c>
      <c r="E25" s="22">
        <v>71.56</v>
      </c>
      <c r="I25" s="1">
        <v>72.56</v>
      </c>
      <c r="N25" s="1">
        <v>80.84</v>
      </c>
      <c r="O25" s="1">
        <v>90.84</v>
      </c>
      <c r="Q25" s="1" t="s">
        <v>24</v>
      </c>
      <c r="R25" s="1" t="s">
        <v>26</v>
      </c>
      <c r="S25" s="1">
        <v>0</v>
      </c>
      <c r="T25" s="1" t="s">
        <v>26</v>
      </c>
      <c r="U25" s="1">
        <v>1</v>
      </c>
      <c r="V25" s="1">
        <v>0</v>
      </c>
      <c r="W25" s="1">
        <v>2</v>
      </c>
      <c r="Y25" s="10">
        <f>Y24+(B25-AR24)</f>
        <v>82.160000000000011</v>
      </c>
      <c r="Z25" s="1">
        <v>2</v>
      </c>
      <c r="AH25" s="27" t="s">
        <v>27</v>
      </c>
      <c r="AI25" s="27"/>
      <c r="AJ25" s="27"/>
      <c r="AP25" s="11"/>
      <c r="AQ25" s="11"/>
      <c r="AR25" s="11"/>
      <c r="AS25" s="1" t="s">
        <v>98</v>
      </c>
      <c r="AT25" s="1" t="s">
        <v>95</v>
      </c>
      <c r="AU25" s="1">
        <v>34.24</v>
      </c>
      <c r="AY25" s="1" t="s">
        <v>98</v>
      </c>
      <c r="AZ25" s="1" t="s">
        <v>95</v>
      </c>
      <c r="BA25" s="1">
        <v>49.72</v>
      </c>
      <c r="BB25" s="1" t="s">
        <v>96</v>
      </c>
      <c r="BC25" s="1" t="s">
        <v>97</v>
      </c>
      <c r="BD25" s="10">
        <v>60.2</v>
      </c>
      <c r="BE25" s="10"/>
      <c r="BF25" s="10"/>
      <c r="BG25" s="10"/>
      <c r="BH25" s="10"/>
      <c r="BI25" s="10"/>
      <c r="BJ25" s="10"/>
    </row>
    <row r="26" spans="1:62" s="1" customFormat="1" x14ac:dyDescent="0.25">
      <c r="A26" s="28" t="s">
        <v>106</v>
      </c>
      <c r="B26" s="10">
        <v>71.56</v>
      </c>
      <c r="C26" s="1">
        <v>0.98</v>
      </c>
      <c r="D26" s="1">
        <f>7+C26*4</f>
        <v>10.92</v>
      </c>
      <c r="E26" s="10">
        <f>B26+D26</f>
        <v>82.48</v>
      </c>
      <c r="F26" s="1">
        <v>0.98</v>
      </c>
      <c r="G26" s="1">
        <f>8+F26*4</f>
        <v>11.92</v>
      </c>
      <c r="H26" s="10">
        <f>B26+G26</f>
        <v>83.48</v>
      </c>
      <c r="I26" s="21">
        <v>72.56</v>
      </c>
      <c r="N26" s="1">
        <v>80.84</v>
      </c>
      <c r="O26" s="1">
        <v>90.84</v>
      </c>
      <c r="Q26" s="1" t="s">
        <v>26</v>
      </c>
      <c r="R26" s="1" t="s">
        <v>26</v>
      </c>
      <c r="S26" s="1">
        <v>0</v>
      </c>
      <c r="T26" s="1" t="s">
        <v>26</v>
      </c>
      <c r="U26" s="1">
        <v>1</v>
      </c>
      <c r="V26" s="1">
        <v>0</v>
      </c>
      <c r="W26" s="1">
        <v>2</v>
      </c>
      <c r="X26"/>
      <c r="Y26" s="10">
        <v>82.16</v>
      </c>
      <c r="Z26" s="1">
        <v>2</v>
      </c>
      <c r="AH26" s="27" t="s">
        <v>27</v>
      </c>
      <c r="AI26" s="27" t="s">
        <v>29</v>
      </c>
      <c r="AJ26" s="27"/>
      <c r="AS26" s="1" t="s">
        <v>98</v>
      </c>
      <c r="AT26" s="1" t="s">
        <v>95</v>
      </c>
      <c r="AU26" s="1">
        <v>34.24</v>
      </c>
      <c r="AV26"/>
      <c r="AW26"/>
      <c r="AX26"/>
      <c r="AY26" s="1" t="s">
        <v>98</v>
      </c>
      <c r="AZ26" s="1" t="s">
        <v>95</v>
      </c>
      <c r="BA26" s="1">
        <v>49.72</v>
      </c>
      <c r="BB26" s="1" t="s">
        <v>96</v>
      </c>
      <c r="BC26" s="1" t="s">
        <v>97</v>
      </c>
      <c r="BD26" s="10">
        <v>60.2</v>
      </c>
      <c r="BE26" s="10"/>
      <c r="BF26" s="10"/>
      <c r="BG26" s="10"/>
      <c r="BH26" s="10"/>
      <c r="BI26" s="10"/>
      <c r="BJ26" s="10"/>
    </row>
    <row r="27" spans="1:62" s="1" customFormat="1" x14ac:dyDescent="0.25">
      <c r="A27" s="28" t="s">
        <v>105</v>
      </c>
      <c r="B27" s="10">
        <v>72.56</v>
      </c>
      <c r="E27" s="10">
        <v>82.48</v>
      </c>
      <c r="H27" s="1">
        <v>83.48</v>
      </c>
      <c r="J27" s="1">
        <v>0.05</v>
      </c>
      <c r="K27" s="1" t="s">
        <v>104</v>
      </c>
      <c r="N27" s="21">
        <v>80.84</v>
      </c>
      <c r="O27" s="1">
        <v>90.84</v>
      </c>
      <c r="Q27" s="1" t="s">
        <v>26</v>
      </c>
      <c r="R27" s="1" t="s">
        <v>24</v>
      </c>
      <c r="S27" s="1">
        <v>0</v>
      </c>
      <c r="T27" s="1" t="s">
        <v>26</v>
      </c>
      <c r="U27" s="1">
        <v>2</v>
      </c>
      <c r="V27" s="1">
        <v>0</v>
      </c>
      <c r="W27" s="1">
        <v>2</v>
      </c>
      <c r="X27"/>
      <c r="Y27" s="10">
        <v>82.16</v>
      </c>
      <c r="Z27" s="1">
        <v>2</v>
      </c>
      <c r="AH27" s="11"/>
      <c r="AI27" s="27" t="s">
        <v>29</v>
      </c>
      <c r="AJ27" s="27"/>
      <c r="AS27" s="1" t="s">
        <v>98</v>
      </c>
      <c r="AT27" s="1" t="s">
        <v>95</v>
      </c>
      <c r="AU27" s="1">
        <v>34.24</v>
      </c>
      <c r="AV27"/>
      <c r="AW27"/>
      <c r="AX27"/>
      <c r="AY27" s="1" t="s">
        <v>98</v>
      </c>
      <c r="AZ27" s="1" t="s">
        <v>95</v>
      </c>
      <c r="BA27" s="1">
        <v>49.72</v>
      </c>
      <c r="BB27" s="1" t="s">
        <v>96</v>
      </c>
      <c r="BC27" s="1" t="s">
        <v>97</v>
      </c>
      <c r="BD27" s="10">
        <v>60.2</v>
      </c>
      <c r="BE27" s="1" t="s">
        <v>96</v>
      </c>
      <c r="BF27" s="1" t="s">
        <v>97</v>
      </c>
      <c r="BG27" s="1">
        <v>72.56</v>
      </c>
    </row>
    <row r="28" spans="1:62" s="1" customFormat="1" x14ac:dyDescent="0.25">
      <c r="A28" s="28" t="s">
        <v>103</v>
      </c>
      <c r="B28" s="10">
        <v>80.84</v>
      </c>
      <c r="E28" s="22">
        <v>82.48</v>
      </c>
      <c r="H28" s="1">
        <v>83.48</v>
      </c>
      <c r="O28" s="1">
        <v>90.84</v>
      </c>
      <c r="Q28" s="1" t="s">
        <v>26</v>
      </c>
      <c r="R28" s="1" t="s">
        <v>24</v>
      </c>
      <c r="S28" s="1">
        <v>0</v>
      </c>
      <c r="T28" s="1" t="s">
        <v>26</v>
      </c>
      <c r="U28" s="1">
        <v>2</v>
      </c>
      <c r="V28" s="1">
        <v>0</v>
      </c>
      <c r="W28" s="1">
        <v>1</v>
      </c>
      <c r="Y28" s="10">
        <f>Y27+(B28-AU27)</f>
        <v>128.76</v>
      </c>
      <c r="Z28" s="1">
        <v>3</v>
      </c>
      <c r="AI28" s="27" t="s">
        <v>29</v>
      </c>
      <c r="AJ28" s="27"/>
      <c r="AS28" s="11"/>
      <c r="AT28" s="11"/>
      <c r="AU28" s="11"/>
      <c r="AY28" s="1" t="s">
        <v>98</v>
      </c>
      <c r="AZ28" s="1" t="s">
        <v>95</v>
      </c>
      <c r="BA28" s="1">
        <v>49.72</v>
      </c>
      <c r="BB28" s="1" t="s">
        <v>96</v>
      </c>
      <c r="BC28" s="1" t="s">
        <v>97</v>
      </c>
      <c r="BD28" s="10">
        <v>60.2</v>
      </c>
      <c r="BE28" s="1" t="s">
        <v>96</v>
      </c>
      <c r="BF28" s="1" t="s">
        <v>97</v>
      </c>
      <c r="BG28" s="1">
        <v>72.56</v>
      </c>
    </row>
    <row r="29" spans="1:62" s="1" customFormat="1" x14ac:dyDescent="0.25">
      <c r="A29" s="28" t="s">
        <v>102</v>
      </c>
      <c r="B29" s="10">
        <v>82.48</v>
      </c>
      <c r="C29" s="1">
        <v>0.89</v>
      </c>
      <c r="D29" s="1">
        <f>7+C29*4</f>
        <v>10.56</v>
      </c>
      <c r="E29" s="10">
        <f>B29+D29</f>
        <v>93.04</v>
      </c>
      <c r="F29" s="1">
        <v>0.88</v>
      </c>
      <c r="G29" s="1">
        <f>8+F29*4</f>
        <v>11.52</v>
      </c>
      <c r="H29" s="22">
        <v>83.48</v>
      </c>
      <c r="I29" s="10">
        <f>B29+G29</f>
        <v>94</v>
      </c>
      <c r="O29" s="1">
        <v>90.84</v>
      </c>
      <c r="Q29" s="1" t="s">
        <v>26</v>
      </c>
      <c r="R29" s="1" t="s">
        <v>26</v>
      </c>
      <c r="S29" s="1">
        <v>0</v>
      </c>
      <c r="T29" s="1" t="s">
        <v>26</v>
      </c>
      <c r="U29" s="1">
        <v>2</v>
      </c>
      <c r="V29" s="1">
        <v>0</v>
      </c>
      <c r="W29" s="1">
        <v>1</v>
      </c>
      <c r="Y29" s="10">
        <f>Y28</f>
        <v>128.76</v>
      </c>
      <c r="Z29" s="1">
        <v>3</v>
      </c>
      <c r="AI29" s="27" t="s">
        <v>29</v>
      </c>
      <c r="AJ29" s="27" t="s">
        <v>27</v>
      </c>
      <c r="AY29" s="1" t="s">
        <v>98</v>
      </c>
      <c r="AZ29" s="1" t="s">
        <v>95</v>
      </c>
      <c r="BA29" s="1">
        <v>49.72</v>
      </c>
      <c r="BB29" s="1" t="s">
        <v>96</v>
      </c>
      <c r="BC29" s="1" t="s">
        <v>97</v>
      </c>
      <c r="BD29" s="10">
        <v>60.2</v>
      </c>
      <c r="BE29" s="1" t="s">
        <v>96</v>
      </c>
      <c r="BF29" s="1" t="s">
        <v>97</v>
      </c>
      <c r="BG29" s="1">
        <v>72.56</v>
      </c>
    </row>
    <row r="30" spans="1:62" s="1" customFormat="1" x14ac:dyDescent="0.25">
      <c r="A30" s="28" t="s">
        <v>101</v>
      </c>
      <c r="B30" s="1">
        <v>83.48</v>
      </c>
      <c r="E30" s="1">
        <v>93.04</v>
      </c>
      <c r="I30" s="10">
        <v>94</v>
      </c>
      <c r="J30" s="1">
        <v>0.25</v>
      </c>
      <c r="K30" s="1" t="s">
        <v>100</v>
      </c>
      <c r="O30" s="21">
        <v>90.84</v>
      </c>
      <c r="Q30" s="1" t="s">
        <v>24</v>
      </c>
      <c r="R30" s="1" t="s">
        <v>26</v>
      </c>
      <c r="S30" s="1">
        <v>0</v>
      </c>
      <c r="T30" s="1" t="s">
        <v>26</v>
      </c>
      <c r="U30" s="1">
        <v>2</v>
      </c>
      <c r="V30" s="1">
        <v>1</v>
      </c>
      <c r="W30" s="1">
        <v>1</v>
      </c>
      <c r="Y30" s="10">
        <f>Y29</f>
        <v>128.76</v>
      </c>
      <c r="Z30" s="1">
        <v>3</v>
      </c>
      <c r="AI30" s="11"/>
      <c r="AJ30" s="27" t="s">
        <v>27</v>
      </c>
      <c r="AY30" s="1" t="s">
        <v>98</v>
      </c>
      <c r="AZ30" s="1" t="s">
        <v>95</v>
      </c>
      <c r="BA30" s="1">
        <v>49.72</v>
      </c>
      <c r="BB30" s="1" t="s">
        <v>96</v>
      </c>
      <c r="BC30" s="1" t="s">
        <v>97</v>
      </c>
      <c r="BD30" s="10">
        <v>60.2</v>
      </c>
      <c r="BE30" s="1" t="s">
        <v>96</v>
      </c>
      <c r="BF30" s="1" t="s">
        <v>97</v>
      </c>
      <c r="BG30" s="1">
        <v>72.56</v>
      </c>
      <c r="BH30" s="1" t="s">
        <v>96</v>
      </c>
      <c r="BI30" s="1" t="s">
        <v>95</v>
      </c>
      <c r="BJ30" s="1">
        <v>83.48</v>
      </c>
    </row>
    <row r="31" spans="1:62" s="1" customFormat="1" x14ac:dyDescent="0.25">
      <c r="A31" s="28" t="s">
        <v>99</v>
      </c>
      <c r="B31" s="1">
        <v>90.84</v>
      </c>
      <c r="E31" s="21">
        <v>93.04</v>
      </c>
      <c r="I31" s="10">
        <v>94</v>
      </c>
      <c r="L31" s="1">
        <f>B31+10</f>
        <v>100.84</v>
      </c>
      <c r="M31" s="1">
        <f>B31+20</f>
        <v>110.84</v>
      </c>
      <c r="Q31" s="1" t="s">
        <v>24</v>
      </c>
      <c r="R31" s="1" t="s">
        <v>26</v>
      </c>
      <c r="S31" s="1">
        <v>0</v>
      </c>
      <c r="T31" s="1" t="s">
        <v>26</v>
      </c>
      <c r="U31" s="1">
        <v>0</v>
      </c>
      <c r="V31" s="1">
        <v>1</v>
      </c>
      <c r="W31" s="1">
        <v>2</v>
      </c>
      <c r="Y31" s="10">
        <f>Y30+(B31-BA30)</f>
        <v>169.88</v>
      </c>
      <c r="Z31" s="1">
        <v>4</v>
      </c>
      <c r="AJ31" s="27" t="s">
        <v>27</v>
      </c>
      <c r="AY31" s="11"/>
      <c r="AZ31" s="11"/>
      <c r="BA31" s="11"/>
      <c r="BB31" s="1" t="s">
        <v>98</v>
      </c>
      <c r="BC31" s="1" t="s">
        <v>97</v>
      </c>
      <c r="BD31" s="10">
        <v>60.2</v>
      </c>
      <c r="BE31" s="1" t="s">
        <v>98</v>
      </c>
      <c r="BF31" s="1" t="s">
        <v>97</v>
      </c>
      <c r="BG31" s="1">
        <v>72.56</v>
      </c>
      <c r="BH31" s="1" t="s">
        <v>96</v>
      </c>
      <c r="BI31" s="1" t="s">
        <v>95</v>
      </c>
      <c r="BJ31" s="1">
        <v>83.48</v>
      </c>
    </row>
  </sheetData>
  <mergeCells count="38">
    <mergeCell ref="BH7:BJ7"/>
    <mergeCell ref="AV7:AX7"/>
    <mergeCell ref="Z6:Z8"/>
    <mergeCell ref="AB6:AK6"/>
    <mergeCell ref="AM7:AO7"/>
    <mergeCell ref="AP7:AR7"/>
    <mergeCell ref="AS7:AU7"/>
    <mergeCell ref="AY7:BA7"/>
    <mergeCell ref="AM6:BM6"/>
    <mergeCell ref="BK7:BM7"/>
    <mergeCell ref="BB7:BD7"/>
    <mergeCell ref="BE7:BG7"/>
    <mergeCell ref="Q6:S6"/>
    <mergeCell ref="O7:O8"/>
    <mergeCell ref="N7:N8"/>
    <mergeCell ref="M7:M8"/>
    <mergeCell ref="E7:E8"/>
    <mergeCell ref="C6:E6"/>
    <mergeCell ref="F6:I6"/>
    <mergeCell ref="L6:O6"/>
    <mergeCell ref="L7:L8"/>
    <mergeCell ref="S7:S8"/>
    <mergeCell ref="I7:I8"/>
    <mergeCell ref="H7:H8"/>
    <mergeCell ref="G7:G8"/>
    <mergeCell ref="F7:F8"/>
    <mergeCell ref="C7:C8"/>
    <mergeCell ref="B7:B8"/>
    <mergeCell ref="A7:A8"/>
    <mergeCell ref="K6:K8"/>
    <mergeCell ref="J6:J8"/>
    <mergeCell ref="D7:D8"/>
    <mergeCell ref="Y6:Y8"/>
    <mergeCell ref="U7:U8"/>
    <mergeCell ref="V7:V8"/>
    <mergeCell ref="W7:W8"/>
    <mergeCell ref="T7:T8"/>
    <mergeCell ref="T6:W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8"/>
  <sheetViews>
    <sheetView zoomScaleNormal="100" workbookViewId="0">
      <selection activeCell="K20" sqref="K20"/>
    </sheetView>
  </sheetViews>
  <sheetFormatPr baseColWidth="10" defaultRowHeight="15" x14ac:dyDescent="0.25"/>
  <cols>
    <col min="1" max="1" width="19" customWidth="1"/>
    <col min="4" max="4" width="9.85546875" customWidth="1"/>
    <col min="5" max="5" width="12.28515625" customWidth="1"/>
    <col min="6" max="6" width="7.85546875" customWidth="1"/>
    <col min="7" max="7" width="9.7109375" customWidth="1"/>
    <col min="8" max="9" width="7.85546875" customWidth="1"/>
    <col min="12" max="17" width="6.140625" customWidth="1"/>
    <col min="18" max="18" width="12.140625" customWidth="1"/>
    <col min="20" max="20" width="1.5703125" customWidth="1"/>
    <col min="21" max="21" width="9.85546875" customWidth="1"/>
    <col min="22" max="22" width="9.42578125" customWidth="1"/>
    <col min="23" max="23" width="6.28515625" customWidth="1"/>
    <col min="24" max="24" width="1.140625" customWidth="1"/>
    <col min="27" max="27" width="1.7109375" customWidth="1"/>
    <col min="28" max="33" width="8.7109375" customWidth="1"/>
    <col min="34" max="34" width="1.7109375" customWidth="1"/>
    <col min="35" max="40" width="7.5703125" customWidth="1"/>
  </cols>
  <sheetData>
    <row r="1" spans="1:40" ht="30" x14ac:dyDescent="0.25">
      <c r="A1" s="34" t="s">
        <v>190</v>
      </c>
      <c r="B1" s="19" t="s">
        <v>93</v>
      </c>
      <c r="C1" s="19" t="s">
        <v>92</v>
      </c>
      <c r="E1" s="34" t="s">
        <v>189</v>
      </c>
      <c r="F1" s="19" t="s">
        <v>93</v>
      </c>
      <c r="G1" s="19" t="s">
        <v>92</v>
      </c>
    </row>
    <row r="2" spans="1:40" x14ac:dyDescent="0.25">
      <c r="A2" s="33">
        <v>1</v>
      </c>
      <c r="B2" s="32">
        <v>0.5</v>
      </c>
      <c r="C2" s="32">
        <v>0.5</v>
      </c>
      <c r="E2" t="s">
        <v>150</v>
      </c>
      <c r="F2" s="32">
        <v>0.02</v>
      </c>
      <c r="G2" s="32">
        <v>0.02</v>
      </c>
    </row>
    <row r="3" spans="1:40" x14ac:dyDescent="0.25">
      <c r="A3" s="33">
        <v>2</v>
      </c>
      <c r="B3" s="32">
        <v>0.5</v>
      </c>
      <c r="C3" s="32">
        <v>1</v>
      </c>
      <c r="E3" t="s">
        <v>145</v>
      </c>
      <c r="F3" s="32">
        <v>0.98</v>
      </c>
      <c r="G3" s="32">
        <v>1</v>
      </c>
    </row>
    <row r="4" spans="1:40" x14ac:dyDescent="0.25">
      <c r="F4" s="32"/>
      <c r="G4" s="32"/>
    </row>
    <row r="7" spans="1:40" s="18" customFormat="1" x14ac:dyDescent="0.25">
      <c r="C7" s="50" t="s">
        <v>188</v>
      </c>
      <c r="D7" s="50"/>
      <c r="E7" s="50"/>
      <c r="F7" s="51" t="s">
        <v>187</v>
      </c>
      <c r="G7" s="51"/>
      <c r="H7" s="51"/>
      <c r="I7" s="51"/>
      <c r="J7" s="69" t="s">
        <v>186</v>
      </c>
      <c r="K7" s="69" t="s">
        <v>185</v>
      </c>
      <c r="L7" s="50" t="s">
        <v>184</v>
      </c>
      <c r="M7" s="50"/>
      <c r="N7" s="50"/>
      <c r="O7" s="50"/>
      <c r="P7" s="50"/>
      <c r="Q7" s="50"/>
      <c r="R7" s="69" t="s">
        <v>183</v>
      </c>
      <c r="S7" s="69" t="s">
        <v>182</v>
      </c>
      <c r="U7" s="62" t="s">
        <v>181</v>
      </c>
      <c r="V7" s="62"/>
      <c r="W7" s="62"/>
      <c r="Y7" s="67" t="s">
        <v>180</v>
      </c>
      <c r="Z7" s="67" t="s">
        <v>179</v>
      </c>
      <c r="AB7" s="65" t="s">
        <v>178</v>
      </c>
      <c r="AC7" s="65"/>
      <c r="AD7" s="65"/>
      <c r="AE7" s="65"/>
      <c r="AF7" s="65"/>
      <c r="AG7" s="65"/>
      <c r="AI7" s="47" t="s">
        <v>177</v>
      </c>
      <c r="AJ7" s="47"/>
      <c r="AK7" s="47"/>
      <c r="AL7" s="47"/>
      <c r="AM7" s="47"/>
      <c r="AN7" s="47"/>
    </row>
    <row r="8" spans="1:40" s="34" customFormat="1" ht="15" customHeight="1" x14ac:dyDescent="0.25">
      <c r="A8" s="68" t="s">
        <v>1</v>
      </c>
      <c r="B8" s="67" t="s">
        <v>176</v>
      </c>
      <c r="C8" s="67" t="s">
        <v>2</v>
      </c>
      <c r="D8" s="67" t="s">
        <v>3</v>
      </c>
      <c r="E8" s="67" t="s">
        <v>4</v>
      </c>
      <c r="F8" s="67" t="s">
        <v>2</v>
      </c>
      <c r="G8" s="67" t="s">
        <v>175</v>
      </c>
      <c r="H8" s="67">
        <v>1</v>
      </c>
      <c r="I8" s="67">
        <v>2</v>
      </c>
      <c r="J8" s="69"/>
      <c r="K8" s="69"/>
      <c r="L8" s="67">
        <v>1</v>
      </c>
      <c r="M8" s="67">
        <v>2</v>
      </c>
      <c r="N8" s="67">
        <v>3</v>
      </c>
      <c r="O8" s="67">
        <v>4</v>
      </c>
      <c r="P8" s="67">
        <v>5</v>
      </c>
      <c r="Q8" s="67" t="s">
        <v>120</v>
      </c>
      <c r="R8" s="69"/>
      <c r="S8" s="69"/>
      <c r="U8" s="34" t="s">
        <v>10</v>
      </c>
      <c r="V8" s="34" t="s">
        <v>10</v>
      </c>
      <c r="W8" s="67" t="s">
        <v>11</v>
      </c>
      <c r="Y8" s="60"/>
      <c r="Z8" s="67"/>
      <c r="AB8" s="34">
        <v>1</v>
      </c>
      <c r="AC8" s="34">
        <v>2</v>
      </c>
      <c r="AD8" s="34">
        <v>3</v>
      </c>
      <c r="AE8" s="34">
        <v>4</v>
      </c>
      <c r="AF8" s="34">
        <v>5</v>
      </c>
      <c r="AG8" s="34" t="s">
        <v>120</v>
      </c>
      <c r="AI8" s="34">
        <v>1</v>
      </c>
      <c r="AJ8" s="34">
        <v>2</v>
      </c>
      <c r="AK8" s="34">
        <v>3</v>
      </c>
      <c r="AL8" s="34">
        <v>4</v>
      </c>
      <c r="AM8" s="34">
        <v>5</v>
      </c>
      <c r="AN8" s="34" t="s">
        <v>120</v>
      </c>
    </row>
    <row r="9" spans="1:40" s="18" customFormat="1" ht="32.25" customHeight="1" x14ac:dyDescent="0.25">
      <c r="A9" s="68"/>
      <c r="B9" s="67"/>
      <c r="C9" s="67"/>
      <c r="D9" s="67"/>
      <c r="E9" s="67"/>
      <c r="F9" s="67"/>
      <c r="G9" s="67"/>
      <c r="H9" s="67"/>
      <c r="I9" s="67"/>
      <c r="J9" s="69"/>
      <c r="K9" s="69"/>
      <c r="L9" s="67"/>
      <c r="M9" s="67"/>
      <c r="N9" s="67"/>
      <c r="O9" s="67"/>
      <c r="P9" s="67"/>
      <c r="Q9" s="67"/>
      <c r="R9" s="69"/>
      <c r="S9" s="69"/>
      <c r="U9" s="19">
        <v>1</v>
      </c>
      <c r="V9" s="19">
        <v>2</v>
      </c>
      <c r="W9" s="67"/>
      <c r="Y9" s="60"/>
      <c r="Z9" s="67"/>
      <c r="AB9" s="19" t="s">
        <v>10</v>
      </c>
      <c r="AC9" s="19" t="s">
        <v>10</v>
      </c>
      <c r="AD9" s="19" t="s">
        <v>10</v>
      </c>
      <c r="AE9" s="19" t="s">
        <v>10</v>
      </c>
      <c r="AF9" s="19" t="s">
        <v>10</v>
      </c>
      <c r="AG9" s="19"/>
      <c r="AH9" s="19"/>
      <c r="AI9" s="19" t="s">
        <v>10</v>
      </c>
      <c r="AJ9" s="19" t="s">
        <v>10</v>
      </c>
      <c r="AK9" s="19" t="s">
        <v>10</v>
      </c>
      <c r="AL9" s="19" t="s">
        <v>10</v>
      </c>
      <c r="AM9" s="19" t="s">
        <v>10</v>
      </c>
      <c r="AN9" s="19" t="s">
        <v>10</v>
      </c>
    </row>
    <row r="10" spans="1:40" s="8" customFormat="1" x14ac:dyDescent="0.25">
      <c r="A10" s="30" t="s">
        <v>23</v>
      </c>
      <c r="B10" s="25">
        <v>0</v>
      </c>
      <c r="C10" s="25">
        <v>0.15</v>
      </c>
      <c r="D10" s="25">
        <f>-10*LN(1-C10)</f>
        <v>1.6251892949777493</v>
      </c>
      <c r="E10" s="25">
        <f>B10+D10</f>
        <v>1.6251892949777493</v>
      </c>
      <c r="U10" s="8" t="s">
        <v>24</v>
      </c>
      <c r="V10" s="8" t="s">
        <v>24</v>
      </c>
      <c r="W10" s="8">
        <v>0</v>
      </c>
      <c r="Y10" s="8">
        <v>0</v>
      </c>
      <c r="Z10" s="8">
        <v>0</v>
      </c>
    </row>
    <row r="11" spans="1:40" s="1" customFormat="1" x14ac:dyDescent="0.25"/>
    <row r="12" spans="1:40" s="1" customFormat="1" x14ac:dyDescent="0.25"/>
    <row r="13" spans="1:40" s="1" customFormat="1" x14ac:dyDescent="0.25"/>
    <row r="14" spans="1:40" s="1" customFormat="1" x14ac:dyDescent="0.25"/>
    <row r="15" spans="1:40" s="1" customFormat="1" x14ac:dyDescent="0.25"/>
    <row r="16" spans="1:40" s="1" customFormat="1" x14ac:dyDescent="0.25"/>
    <row r="17" s="1" customFormat="1" x14ac:dyDescent="0.25"/>
    <row r="18" s="1" customFormat="1" x14ac:dyDescent="0.25"/>
  </sheetData>
  <mergeCells count="28">
    <mergeCell ref="Z7:Z9"/>
    <mergeCell ref="AB7:AG7"/>
    <mergeCell ref="AI7:AN7"/>
    <mergeCell ref="F8:F9"/>
    <mergeCell ref="E8:E9"/>
    <mergeCell ref="Y7:Y9"/>
    <mergeCell ref="W8:W9"/>
    <mergeCell ref="U7:W7"/>
    <mergeCell ref="R7:R9"/>
    <mergeCell ref="S7:S9"/>
    <mergeCell ref="C7:E7"/>
    <mergeCell ref="F7:I7"/>
    <mergeCell ref="L7:Q7"/>
    <mergeCell ref="Q8:Q9"/>
    <mergeCell ref="P8:P9"/>
    <mergeCell ref="O8:O9"/>
    <mergeCell ref="B8:B9"/>
    <mergeCell ref="A8:A9"/>
    <mergeCell ref="N8:N9"/>
    <mergeCell ref="M8:M9"/>
    <mergeCell ref="L8:L9"/>
    <mergeCell ref="I8:I9"/>
    <mergeCell ref="H8:H9"/>
    <mergeCell ref="G8:G9"/>
    <mergeCell ref="K7:K9"/>
    <mergeCell ref="J7:J9"/>
    <mergeCell ref="D8:D9"/>
    <mergeCell ref="C8:C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9) Otra panadería</vt:lpstr>
      <vt:lpstr>10) Estación de Servicio</vt:lpstr>
      <vt:lpstr>14) Despensa y panadería</vt:lpstr>
      <vt:lpstr>15) Municipalidad</vt:lpstr>
      <vt:lpstr>16) Comercio con envíos</vt:lpstr>
      <vt:lpstr>24) Receptoría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matias sanchez</cp:lastModifiedBy>
  <dcterms:created xsi:type="dcterms:W3CDTF">2020-05-13T11:18:34Z</dcterms:created>
  <dcterms:modified xsi:type="dcterms:W3CDTF">2020-07-05T00:15:19Z</dcterms:modified>
</cp:coreProperties>
</file>