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s\Documents\Matias\UTN\4to Año\Simulación\U 6 - Simulacion de Modelos Continuos\"/>
    </mc:Choice>
  </mc:AlternateContent>
  <xr:revisionPtr revIDLastSave="0" documentId="13_ncr:1_{73A4B95D-0D7C-4C69-901A-9C132421EB23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Curva logística" sheetId="5" r:id="rId1"/>
  </sheets>
  <definedNames>
    <definedName name="Censo">'Curva logística'!$H$3:$H$10</definedName>
    <definedName name="eA" localSheetId="0">'Curva logística'!$C$11</definedName>
    <definedName name="eA">#REF!</definedName>
    <definedName name="fecha_censo">'Curva logística'!$G$3:$G$10</definedName>
    <definedName name="Limite" localSheetId="0">'Curva logística'!$D$8</definedName>
    <definedName name="Limite">#REF!</definedName>
    <definedName name="Pcero" localSheetId="0">'Curva logística'!$D$3</definedName>
    <definedName name="Pcero">#REF!</definedName>
    <definedName name="Pdos" localSheetId="0">'Curva logística'!$D$5</definedName>
    <definedName name="Pdos">#REF!</definedName>
    <definedName name="Puno" localSheetId="0">'Curva logística'!$D$4</definedName>
    <definedName name="Puno">#REF!</definedName>
    <definedName name="tcero" localSheetId="0">'Curva logística'!$C$3</definedName>
    <definedName name="tcero">#REF!</definedName>
    <definedName name="tdos" localSheetId="0">'Curva logística'!$C$5</definedName>
    <definedName name="tdos">#REF!</definedName>
    <definedName name="tmodif" localSheetId="0">'Curva logística'!$O$2</definedName>
    <definedName name="tmodif">#REF!</definedName>
    <definedName name="tuno" localSheetId="0">'Curva logística'!$C$4</definedName>
    <definedName name="tuno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5" l="1"/>
  <c r="Q7" i="5"/>
  <c r="Q8" i="5"/>
  <c r="Q5" i="5"/>
  <c r="C9" i="5" l="1"/>
  <c r="O2" i="5"/>
  <c r="C8" i="5"/>
  <c r="C11" i="5"/>
  <c r="I12" i="5" l="1"/>
  <c r="I11" i="5"/>
  <c r="I10" i="5"/>
  <c r="O29" i="5"/>
  <c r="O5" i="5"/>
  <c r="I7" i="5"/>
  <c r="I3" i="5"/>
  <c r="O35" i="5"/>
  <c r="O28" i="5"/>
  <c r="I4" i="5"/>
  <c r="O39" i="5"/>
  <c r="O34" i="5"/>
  <c r="O25" i="5"/>
  <c r="O38" i="5"/>
  <c r="O30" i="5"/>
  <c r="I8" i="5"/>
  <c r="O37" i="5"/>
  <c r="O31" i="5"/>
  <c r="I9" i="5"/>
  <c r="O36" i="5"/>
  <c r="O27" i="5"/>
  <c r="I5" i="5"/>
  <c r="O32" i="5"/>
  <c r="O26" i="5"/>
  <c r="I6" i="5"/>
  <c r="O33" i="5"/>
  <c r="O24" i="5"/>
  <c r="O40" i="5"/>
  <c r="D8" i="5"/>
  <c r="O12" i="5"/>
  <c r="O20" i="5"/>
  <c r="O9" i="5"/>
  <c r="O17" i="5"/>
  <c r="O15" i="5"/>
  <c r="O13" i="5"/>
  <c r="O11" i="5"/>
  <c r="O19" i="5"/>
  <c r="O23" i="5"/>
  <c r="O22" i="5"/>
  <c r="O10" i="5"/>
  <c r="O18" i="5"/>
  <c r="O16" i="5"/>
  <c r="O14" i="5"/>
  <c r="O21" i="5"/>
  <c r="O6" i="5"/>
  <c r="O7" i="5"/>
  <c r="O8" i="5"/>
  <c r="J12" i="5" l="1"/>
  <c r="K12" i="5" s="1"/>
  <c r="L12" i="5" s="1"/>
  <c r="J11" i="5"/>
  <c r="K11" i="5" s="1"/>
  <c r="L11" i="5" s="1"/>
  <c r="J10" i="5"/>
  <c r="K10" i="5" s="1"/>
  <c r="L10" i="5" s="1"/>
  <c r="J3" i="5"/>
  <c r="K3" i="5" s="1"/>
  <c r="P6" i="5"/>
  <c r="P24" i="5"/>
  <c r="P39" i="5"/>
  <c r="J7" i="5"/>
  <c r="K7" i="5" s="1"/>
  <c r="L7" i="5" s="1"/>
  <c r="P20" i="5"/>
  <c r="P26" i="5"/>
  <c r="P34" i="5"/>
  <c r="J4" i="5"/>
  <c r="K4" i="5" s="1"/>
  <c r="L4" i="5" s="1"/>
  <c r="J9" i="5"/>
  <c r="K9" i="5" s="1"/>
  <c r="L9" i="5" s="1"/>
  <c r="P28" i="5"/>
  <c r="P36" i="5"/>
  <c r="P38" i="5"/>
  <c r="P30" i="5"/>
  <c r="P40" i="5"/>
  <c r="J5" i="5"/>
  <c r="K5" i="5" s="1"/>
  <c r="L5" i="5" s="1"/>
  <c r="J8" i="5"/>
  <c r="K8" i="5" s="1"/>
  <c r="L8" i="5" s="1"/>
  <c r="P32" i="5"/>
  <c r="P37" i="5"/>
  <c r="J6" i="5"/>
  <c r="K6" i="5" s="1"/>
  <c r="P27" i="5"/>
  <c r="P25" i="5"/>
  <c r="P35" i="5"/>
  <c r="P33" i="5"/>
  <c r="P31" i="5"/>
  <c r="P29" i="5"/>
  <c r="P19" i="5"/>
  <c r="P21" i="5"/>
  <c r="P11" i="5"/>
  <c r="P8" i="5"/>
  <c r="P10" i="5"/>
  <c r="P9" i="5"/>
  <c r="P23" i="5"/>
  <c r="P18" i="5"/>
  <c r="P16" i="5"/>
  <c r="P15" i="5"/>
  <c r="P13" i="5"/>
  <c r="P12" i="5"/>
  <c r="P7" i="5"/>
  <c r="P17" i="5"/>
  <c r="P5" i="5"/>
  <c r="P14" i="5"/>
  <c r="P22" i="5"/>
  <c r="L3" i="5" l="1"/>
  <c r="K13" i="5"/>
  <c r="L6" i="5"/>
  <c r="L13" i="5" l="1"/>
</calcChain>
</file>

<file path=xl/sharedStrings.xml><?xml version="1.0" encoding="utf-8"?>
<sst xmlns="http://schemas.openxmlformats.org/spreadsheetml/2006/main" count="17" uniqueCount="16">
  <si>
    <t>Población límite - Curva logística</t>
  </si>
  <si>
    <t>P0</t>
  </si>
  <si>
    <t>P1</t>
  </si>
  <si>
    <t>P2</t>
  </si>
  <si>
    <t>t</t>
  </si>
  <si>
    <t>P(t)</t>
  </si>
  <si>
    <t>t0=0</t>
  </si>
  <si>
    <t>t1=1</t>
  </si>
  <si>
    <t>t2=2</t>
  </si>
  <si>
    <t>A/B  =</t>
  </si>
  <si>
    <t>tiempo</t>
  </si>
  <si>
    <t>e^(-A) =</t>
  </si>
  <si>
    <t>Tiempo</t>
  </si>
  <si>
    <t>Tmodif.=</t>
  </si>
  <si>
    <t>Dif</t>
  </si>
  <si>
    <t>Dif^2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</si>
</sst>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0" xfId="0" applyFill="1" applyBorder="1"/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/>
    <xf numFmtId="0" fontId="1" fillId="5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0" xfId="0" applyFill="1" applyBorder="1"/>
    <xf numFmtId="4" fontId="0" fillId="3" borderId="16" xfId="0" applyNumberFormat="1" applyFill="1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right"/>
    </xf>
    <xf numFmtId="164" fontId="1" fillId="0" borderId="0" xfId="0" applyNumberFormat="1" applyFont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right"/>
    </xf>
    <xf numFmtId="164" fontId="0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Censo</c:v>
          </c:tx>
          <c:spPr>
            <a:ln w="22225"/>
          </c:spPr>
          <c:cat>
            <c:numRef>
              <c:f>'Curva logística'!$G$3:$G$12</c:f>
              <c:numCache>
                <c:formatCode>General</c:formatCode>
                <c:ptCount val="10"/>
                <c:pt idx="0">
                  <c:v>1990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2002</c:v>
                </c:pt>
                <c:pt idx="6">
                  <c:v>2004</c:v>
                </c:pt>
                <c:pt idx="7">
                  <c:v>2006</c:v>
                </c:pt>
                <c:pt idx="8">
                  <c:v>2008</c:v>
                </c:pt>
                <c:pt idx="9">
                  <c:v>2010</c:v>
                </c:pt>
              </c:numCache>
            </c:numRef>
          </c:cat>
          <c:val>
            <c:numRef>
              <c:f>'Curva logística'!$H$3:$H$12</c:f>
              <c:numCache>
                <c:formatCode>General</c:formatCode>
                <c:ptCount val="10"/>
                <c:pt idx="0">
                  <c:v>215</c:v>
                </c:pt>
                <c:pt idx="1">
                  <c:v>248</c:v>
                </c:pt>
                <c:pt idx="2">
                  <c:v>255</c:v>
                </c:pt>
                <c:pt idx="3">
                  <c:v>289</c:v>
                </c:pt>
                <c:pt idx="4">
                  <c:v>310</c:v>
                </c:pt>
                <c:pt idx="5">
                  <c:v>341</c:v>
                </c:pt>
                <c:pt idx="6">
                  <c:v>366</c:v>
                </c:pt>
                <c:pt idx="7">
                  <c:v>376</c:v>
                </c:pt>
                <c:pt idx="8">
                  <c:v>385</c:v>
                </c:pt>
                <c:pt idx="9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A-4A34-9117-7584EA54633D}"/>
            </c:ext>
          </c:extLst>
        </c:ser>
        <c:ser>
          <c:idx val="0"/>
          <c:order val="1"/>
          <c:tx>
            <c:v>Curva logística</c:v>
          </c:tx>
          <c:spPr>
            <a:ln w="22225"/>
          </c:spPr>
          <c:cat>
            <c:numRef>
              <c:f>'Curva logística'!$G$3:$G$12</c:f>
              <c:numCache>
                <c:formatCode>General</c:formatCode>
                <c:ptCount val="10"/>
                <c:pt idx="0">
                  <c:v>1990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2002</c:v>
                </c:pt>
                <c:pt idx="6">
                  <c:v>2004</c:v>
                </c:pt>
                <c:pt idx="7">
                  <c:v>2006</c:v>
                </c:pt>
                <c:pt idx="8">
                  <c:v>2008</c:v>
                </c:pt>
                <c:pt idx="9">
                  <c:v>2010</c:v>
                </c:pt>
              </c:numCache>
            </c:numRef>
          </c:cat>
          <c:val>
            <c:numRef>
              <c:f>'Curva logística'!$J$3:$J$12</c:f>
              <c:numCache>
                <c:formatCode>General</c:formatCode>
                <c:ptCount val="10"/>
                <c:pt idx="0">
                  <c:v>215.00000000000003</c:v>
                </c:pt>
                <c:pt idx="1">
                  <c:v>240.16581907937149</c:v>
                </c:pt>
                <c:pt idx="2">
                  <c:v>264.77001312000823</c:v>
                </c:pt>
                <c:pt idx="3">
                  <c:v>288.21102012258808</c:v>
                </c:pt>
                <c:pt idx="4">
                  <c:v>310</c:v>
                </c:pt>
                <c:pt idx="5">
                  <c:v>347.40495589618052</c:v>
                </c:pt>
                <c:pt idx="6">
                  <c:v>362.78483658187196</c:v>
                </c:pt>
                <c:pt idx="7">
                  <c:v>376.00000000000006</c:v>
                </c:pt>
                <c:pt idx="8">
                  <c:v>387.19756959782802</c:v>
                </c:pt>
                <c:pt idx="9">
                  <c:v>396.57378695104677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A-4A34-9117-7584EA54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35488"/>
        <c:axId val="165137024"/>
      </c:lineChart>
      <c:catAx>
        <c:axId val="16513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165137024"/>
        <c:crosses val="autoZero"/>
        <c:auto val="1"/>
        <c:lblAlgn val="ctr"/>
        <c:lblOffset val="100"/>
        <c:noMultiLvlLbl val="0"/>
      </c:catAx>
      <c:valAx>
        <c:axId val="165137024"/>
        <c:scaling>
          <c:orientation val="minMax"/>
          <c:min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165135488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2632131509877056"/>
          <c:y val="0.11250452848323537"/>
          <c:w val="0.25895071728474134"/>
          <c:h val="0.13569416498993964"/>
        </c:manualLayout>
      </c:layout>
      <c:overlay val="0"/>
      <c:txPr>
        <a:bodyPr/>
        <a:lstStyle/>
        <a:p>
          <a:pPr>
            <a:defRPr lang="es-AR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s-AR"/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Curva logística</c:v>
          </c:tx>
          <c:cat>
            <c:numRef>
              <c:f>'Curva logística'!$N$5:$N$30</c:f>
              <c:numCache>
                <c:formatCode>General</c:formatCode>
                <c:ptCount val="26"/>
                <c:pt idx="0">
                  <c:v>1980</c:v>
                </c:pt>
                <c:pt idx="1">
                  <c:v>1982</c:v>
                </c:pt>
                <c:pt idx="2">
                  <c:v>1984</c:v>
                </c:pt>
                <c:pt idx="3">
                  <c:v>1986</c:v>
                </c:pt>
                <c:pt idx="4">
                  <c:v>1988</c:v>
                </c:pt>
                <c:pt idx="5">
                  <c:v>1990</c:v>
                </c:pt>
                <c:pt idx="6">
                  <c:v>1992</c:v>
                </c:pt>
                <c:pt idx="7">
                  <c:v>1994</c:v>
                </c:pt>
                <c:pt idx="8">
                  <c:v>1996</c:v>
                </c:pt>
                <c:pt idx="9">
                  <c:v>1998</c:v>
                </c:pt>
                <c:pt idx="10">
                  <c:v>2000</c:v>
                </c:pt>
                <c:pt idx="11">
                  <c:v>2002</c:v>
                </c:pt>
                <c:pt idx="12">
                  <c:v>2004</c:v>
                </c:pt>
                <c:pt idx="13">
                  <c:v>2006</c:v>
                </c:pt>
                <c:pt idx="14">
                  <c:v>2008</c:v>
                </c:pt>
                <c:pt idx="15">
                  <c:v>2010</c:v>
                </c:pt>
                <c:pt idx="16">
                  <c:v>2012</c:v>
                </c:pt>
                <c:pt idx="17">
                  <c:v>2014</c:v>
                </c:pt>
                <c:pt idx="18">
                  <c:v>2016</c:v>
                </c:pt>
                <c:pt idx="19">
                  <c:v>2018</c:v>
                </c:pt>
                <c:pt idx="20">
                  <c:v>2020</c:v>
                </c:pt>
                <c:pt idx="21">
                  <c:v>2022</c:v>
                </c:pt>
                <c:pt idx="22">
                  <c:v>2024</c:v>
                </c:pt>
                <c:pt idx="23">
                  <c:v>2026</c:v>
                </c:pt>
                <c:pt idx="24">
                  <c:v>2028</c:v>
                </c:pt>
                <c:pt idx="25">
                  <c:v>2030</c:v>
                </c:pt>
              </c:numCache>
            </c:numRef>
          </c:cat>
          <c:val>
            <c:numRef>
              <c:f>'Curva logística'!$P$5:$P$30</c:f>
              <c:numCache>
                <c:formatCode>#,##0.00</c:formatCode>
                <c:ptCount val="26"/>
                <c:pt idx="0">
                  <c:v>102.20247660761805</c:v>
                </c:pt>
                <c:pt idx="1">
                  <c:v>121.37154627003582</c:v>
                </c:pt>
                <c:pt idx="2">
                  <c:v>142.60623309756494</c:v>
                </c:pt>
                <c:pt idx="3">
                  <c:v>165.60903493656386</c:v>
                </c:pt>
                <c:pt idx="4">
                  <c:v>189.93145992557919</c:v>
                </c:pt>
                <c:pt idx="5">
                  <c:v>215.00000000000003</c:v>
                </c:pt>
                <c:pt idx="6">
                  <c:v>240.16581907937149</c:v>
                </c:pt>
                <c:pt idx="7">
                  <c:v>264.77001312000823</c:v>
                </c:pt>
                <c:pt idx="8">
                  <c:v>288.21102012258808</c:v>
                </c:pt>
                <c:pt idx="9">
                  <c:v>310</c:v>
                </c:pt>
                <c:pt idx="10">
                  <c:v>329.79415689467157</c:v>
                </c:pt>
                <c:pt idx="11">
                  <c:v>347.40495589618052</c:v>
                </c:pt>
                <c:pt idx="12">
                  <c:v>362.78483658187196</c:v>
                </c:pt>
                <c:pt idx="13">
                  <c:v>376.00000000000006</c:v>
                </c:pt>
                <c:pt idx="14">
                  <c:v>387.19756959782802</c:v>
                </c:pt>
                <c:pt idx="15">
                  <c:v>396.57378695104677</c:v>
                </c:pt>
                <c:pt idx="16">
                  <c:v>404.34729991910757</c:v>
                </c:pt>
                <c:pt idx="17">
                  <c:v>410.7391586577827</c:v>
                </c:pt>
                <c:pt idx="18">
                  <c:v>415.95940874796469</c:v>
                </c:pt>
                <c:pt idx="19">
                  <c:v>420.19923632653803</c:v>
                </c:pt>
                <c:pt idx="20">
                  <c:v>423.62730031297519</c:v>
                </c:pt>
                <c:pt idx="21">
                  <c:v>426.38894200348108</c:v>
                </c:pt>
                <c:pt idx="22">
                  <c:v>428.60719246838073</c:v>
                </c:pt>
                <c:pt idx="23">
                  <c:v>430.38477298696347</c:v>
                </c:pt>
                <c:pt idx="24">
                  <c:v>431.80653456590227</c:v>
                </c:pt>
                <c:pt idx="25">
                  <c:v>432.94198273495192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9-4F31-990B-88E1FDF95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25664"/>
        <c:axId val="165027200"/>
      </c:lineChart>
      <c:catAx>
        <c:axId val="16502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165027200"/>
        <c:crosses val="autoZero"/>
        <c:auto val="1"/>
        <c:lblAlgn val="ctr"/>
        <c:lblOffset val="100"/>
        <c:noMultiLvlLbl val="0"/>
      </c:catAx>
      <c:valAx>
        <c:axId val="16502720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1650256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s-AR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14</xdr:row>
      <xdr:rowOff>76200</xdr:rowOff>
    </xdr:from>
    <xdr:to>
      <xdr:col>10</xdr:col>
      <xdr:colOff>495300</xdr:colOff>
      <xdr:row>39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285750</xdr:colOff>
      <xdr:row>3</xdr:row>
      <xdr:rowOff>19050</xdr:rowOff>
    </xdr:from>
    <xdr:to>
      <xdr:col>26</xdr:col>
      <xdr:colOff>514350</xdr:colOff>
      <xdr:row>20</xdr:row>
      <xdr:rowOff>114300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abSelected="1" workbookViewId="0">
      <selection activeCell="L22" sqref="L22"/>
    </sheetView>
  </sheetViews>
  <sheetFormatPr baseColWidth="10" defaultRowHeight="15" x14ac:dyDescent="0.25"/>
  <cols>
    <col min="1" max="1" width="5.140625" customWidth="1"/>
    <col min="4" max="4" width="6" customWidth="1"/>
    <col min="5" max="5" width="8" customWidth="1"/>
    <col min="6" max="6" width="5.5703125" customWidth="1"/>
    <col min="8" max="10" width="8.42578125" customWidth="1"/>
    <col min="11" max="11" width="9.85546875" style="32" customWidth="1"/>
    <col min="12" max="13" width="9.85546875" customWidth="1"/>
    <col min="14" max="14" width="11.42578125" style="2"/>
    <col min="15" max="15" width="8" customWidth="1"/>
  </cols>
  <sheetData>
    <row r="1" spans="1:21" ht="19.5" thickBot="1" x14ac:dyDescent="0.35">
      <c r="A1" s="31" t="s">
        <v>0</v>
      </c>
    </row>
    <row r="2" spans="1:21" ht="15.75" thickBot="1" x14ac:dyDescent="0.3">
      <c r="G2" s="28" t="s">
        <v>10</v>
      </c>
      <c r="H2" s="29" t="s">
        <v>5</v>
      </c>
      <c r="I2" s="30"/>
      <c r="J2" s="30"/>
      <c r="K2" s="35" t="s">
        <v>14</v>
      </c>
      <c r="L2" s="9" t="s">
        <v>15</v>
      </c>
      <c r="N2" s="16" t="s">
        <v>13</v>
      </c>
      <c r="O2" s="17">
        <f>1/(tuno-tcero)</f>
        <v>0.125</v>
      </c>
      <c r="R2" s="27"/>
      <c r="S2" s="27"/>
      <c r="T2" s="27"/>
      <c r="U2" s="27"/>
    </row>
    <row r="3" spans="1:21" ht="15.75" thickBot="1" x14ac:dyDescent="0.3">
      <c r="B3" s="18" t="s">
        <v>6</v>
      </c>
      <c r="C3" s="4">
        <v>1990</v>
      </c>
      <c r="D3" s="4">
        <v>215</v>
      </c>
      <c r="E3" s="21" t="s">
        <v>1</v>
      </c>
      <c r="G3" s="1">
        <v>1990</v>
      </c>
      <c r="H3" s="2">
        <v>215</v>
      </c>
      <c r="I3" s="2">
        <f t="shared" ref="I3:I9" si="0">(G3-tcero)*tmodif</f>
        <v>0</v>
      </c>
      <c r="J3" s="2">
        <f t="shared" ref="J3" si="1">Limite/(1+((Limite/Pcero)-1)*POWER(eA,I3))</f>
        <v>215.00000000000003</v>
      </c>
      <c r="K3" s="36">
        <f>ABS(H3-J3)</f>
        <v>2.8421709430404007E-14</v>
      </c>
      <c r="L3" s="36">
        <f>POWER(K3,2)</f>
        <v>8.0779356694631609E-28</v>
      </c>
      <c r="M3" s="9"/>
      <c r="R3" s="27"/>
      <c r="S3" s="27"/>
      <c r="T3" s="27"/>
      <c r="U3" s="27"/>
    </row>
    <row r="4" spans="1:21" ht="15.75" thickBot="1" x14ac:dyDescent="0.3">
      <c r="B4" s="19" t="s">
        <v>7</v>
      </c>
      <c r="C4" s="5">
        <v>1998</v>
      </c>
      <c r="D4" s="5">
        <v>310</v>
      </c>
      <c r="E4" s="22" t="s">
        <v>2</v>
      </c>
      <c r="G4" s="1">
        <v>1992</v>
      </c>
      <c r="H4" s="2">
        <v>248</v>
      </c>
      <c r="I4" s="2">
        <f t="shared" si="0"/>
        <v>0.25</v>
      </c>
      <c r="J4" s="2">
        <f t="shared" ref="J4:J9" si="2">Limite/(1+((Limite/Pcero)-1)*POWER(eA,I4))</f>
        <v>240.16581907937149</v>
      </c>
      <c r="K4" s="36">
        <f t="shared" ref="K4:K7" si="3">ABS(H4-J4)</f>
        <v>7.834180920628512</v>
      </c>
      <c r="L4" s="36">
        <f t="shared" ref="L4:L9" si="4">POWER(K4,2)</f>
        <v>61.374390697139802</v>
      </c>
      <c r="M4" s="9"/>
      <c r="N4" s="8" t="s">
        <v>12</v>
      </c>
      <c r="O4" s="7" t="s">
        <v>4</v>
      </c>
      <c r="P4" s="24" t="s">
        <v>5</v>
      </c>
      <c r="R4" s="30"/>
      <c r="S4" s="27"/>
      <c r="T4" s="27"/>
      <c r="U4" s="27"/>
    </row>
    <row r="5" spans="1:21" ht="15.75" thickBot="1" x14ac:dyDescent="0.3">
      <c r="B5" s="20" t="s">
        <v>8</v>
      </c>
      <c r="C5" s="6">
        <v>2006</v>
      </c>
      <c r="D5" s="6">
        <v>376</v>
      </c>
      <c r="E5" s="23" t="s">
        <v>3</v>
      </c>
      <c r="G5" s="1">
        <v>1994</v>
      </c>
      <c r="H5" s="2">
        <v>255</v>
      </c>
      <c r="I5" s="2">
        <f t="shared" si="0"/>
        <v>0.5</v>
      </c>
      <c r="J5" s="2">
        <f t="shared" si="2"/>
        <v>264.77001312000823</v>
      </c>
      <c r="K5" s="36">
        <f t="shared" si="3"/>
        <v>9.7700131200082296</v>
      </c>
      <c r="L5" s="36">
        <f t="shared" si="4"/>
        <v>95.453156365132941</v>
      </c>
      <c r="M5" s="9"/>
      <c r="N5" s="3">
        <v>1980</v>
      </c>
      <c r="O5" s="25">
        <f t="shared" ref="O5:O21" si="5">(N5-tcero)*tmodif</f>
        <v>-1.25</v>
      </c>
      <c r="P5" s="26">
        <f t="shared" ref="P5:P21" si="6">Limite/(1+((Limite/Pcero)-1)*POWER(eA,O5))</f>
        <v>102.20247660761805</v>
      </c>
      <c r="Q5" t="str">
        <f>IF(ISNUMBER(LOOKUP(N5,fecha_censo,Censo)),LOOKUP(N5,fecha_censo,Censo),"")</f>
        <v/>
      </c>
      <c r="R5" s="30"/>
      <c r="S5" s="27"/>
      <c r="T5" s="27"/>
      <c r="U5" s="27"/>
    </row>
    <row r="6" spans="1:21" x14ac:dyDescent="0.25">
      <c r="G6" s="1">
        <v>1996</v>
      </c>
      <c r="H6" s="2">
        <v>289</v>
      </c>
      <c r="I6" s="2">
        <f t="shared" si="0"/>
        <v>0.75</v>
      </c>
      <c r="J6" s="2">
        <f t="shared" si="2"/>
        <v>288.21102012258808</v>
      </c>
      <c r="K6" s="36">
        <f t="shared" si="3"/>
        <v>0.78897987741191855</v>
      </c>
      <c r="L6" s="36">
        <f t="shared" si="4"/>
        <v>0.622489246960926</v>
      </c>
      <c r="N6" s="3">
        <v>1982</v>
      </c>
      <c r="O6" s="25">
        <f t="shared" si="5"/>
        <v>-1</v>
      </c>
      <c r="P6" s="26">
        <f t="shared" si="6"/>
        <v>121.37154627003582</v>
      </c>
      <c r="Q6" t="str">
        <f>IF(ISNUMBER(LOOKUP(N6,fecha_censo,Censo)),LOOKUP(N6,fecha_censo,Censo),"")</f>
        <v/>
      </c>
      <c r="R6" s="30"/>
      <c r="S6" s="27"/>
      <c r="T6" s="27"/>
      <c r="U6" s="27"/>
    </row>
    <row r="7" spans="1:21" ht="15.75" thickBot="1" x14ac:dyDescent="0.3">
      <c r="G7" s="1">
        <v>1998</v>
      </c>
      <c r="H7" s="2">
        <v>310</v>
      </c>
      <c r="I7" s="2">
        <f t="shared" si="0"/>
        <v>1</v>
      </c>
      <c r="J7" s="2">
        <f t="shared" si="2"/>
        <v>310</v>
      </c>
      <c r="K7" s="36">
        <f t="shared" si="3"/>
        <v>0</v>
      </c>
      <c r="L7" s="36">
        <f t="shared" si="4"/>
        <v>0</v>
      </c>
      <c r="N7" s="3">
        <v>1984</v>
      </c>
      <c r="O7" s="25">
        <f t="shared" si="5"/>
        <v>-0.75</v>
      </c>
      <c r="P7" s="26">
        <f t="shared" si="6"/>
        <v>142.60623309756494</v>
      </c>
      <c r="Q7" t="str">
        <f>IF(ISNUMBER(LOOKUP(N7,fecha_censo,Censo)),LOOKUP(N7,fecha_censo,Censo),"")</f>
        <v/>
      </c>
      <c r="R7" s="30"/>
      <c r="S7" s="27"/>
      <c r="T7" s="27"/>
      <c r="U7" s="27"/>
    </row>
    <row r="8" spans="1:21" ht="15.75" thickBot="1" x14ac:dyDescent="0.3">
      <c r="B8" s="10" t="s">
        <v>9</v>
      </c>
      <c r="C8" s="11">
        <f>Puno*((Pcero*Puno)-(2*Pcero*Pdos)+(Puno*Pdos))</f>
        <v>6674300</v>
      </c>
      <c r="D8" s="12">
        <f>C8/C9</f>
        <v>437.37221494102226</v>
      </c>
      <c r="G8" s="1">
        <v>2002</v>
      </c>
      <c r="H8" s="2">
        <v>341</v>
      </c>
      <c r="I8" s="2">
        <f t="shared" si="0"/>
        <v>1.5</v>
      </c>
      <c r="J8" s="2">
        <f t="shared" si="2"/>
        <v>347.40495589618052</v>
      </c>
      <c r="K8" s="36">
        <f>ABS(H8-J8)</f>
        <v>6.4049558961805246</v>
      </c>
      <c r="L8" s="36">
        <f t="shared" si="4"/>
        <v>41.023460032017667</v>
      </c>
      <c r="N8" s="3">
        <v>1986</v>
      </c>
      <c r="O8" s="25">
        <f t="shared" si="5"/>
        <v>-0.5</v>
      </c>
      <c r="P8" s="26">
        <f t="shared" si="6"/>
        <v>165.60903493656386</v>
      </c>
      <c r="Q8" t="str">
        <f>IF(ISNUMBER(LOOKUP(N8,fecha_censo,Censo)),LOOKUP(N8,fecha_censo,Censo),"")</f>
        <v/>
      </c>
      <c r="R8" s="30"/>
      <c r="S8" s="27"/>
      <c r="T8" s="27"/>
      <c r="U8" s="27"/>
    </row>
    <row r="9" spans="1:21" ht="15.75" thickBot="1" x14ac:dyDescent="0.3">
      <c r="B9" s="13"/>
      <c r="C9" s="14">
        <f>(Puno*Puno-Pcero*Pdos)</f>
        <v>15260</v>
      </c>
      <c r="D9" s="15"/>
      <c r="G9" s="1">
        <v>2004</v>
      </c>
      <c r="H9" s="2">
        <v>366</v>
      </c>
      <c r="I9" s="2">
        <f t="shared" si="0"/>
        <v>1.75</v>
      </c>
      <c r="J9" s="2">
        <f t="shared" si="2"/>
        <v>362.78483658187196</v>
      </c>
      <c r="K9" s="36">
        <f>ABS(H9-J9)</f>
        <v>3.2151634181280428</v>
      </c>
      <c r="L9" s="36">
        <f t="shared" si="4"/>
        <v>10.337275805268801</v>
      </c>
      <c r="N9" s="3">
        <v>1988</v>
      </c>
      <c r="O9" s="25">
        <f t="shared" si="5"/>
        <v>-0.25</v>
      </c>
      <c r="P9" s="26">
        <f t="shared" si="6"/>
        <v>189.93145992557919</v>
      </c>
      <c r="R9" s="30"/>
      <c r="S9" s="27"/>
      <c r="T9" s="27"/>
      <c r="U9" s="27"/>
    </row>
    <row r="10" spans="1:21" ht="15.75" thickBot="1" x14ac:dyDescent="0.3">
      <c r="G10" s="1">
        <v>2006</v>
      </c>
      <c r="H10" s="2">
        <v>376</v>
      </c>
      <c r="I10" s="2">
        <f t="shared" ref="I10:I12" si="7">(G10-tcero)*tmodif</f>
        <v>2</v>
      </c>
      <c r="J10" s="2">
        <f t="shared" ref="J10:J12" si="8">Limite/(1+((Limite/Pcero)-1)*POWER(eA,I10))</f>
        <v>376.00000000000006</v>
      </c>
      <c r="K10" s="36">
        <f t="shared" ref="K10:K12" si="9">ABS(H10-J10)</f>
        <v>5.6843418860808015E-14</v>
      </c>
      <c r="L10" s="36">
        <f t="shared" ref="L10:L12" si="10">POWER(K10,2)</f>
        <v>3.2311742677852644E-27</v>
      </c>
      <c r="N10" s="3">
        <v>1990</v>
      </c>
      <c r="O10" s="25">
        <f t="shared" si="5"/>
        <v>0</v>
      </c>
      <c r="P10" s="26">
        <f t="shared" si="6"/>
        <v>215.00000000000003</v>
      </c>
      <c r="R10" s="30"/>
      <c r="S10" s="27"/>
      <c r="T10" s="27"/>
      <c r="U10" s="27"/>
    </row>
    <row r="11" spans="1:21" ht="15.75" thickBot="1" x14ac:dyDescent="0.3">
      <c r="B11" s="16" t="s">
        <v>11</v>
      </c>
      <c r="C11" s="17">
        <f>Pcero*(Pdos-Puno)/(Pdos*(Puno-Pcero))</f>
        <v>0.39725643896976481</v>
      </c>
      <c r="G11" s="1">
        <v>2008</v>
      </c>
      <c r="H11" s="2">
        <v>385</v>
      </c>
      <c r="I11" s="2">
        <f t="shared" si="7"/>
        <v>2.25</v>
      </c>
      <c r="J11" s="2">
        <f t="shared" si="8"/>
        <v>387.19756959782802</v>
      </c>
      <c r="K11" s="36">
        <f t="shared" si="9"/>
        <v>2.1975695978280214</v>
      </c>
      <c r="L11" s="36">
        <f t="shared" si="10"/>
        <v>4.8293121372980119</v>
      </c>
      <c r="N11" s="3">
        <v>1992</v>
      </c>
      <c r="O11" s="25">
        <f t="shared" si="5"/>
        <v>0.25</v>
      </c>
      <c r="P11" s="26">
        <f t="shared" si="6"/>
        <v>240.16581907937149</v>
      </c>
      <c r="R11" s="30"/>
      <c r="S11" s="27"/>
      <c r="T11" s="27"/>
      <c r="U11" s="27"/>
    </row>
    <row r="12" spans="1:21" x14ac:dyDescent="0.25">
      <c r="G12" s="1">
        <v>2010</v>
      </c>
      <c r="H12" s="2">
        <v>403</v>
      </c>
      <c r="I12" s="2">
        <f t="shared" si="7"/>
        <v>2.5</v>
      </c>
      <c r="J12" s="2">
        <f t="shared" si="8"/>
        <v>396.57378695104677</v>
      </c>
      <c r="K12" s="37">
        <f t="shared" si="9"/>
        <v>6.4262130489532296</v>
      </c>
      <c r="L12" s="37">
        <f t="shared" si="10"/>
        <v>41.296214150536763</v>
      </c>
      <c r="N12" s="3">
        <v>1994</v>
      </c>
      <c r="O12" s="25">
        <f t="shared" si="5"/>
        <v>0.5</v>
      </c>
      <c r="P12" s="26">
        <f t="shared" si="6"/>
        <v>264.77001312000823</v>
      </c>
      <c r="R12" s="30"/>
      <c r="S12" s="27"/>
      <c r="T12" s="27"/>
      <c r="U12" s="27"/>
    </row>
    <row r="13" spans="1:21" x14ac:dyDescent="0.25">
      <c r="G13" s="30"/>
      <c r="H13" s="30"/>
      <c r="K13" s="34">
        <f>SUM(K3:K12)</f>
        <v>36.637075879138564</v>
      </c>
      <c r="L13" s="33">
        <f>SUM(L3:L12)</f>
        <v>254.93629843435494</v>
      </c>
      <c r="N13" s="3">
        <v>1996</v>
      </c>
      <c r="O13" s="25">
        <f t="shared" si="5"/>
        <v>0.75</v>
      </c>
      <c r="P13" s="26">
        <f t="shared" si="6"/>
        <v>288.21102012258808</v>
      </c>
      <c r="R13" s="30"/>
      <c r="S13" s="27"/>
      <c r="T13" s="27"/>
      <c r="U13" s="27"/>
    </row>
    <row r="14" spans="1:21" x14ac:dyDescent="0.25">
      <c r="N14" s="3">
        <v>1998</v>
      </c>
      <c r="O14" s="25">
        <f t="shared" si="5"/>
        <v>1</v>
      </c>
      <c r="P14" s="26">
        <f t="shared" si="6"/>
        <v>310</v>
      </c>
      <c r="R14" s="30"/>
      <c r="S14" s="27"/>
      <c r="T14" s="27"/>
      <c r="U14" s="27"/>
    </row>
    <row r="15" spans="1:21" x14ac:dyDescent="0.25">
      <c r="G15" s="30"/>
      <c r="H15" s="30"/>
      <c r="I15" s="2"/>
      <c r="J15" s="2"/>
      <c r="N15" s="3">
        <v>2000</v>
      </c>
      <c r="O15" s="25">
        <f t="shared" si="5"/>
        <v>1.25</v>
      </c>
      <c r="P15" s="26">
        <f t="shared" si="6"/>
        <v>329.79415689467157</v>
      </c>
      <c r="R15" s="30"/>
      <c r="S15" s="27"/>
      <c r="T15" s="27"/>
      <c r="U15" s="27"/>
    </row>
    <row r="16" spans="1:21" x14ac:dyDescent="0.25">
      <c r="G16" s="30"/>
      <c r="H16" s="30"/>
      <c r="I16" s="2"/>
      <c r="J16" s="2"/>
      <c r="N16" s="3">
        <v>2002</v>
      </c>
      <c r="O16" s="25">
        <f t="shared" si="5"/>
        <v>1.5</v>
      </c>
      <c r="P16" s="26">
        <f t="shared" si="6"/>
        <v>347.40495589618052</v>
      </c>
      <c r="R16" s="30"/>
      <c r="S16" s="27"/>
      <c r="T16" s="27"/>
      <c r="U16" s="27"/>
    </row>
    <row r="17" spans="7:21" x14ac:dyDescent="0.25">
      <c r="G17" s="30"/>
      <c r="H17" s="30"/>
      <c r="I17" s="2"/>
      <c r="J17" s="2"/>
      <c r="N17" s="3">
        <v>2004</v>
      </c>
      <c r="O17" s="25">
        <f t="shared" si="5"/>
        <v>1.75</v>
      </c>
      <c r="P17" s="26">
        <f t="shared" si="6"/>
        <v>362.78483658187196</v>
      </c>
      <c r="R17" s="30"/>
      <c r="S17" s="27"/>
      <c r="T17" s="27"/>
      <c r="U17" s="27"/>
    </row>
    <row r="18" spans="7:21" x14ac:dyDescent="0.25">
      <c r="G18" s="1"/>
      <c r="H18" s="2"/>
      <c r="I18" s="2"/>
      <c r="J18" s="2"/>
      <c r="N18" s="3">
        <v>2006</v>
      </c>
      <c r="O18" s="25">
        <f t="shared" si="5"/>
        <v>2</v>
      </c>
      <c r="P18" s="26">
        <f t="shared" si="6"/>
        <v>376.00000000000006</v>
      </c>
      <c r="R18" s="30"/>
      <c r="S18" s="27"/>
      <c r="T18" s="27"/>
      <c r="U18" s="27"/>
    </row>
    <row r="19" spans="7:21" x14ac:dyDescent="0.25">
      <c r="G19" s="1"/>
      <c r="H19" s="2"/>
      <c r="I19" s="2"/>
      <c r="J19" s="2"/>
      <c r="N19" s="3">
        <v>2008</v>
      </c>
      <c r="O19" s="25">
        <f t="shared" si="5"/>
        <v>2.25</v>
      </c>
      <c r="P19" s="26">
        <f t="shared" si="6"/>
        <v>387.19756959782802</v>
      </c>
      <c r="R19" s="30"/>
      <c r="S19" s="27"/>
      <c r="T19" s="27"/>
      <c r="U19" s="27"/>
    </row>
    <row r="20" spans="7:21" x14ac:dyDescent="0.25">
      <c r="G20" s="1"/>
      <c r="H20" s="2"/>
      <c r="I20" s="2"/>
      <c r="J20" s="2"/>
      <c r="N20" s="3">
        <v>2010</v>
      </c>
      <c r="O20" s="25">
        <f t="shared" si="5"/>
        <v>2.5</v>
      </c>
      <c r="P20" s="26">
        <f t="shared" si="6"/>
        <v>396.57378695104677</v>
      </c>
      <c r="R20" s="30"/>
      <c r="S20" s="27"/>
      <c r="T20" s="27"/>
      <c r="U20" s="27"/>
    </row>
    <row r="21" spans="7:21" x14ac:dyDescent="0.25">
      <c r="G21" s="1"/>
      <c r="H21" s="2"/>
      <c r="I21" s="2"/>
      <c r="J21" s="2"/>
      <c r="N21" s="3">
        <v>2012</v>
      </c>
      <c r="O21" s="25">
        <f t="shared" si="5"/>
        <v>2.75</v>
      </c>
      <c r="P21" s="26">
        <f t="shared" si="6"/>
        <v>404.34729991910757</v>
      </c>
      <c r="R21" s="30"/>
      <c r="S21" s="27"/>
      <c r="T21" s="27"/>
      <c r="U21" s="27"/>
    </row>
    <row r="22" spans="7:21" x14ac:dyDescent="0.25">
      <c r="G22" s="1"/>
      <c r="H22" s="2"/>
      <c r="I22" s="2"/>
      <c r="J22" s="2"/>
      <c r="N22" s="3">
        <v>2014</v>
      </c>
      <c r="O22" s="25">
        <f t="shared" ref="O22:O23" si="11">(N22-tcero)*tmodif</f>
        <v>3</v>
      </c>
      <c r="P22" s="26">
        <f t="shared" ref="P22:P23" si="12">Limite/(1+((Limite/Pcero)-1)*POWER(eA,O22))</f>
        <v>410.7391586577827</v>
      </c>
      <c r="R22" s="30"/>
      <c r="S22" s="27"/>
      <c r="T22" s="27"/>
      <c r="U22" s="27"/>
    </row>
    <row r="23" spans="7:21" x14ac:dyDescent="0.25">
      <c r="G23" s="1"/>
      <c r="H23" s="2"/>
      <c r="I23" s="2"/>
      <c r="J23" s="2"/>
      <c r="N23" s="3">
        <v>2016</v>
      </c>
      <c r="O23" s="25">
        <f t="shared" si="11"/>
        <v>3.25</v>
      </c>
      <c r="P23" s="26">
        <f t="shared" si="12"/>
        <v>415.95940874796469</v>
      </c>
      <c r="R23" s="27"/>
      <c r="S23" s="27"/>
      <c r="T23" s="27"/>
      <c r="U23" s="27"/>
    </row>
    <row r="24" spans="7:21" x14ac:dyDescent="0.25">
      <c r="N24" s="3">
        <v>2018</v>
      </c>
      <c r="O24" s="25">
        <f t="shared" ref="O24:O40" si="13">(N24-tcero)*tmodif</f>
        <v>3.5</v>
      </c>
      <c r="P24" s="26">
        <f t="shared" ref="P24:P40" si="14">Limite/(1+((Limite/Pcero)-1)*POWER(eA,O24))</f>
        <v>420.19923632653803</v>
      </c>
      <c r="R24" s="27"/>
      <c r="S24" s="27"/>
      <c r="T24" s="27"/>
      <c r="U24" s="27"/>
    </row>
    <row r="25" spans="7:21" x14ac:dyDescent="0.25">
      <c r="N25" s="3">
        <v>2020</v>
      </c>
      <c r="O25" s="25">
        <f t="shared" si="13"/>
        <v>3.75</v>
      </c>
      <c r="P25" s="26">
        <f t="shared" si="14"/>
        <v>423.62730031297519</v>
      </c>
    </row>
    <row r="26" spans="7:21" x14ac:dyDescent="0.25">
      <c r="N26" s="3">
        <v>2022</v>
      </c>
      <c r="O26" s="25">
        <f t="shared" si="13"/>
        <v>4</v>
      </c>
      <c r="P26" s="26">
        <f t="shared" si="14"/>
        <v>426.38894200348108</v>
      </c>
    </row>
    <row r="27" spans="7:21" x14ac:dyDescent="0.25">
      <c r="N27" s="3">
        <v>2024</v>
      </c>
      <c r="O27" s="25">
        <f t="shared" si="13"/>
        <v>4.25</v>
      </c>
      <c r="P27" s="26">
        <f t="shared" si="14"/>
        <v>428.60719246838073</v>
      </c>
    </row>
    <row r="28" spans="7:21" x14ac:dyDescent="0.25">
      <c r="N28" s="3">
        <v>2026</v>
      </c>
      <c r="O28" s="25">
        <f t="shared" si="13"/>
        <v>4.5</v>
      </c>
      <c r="P28" s="26">
        <f t="shared" si="14"/>
        <v>430.38477298696347</v>
      </c>
      <c r="S28">
        <v>28.826000000000001</v>
      </c>
      <c r="T28">
        <v>220.989</v>
      </c>
    </row>
    <row r="29" spans="7:21" x14ac:dyDescent="0.25">
      <c r="N29" s="3">
        <v>2028</v>
      </c>
      <c r="O29" s="25">
        <f t="shared" si="13"/>
        <v>4.75</v>
      </c>
      <c r="P29" s="26">
        <f t="shared" si="14"/>
        <v>431.80653456590227</v>
      </c>
    </row>
    <row r="30" spans="7:21" x14ac:dyDescent="0.25">
      <c r="N30" s="3">
        <v>2030</v>
      </c>
      <c r="O30" s="25">
        <f t="shared" si="13"/>
        <v>5</v>
      </c>
      <c r="P30" s="26">
        <f t="shared" si="14"/>
        <v>432.94198273495192</v>
      </c>
    </row>
    <row r="31" spans="7:21" x14ac:dyDescent="0.25">
      <c r="N31" s="3">
        <v>2032</v>
      </c>
      <c r="O31" s="25">
        <f t="shared" si="13"/>
        <v>5.25</v>
      </c>
      <c r="P31" s="26">
        <f t="shared" si="14"/>
        <v>433.84768013266665</v>
      </c>
    </row>
    <row r="32" spans="7:21" x14ac:dyDescent="0.25">
      <c r="N32" s="3">
        <v>2034</v>
      </c>
      <c r="O32" s="25">
        <f t="shared" si="13"/>
        <v>5.5</v>
      </c>
      <c r="P32" s="26">
        <f t="shared" si="14"/>
        <v>434.5694193698501</v>
      </c>
    </row>
    <row r="33" spans="14:16" x14ac:dyDescent="0.25">
      <c r="N33" s="3">
        <v>2036</v>
      </c>
      <c r="O33" s="25">
        <f t="shared" si="13"/>
        <v>5.75</v>
      </c>
      <c r="P33" s="26">
        <f t="shared" si="14"/>
        <v>435.14412294038982</v>
      </c>
    </row>
    <row r="34" spans="14:16" x14ac:dyDescent="0.25">
      <c r="N34" s="3">
        <v>2038</v>
      </c>
      <c r="O34" s="25">
        <f t="shared" si="13"/>
        <v>6</v>
      </c>
      <c r="P34" s="26">
        <f t="shared" si="14"/>
        <v>435.60146569398273</v>
      </c>
    </row>
    <row r="35" spans="14:16" x14ac:dyDescent="0.25">
      <c r="N35" s="3">
        <v>2040</v>
      </c>
      <c r="O35" s="25">
        <f t="shared" si="13"/>
        <v>6.25</v>
      </c>
      <c r="P35" s="26">
        <f t="shared" si="14"/>
        <v>435.96523686406056</v>
      </c>
    </row>
    <row r="36" spans="14:16" x14ac:dyDescent="0.25">
      <c r="N36" s="3">
        <v>2042</v>
      </c>
      <c r="O36" s="25">
        <f t="shared" si="13"/>
        <v>6.5</v>
      </c>
      <c r="P36" s="26">
        <f t="shared" si="14"/>
        <v>436.25446901668329</v>
      </c>
    </row>
    <row r="37" spans="14:16" x14ac:dyDescent="0.25">
      <c r="N37" s="3">
        <v>2044</v>
      </c>
      <c r="O37" s="25">
        <f t="shared" si="13"/>
        <v>6.75</v>
      </c>
      <c r="P37" s="26">
        <f t="shared" si="14"/>
        <v>436.484364869567</v>
      </c>
    </row>
    <row r="38" spans="14:16" x14ac:dyDescent="0.25">
      <c r="N38" s="3">
        <v>2046</v>
      </c>
      <c r="O38" s="25">
        <f t="shared" si="13"/>
        <v>7</v>
      </c>
      <c r="P38" s="26">
        <f t="shared" si="14"/>
        <v>436.66705261208216</v>
      </c>
    </row>
    <row r="39" spans="14:16" x14ac:dyDescent="0.25">
      <c r="N39" s="3">
        <v>2048</v>
      </c>
      <c r="O39" s="25">
        <f t="shared" si="13"/>
        <v>7.25</v>
      </c>
      <c r="P39" s="26">
        <f t="shared" si="14"/>
        <v>436.81219799031777</v>
      </c>
    </row>
    <row r="40" spans="14:16" x14ac:dyDescent="0.25">
      <c r="N40" s="3">
        <v>2050</v>
      </c>
      <c r="O40" s="25">
        <f t="shared" si="13"/>
        <v>7.5</v>
      </c>
      <c r="P40" s="26">
        <f t="shared" si="14"/>
        <v>436.9274981479345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11</vt:i4>
      </vt:variant>
    </vt:vector>
  </HeadingPairs>
  <TitlesOfParts>
    <vt:vector size="12" baseType="lpstr">
      <vt:lpstr>Curva logística</vt:lpstr>
      <vt:lpstr>Censo</vt:lpstr>
      <vt:lpstr>'Curva logística'!eA</vt:lpstr>
      <vt:lpstr>fecha_censo</vt:lpstr>
      <vt:lpstr>'Curva logística'!Limite</vt:lpstr>
      <vt:lpstr>'Curva logística'!Pcero</vt:lpstr>
      <vt:lpstr>'Curva logística'!Pdos</vt:lpstr>
      <vt:lpstr>'Curva logística'!Puno</vt:lpstr>
      <vt:lpstr>'Curva logística'!tcero</vt:lpstr>
      <vt:lpstr>'Curva logística'!tdos</vt:lpstr>
      <vt:lpstr>'Curva logística'!tmodif</vt:lpstr>
      <vt:lpstr>'Curva logística'!tuno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matias sanchez</cp:lastModifiedBy>
  <dcterms:created xsi:type="dcterms:W3CDTF">2016-06-17T15:08:45Z</dcterms:created>
  <dcterms:modified xsi:type="dcterms:W3CDTF">2020-06-19T00:30:58Z</dcterms:modified>
</cp:coreProperties>
</file>